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Стационар" sheetId="1" r:id="rId1"/>
    <sheet name="СДП" sheetId="2" r:id="rId2"/>
    <sheet name="ДС" sheetId="3" r:id="rId3"/>
    <sheet name="Амбулатория" sheetId="4" r:id="rId4"/>
  </sheets>
  <externalReferences>
    <externalReference r:id="rId5"/>
    <externalReference r:id="rId6"/>
  </externalReferences>
  <definedNames>
    <definedName name="_xlnm._FilterDatabase" localSheetId="0" hidden="1">Стационар!$A$12:$DK$422</definedName>
    <definedName name="AmbCar_Cost">[1]Параметры!$C$40</definedName>
    <definedName name="APop">[1]Параметры!$C$19</definedName>
    <definedName name="ASur_Cost">[1]Параметры!$C$39</definedName>
    <definedName name="DayH_Cost">[1]Параметры!$C$37</definedName>
    <definedName name="Excel_BuiltIn__FilterDatabase_97">#REF!</definedName>
    <definedName name="Excel_BuiltIn__FilterDatabase_98">#REF!</definedName>
    <definedName name="Home_Cost">[1]Параметры!$C$38</definedName>
    <definedName name="MPop">[1]Параметры!$C$20</definedName>
    <definedName name="Pop">[1]Параметры!$C$17</definedName>
    <definedName name="PrU_AS">[1]Параметры!$C$55</definedName>
    <definedName name="PrU_BD">[1]Параметры!$C$51</definedName>
    <definedName name="PrU_DH">[1]Параметры!$C$53</definedName>
    <definedName name="PrU_HH">[1]Параметры!$C$54</definedName>
    <definedName name="PrU_Vi">[1]Параметры!$C$52</definedName>
    <definedName name="RPop">[1]Параметры!$C$18</definedName>
    <definedName name="SFN">[1]Титул!$A$8</definedName>
    <definedName name="SoF">[1]Титул!$K$18</definedName>
    <definedName name="Terr_Ind">[1]Параметры!$C$42</definedName>
    <definedName name="TPop">[1]Параметры!$C$10</definedName>
    <definedName name="YeaM">[1]Титул!$S$70</definedName>
    <definedName name="_xlnm.Database">#REF!</definedName>
    <definedName name="блок" localSheetId="0">'[2]1D_Gorin'!#REF!</definedName>
    <definedName name="блок">'[2]1D_Gorin'!#REF!</definedName>
    <definedName name="_xlnm.Print_Titles" localSheetId="0">Стационар!$A:$G,Стационар!$7:$10</definedName>
    <definedName name="новый">'[2]1D_Gorin'!#REF!</definedName>
    <definedName name="ч">'[2]1D_Gorin'!#REF!</definedName>
    <definedName name="ы">'[2]1D_Gorin'!#REF!</definedName>
  </definedNames>
  <calcPr calcId="144525" iterate="1"/>
</workbook>
</file>

<file path=xl/calcChain.xml><?xml version="1.0" encoding="utf-8"?>
<calcChain xmlns="http://schemas.openxmlformats.org/spreadsheetml/2006/main">
  <c r="EL211" i="3" l="1"/>
  <c r="EI211" i="3"/>
  <c r="EG211" i="3"/>
  <c r="EE211" i="3"/>
  <c r="EC211" i="3"/>
  <c r="EA211" i="3"/>
  <c r="DY211" i="3"/>
  <c r="DW211" i="3"/>
  <c r="DU211" i="3"/>
  <c r="DS211" i="3"/>
  <c r="DQ211" i="3"/>
  <c r="DO211" i="3"/>
  <c r="DM211" i="3"/>
  <c r="DK211" i="3"/>
  <c r="DI211" i="3"/>
  <c r="DG211" i="3"/>
  <c r="DE211" i="3"/>
  <c r="DC211" i="3"/>
  <c r="DA211" i="3"/>
  <c r="CY211" i="3"/>
  <c r="CW211" i="3"/>
  <c r="CU211" i="3"/>
  <c r="CS211" i="3"/>
  <c r="CQ211" i="3"/>
  <c r="CO211" i="3"/>
  <c r="CM211" i="3"/>
  <c r="CK211" i="3"/>
  <c r="CI211" i="3"/>
  <c r="CG211" i="3"/>
  <c r="CE211" i="3"/>
  <c r="CC211" i="3"/>
  <c r="CA211" i="3"/>
  <c r="BY211" i="3"/>
  <c r="BW211" i="3"/>
  <c r="BU211" i="3"/>
  <c r="BS211" i="3"/>
  <c r="BQ211" i="3"/>
  <c r="BO211" i="3"/>
  <c r="BM211" i="3"/>
  <c r="BK211" i="3"/>
  <c r="BI211" i="3"/>
  <c r="BG211" i="3"/>
  <c r="BE211" i="3"/>
  <c r="BC211" i="3"/>
  <c r="BA211" i="3"/>
  <c r="AY211" i="3"/>
  <c r="AW211" i="3"/>
  <c r="AU211" i="3"/>
  <c r="AS211" i="3"/>
  <c r="AQ211" i="3"/>
  <c r="AO211" i="3"/>
  <c r="AM211" i="3"/>
  <c r="AK211" i="3"/>
  <c r="AI211" i="3"/>
  <c r="AG211" i="3"/>
  <c r="AE211" i="3"/>
  <c r="AC211" i="3"/>
  <c r="AA211" i="3"/>
  <c r="Y211" i="3"/>
  <c r="W211" i="3"/>
  <c r="U211" i="3"/>
  <c r="S211" i="3"/>
  <c r="Q211" i="3"/>
  <c r="O211" i="3"/>
  <c r="EM211" i="3" s="1"/>
  <c r="EL210" i="3"/>
  <c r="EI210" i="3"/>
  <c r="EG210" i="3"/>
  <c r="EE210" i="3"/>
  <c r="EC210" i="3"/>
  <c r="EA210" i="3"/>
  <c r="DY210" i="3"/>
  <c r="DW210" i="3"/>
  <c r="DU210" i="3"/>
  <c r="DS210" i="3"/>
  <c r="DQ210" i="3"/>
  <c r="DO210" i="3"/>
  <c r="DM210" i="3"/>
  <c r="DK210" i="3"/>
  <c r="DI210" i="3"/>
  <c r="DG210" i="3"/>
  <c r="DE210" i="3"/>
  <c r="DC210" i="3"/>
  <c r="DA210" i="3"/>
  <c r="CY210" i="3"/>
  <c r="CW210" i="3"/>
  <c r="CU210" i="3"/>
  <c r="CS210" i="3"/>
  <c r="CQ210" i="3"/>
  <c r="CO210" i="3"/>
  <c r="CM210" i="3"/>
  <c r="CK210" i="3"/>
  <c r="CI210" i="3"/>
  <c r="CG210" i="3"/>
  <c r="CE210" i="3"/>
  <c r="CC210" i="3"/>
  <c r="CA210" i="3"/>
  <c r="BY210" i="3"/>
  <c r="BW210" i="3"/>
  <c r="BU210" i="3"/>
  <c r="BS210" i="3"/>
  <c r="BQ210" i="3"/>
  <c r="BO210" i="3"/>
  <c r="BM210" i="3"/>
  <c r="BK210" i="3"/>
  <c r="BI210" i="3"/>
  <c r="BG210" i="3"/>
  <c r="BE210" i="3"/>
  <c r="BC210" i="3"/>
  <c r="BA210" i="3"/>
  <c r="AY210" i="3"/>
  <c r="AW210" i="3"/>
  <c r="AU210" i="3"/>
  <c r="AS210" i="3"/>
  <c r="AQ210" i="3"/>
  <c r="AO210" i="3"/>
  <c r="AM210" i="3"/>
  <c r="AK210" i="3"/>
  <c r="AI210" i="3"/>
  <c r="AG210" i="3"/>
  <c r="AE210" i="3"/>
  <c r="AC210" i="3"/>
  <c r="AA210" i="3"/>
  <c r="Y210" i="3"/>
  <c r="W210" i="3"/>
  <c r="U210" i="3"/>
  <c r="S210" i="3"/>
  <c r="Q210" i="3"/>
  <c r="O210" i="3"/>
  <c r="EM210" i="3" s="1"/>
  <c r="EL209" i="3"/>
  <c r="EI209" i="3"/>
  <c r="EG209" i="3"/>
  <c r="EE209" i="3"/>
  <c r="EC209" i="3"/>
  <c r="EA209" i="3"/>
  <c r="DY209" i="3"/>
  <c r="DW209" i="3"/>
  <c r="DU209" i="3"/>
  <c r="DS209" i="3"/>
  <c r="DQ209" i="3"/>
  <c r="DO209" i="3"/>
  <c r="DM209" i="3"/>
  <c r="DK209" i="3"/>
  <c r="DI209" i="3"/>
  <c r="DG209" i="3"/>
  <c r="DE209" i="3"/>
  <c r="DC209" i="3"/>
  <c r="DA209" i="3"/>
  <c r="CY209" i="3"/>
  <c r="CW209" i="3"/>
  <c r="CU209" i="3"/>
  <c r="CS209" i="3"/>
  <c r="CQ209" i="3"/>
  <c r="CO209" i="3"/>
  <c r="CM209" i="3"/>
  <c r="CK209" i="3"/>
  <c r="CI209" i="3"/>
  <c r="CG209" i="3"/>
  <c r="CE209" i="3"/>
  <c r="CC209" i="3"/>
  <c r="CA209" i="3"/>
  <c r="BY209" i="3"/>
  <c r="BW209" i="3"/>
  <c r="BU209" i="3"/>
  <c r="BS209" i="3"/>
  <c r="BQ209" i="3"/>
  <c r="BO209" i="3"/>
  <c r="BM209" i="3"/>
  <c r="BK209" i="3"/>
  <c r="BI209" i="3"/>
  <c r="BG209" i="3"/>
  <c r="BE209" i="3"/>
  <c r="BC209" i="3"/>
  <c r="BA209" i="3"/>
  <c r="AY209" i="3"/>
  <c r="AW209" i="3"/>
  <c r="AU209" i="3"/>
  <c r="AS209" i="3"/>
  <c r="AQ209" i="3"/>
  <c r="AO209" i="3"/>
  <c r="AM209" i="3"/>
  <c r="AK209" i="3"/>
  <c r="AI209" i="3"/>
  <c r="AG209" i="3"/>
  <c r="AE209" i="3"/>
  <c r="AC209" i="3"/>
  <c r="AA209" i="3"/>
  <c r="Y209" i="3"/>
  <c r="W209" i="3"/>
  <c r="U209" i="3"/>
  <c r="S209" i="3"/>
  <c r="Q209" i="3"/>
  <c r="O209" i="3"/>
  <c r="EM209" i="3" s="1"/>
  <c r="EL208" i="3"/>
  <c r="EI208" i="3"/>
  <c r="EG208" i="3"/>
  <c r="EE208" i="3"/>
  <c r="EC208" i="3"/>
  <c r="EA208" i="3"/>
  <c r="DY208" i="3"/>
  <c r="DW208" i="3"/>
  <c r="DU208" i="3"/>
  <c r="DS208" i="3"/>
  <c r="DQ208" i="3"/>
  <c r="DO208" i="3"/>
  <c r="DM208" i="3"/>
  <c r="DK208" i="3"/>
  <c r="DI208" i="3"/>
  <c r="DG208" i="3"/>
  <c r="DE208" i="3"/>
  <c r="DC208" i="3"/>
  <c r="DA208" i="3"/>
  <c r="CY208" i="3"/>
  <c r="CW208" i="3"/>
  <c r="CU208" i="3"/>
  <c r="CS208" i="3"/>
  <c r="CQ208" i="3"/>
  <c r="CO208" i="3"/>
  <c r="CM208" i="3"/>
  <c r="CK208" i="3"/>
  <c r="CI208" i="3"/>
  <c r="CG208" i="3"/>
  <c r="CE208" i="3"/>
  <c r="CC208" i="3"/>
  <c r="CA208" i="3"/>
  <c r="BY208" i="3"/>
  <c r="BW208" i="3"/>
  <c r="BU208" i="3"/>
  <c r="BS208" i="3"/>
  <c r="BQ208" i="3"/>
  <c r="BO208" i="3"/>
  <c r="BM208" i="3"/>
  <c r="BK208" i="3"/>
  <c r="BI208" i="3"/>
  <c r="BG208" i="3"/>
  <c r="BE208" i="3"/>
  <c r="BC208" i="3"/>
  <c r="BA208" i="3"/>
  <c r="AY208" i="3"/>
  <c r="AW208" i="3"/>
  <c r="AU208" i="3"/>
  <c r="AS208" i="3"/>
  <c r="AQ208" i="3"/>
  <c r="AO208" i="3"/>
  <c r="AM208" i="3"/>
  <c r="AK208" i="3"/>
  <c r="AI208" i="3"/>
  <c r="AG208" i="3"/>
  <c r="AE208" i="3"/>
  <c r="AC208" i="3"/>
  <c r="AA208" i="3"/>
  <c r="Y208" i="3"/>
  <c r="W208" i="3"/>
  <c r="U208" i="3"/>
  <c r="S208" i="3"/>
  <c r="Q208" i="3"/>
  <c r="O208" i="3"/>
  <c r="EM208" i="3" s="1"/>
  <c r="EL207" i="3"/>
  <c r="EI207" i="3"/>
  <c r="EG207" i="3"/>
  <c r="EE207" i="3"/>
  <c r="EC207" i="3"/>
  <c r="EA207" i="3"/>
  <c r="DY207" i="3"/>
  <c r="DW207" i="3"/>
  <c r="DU207" i="3"/>
  <c r="DS207" i="3"/>
  <c r="DQ207" i="3"/>
  <c r="DO207" i="3"/>
  <c r="DM207" i="3"/>
  <c r="DK207" i="3"/>
  <c r="DI207" i="3"/>
  <c r="DG207" i="3"/>
  <c r="DE207" i="3"/>
  <c r="DC207" i="3"/>
  <c r="DA207" i="3"/>
  <c r="CY207" i="3"/>
  <c r="CW207" i="3"/>
  <c r="CU207" i="3"/>
  <c r="CS207" i="3"/>
  <c r="CQ207" i="3"/>
  <c r="CO207" i="3"/>
  <c r="CM207" i="3"/>
  <c r="CK207" i="3"/>
  <c r="CI207" i="3"/>
  <c r="CG207" i="3"/>
  <c r="CE207" i="3"/>
  <c r="CC207" i="3"/>
  <c r="CA207" i="3"/>
  <c r="BY207" i="3"/>
  <c r="BW207" i="3"/>
  <c r="BU207" i="3"/>
  <c r="BS207" i="3"/>
  <c r="BQ207" i="3"/>
  <c r="BO207" i="3"/>
  <c r="BM207" i="3"/>
  <c r="BK207" i="3"/>
  <c r="BI207" i="3"/>
  <c r="BG207" i="3"/>
  <c r="BE207" i="3"/>
  <c r="BC207" i="3"/>
  <c r="BA207" i="3"/>
  <c r="AY207" i="3"/>
  <c r="AW207" i="3"/>
  <c r="AU207" i="3"/>
  <c r="AS207" i="3"/>
  <c r="AQ207" i="3"/>
  <c r="AO207" i="3"/>
  <c r="AM207" i="3"/>
  <c r="AK207" i="3"/>
  <c r="AI207" i="3"/>
  <c r="AG207" i="3"/>
  <c r="AE207" i="3"/>
  <c r="AC207" i="3"/>
  <c r="AA207" i="3"/>
  <c r="Y207" i="3"/>
  <c r="W207" i="3"/>
  <c r="U207" i="3"/>
  <c r="S207" i="3"/>
  <c r="Q207" i="3"/>
  <c r="O207" i="3"/>
  <c r="EM207" i="3" s="1"/>
  <c r="EL206" i="3"/>
  <c r="EI206" i="3"/>
  <c r="EG206" i="3"/>
  <c r="EE206" i="3"/>
  <c r="EC206" i="3"/>
  <c r="EA206" i="3"/>
  <c r="DY206" i="3"/>
  <c r="DW206" i="3"/>
  <c r="DU206" i="3"/>
  <c r="DS206" i="3"/>
  <c r="DQ206" i="3"/>
  <c r="DO206" i="3"/>
  <c r="DM206" i="3"/>
  <c r="DK206" i="3"/>
  <c r="DI206" i="3"/>
  <c r="DG206" i="3"/>
  <c r="DE206" i="3"/>
  <c r="DC206" i="3"/>
  <c r="DA206" i="3"/>
  <c r="CY206" i="3"/>
  <c r="CW206" i="3"/>
  <c r="CU206" i="3"/>
  <c r="CS206" i="3"/>
  <c r="CQ206" i="3"/>
  <c r="CO206" i="3"/>
  <c r="CM206" i="3"/>
  <c r="CK206" i="3"/>
  <c r="CI206" i="3"/>
  <c r="CG206" i="3"/>
  <c r="CE206" i="3"/>
  <c r="CC206" i="3"/>
  <c r="CA206" i="3"/>
  <c r="BY206" i="3"/>
  <c r="BW206" i="3"/>
  <c r="BU206" i="3"/>
  <c r="BS206" i="3"/>
  <c r="BQ206" i="3"/>
  <c r="BO206" i="3"/>
  <c r="BM206" i="3"/>
  <c r="BK206" i="3"/>
  <c r="BI206" i="3"/>
  <c r="BG206" i="3"/>
  <c r="BE206" i="3"/>
  <c r="BC206" i="3"/>
  <c r="BA206" i="3"/>
  <c r="AY206" i="3"/>
  <c r="AW206" i="3"/>
  <c r="AU206" i="3"/>
  <c r="AS206" i="3"/>
  <c r="AQ206" i="3"/>
  <c r="AO206" i="3"/>
  <c r="AM206" i="3"/>
  <c r="AK206" i="3"/>
  <c r="AI206" i="3"/>
  <c r="AG206" i="3"/>
  <c r="AE206" i="3"/>
  <c r="AC206" i="3"/>
  <c r="AA206" i="3"/>
  <c r="Y206" i="3"/>
  <c r="W206" i="3"/>
  <c r="U206" i="3"/>
  <c r="S206" i="3"/>
  <c r="Q206" i="3"/>
  <c r="O206" i="3"/>
  <c r="EM206" i="3" s="1"/>
  <c r="EL205" i="3"/>
  <c r="EI205" i="3"/>
  <c r="DO205" i="3"/>
  <c r="EM205" i="3" s="1"/>
  <c r="EL204" i="3"/>
  <c r="EI204" i="3"/>
  <c r="DO204" i="3"/>
  <c r="EM204" i="3" s="1"/>
  <c r="EL203" i="3"/>
  <c r="EI203" i="3"/>
  <c r="EG203" i="3"/>
  <c r="EE203" i="3"/>
  <c r="EC203" i="3"/>
  <c r="EA203" i="3"/>
  <c r="DY203" i="3"/>
  <c r="DW203" i="3"/>
  <c r="DU203" i="3"/>
  <c r="DS203" i="3"/>
  <c r="DQ203" i="3"/>
  <c r="DO203" i="3"/>
  <c r="DM203" i="3"/>
  <c r="DK203" i="3"/>
  <c r="DI203" i="3"/>
  <c r="DG203" i="3"/>
  <c r="DE203" i="3"/>
  <c r="DC203" i="3"/>
  <c r="DA203" i="3"/>
  <c r="CY203" i="3"/>
  <c r="CW203" i="3"/>
  <c r="CU203" i="3"/>
  <c r="CS203" i="3"/>
  <c r="CQ203" i="3"/>
  <c r="CO203" i="3"/>
  <c r="CM203" i="3"/>
  <c r="CK203" i="3"/>
  <c r="CI203" i="3"/>
  <c r="CG203" i="3"/>
  <c r="CE203" i="3"/>
  <c r="CC203" i="3"/>
  <c r="CA203" i="3"/>
  <c r="BY203" i="3"/>
  <c r="BW203" i="3"/>
  <c r="BU203" i="3"/>
  <c r="BS203" i="3"/>
  <c r="BQ203" i="3"/>
  <c r="BO203" i="3"/>
  <c r="BM203" i="3"/>
  <c r="BK203" i="3"/>
  <c r="BI203" i="3"/>
  <c r="BG203" i="3"/>
  <c r="BE203" i="3"/>
  <c r="BC203" i="3"/>
  <c r="BA203" i="3"/>
  <c r="AY203" i="3"/>
  <c r="AW203" i="3"/>
  <c r="AU203" i="3"/>
  <c r="AS203" i="3"/>
  <c r="AQ203" i="3"/>
  <c r="AO203" i="3"/>
  <c r="AM203" i="3"/>
  <c r="AK203" i="3"/>
  <c r="AI203" i="3"/>
  <c r="AG203" i="3"/>
  <c r="AE203" i="3"/>
  <c r="AC203" i="3"/>
  <c r="AA203" i="3"/>
  <c r="Y203" i="3"/>
  <c r="W203" i="3"/>
  <c r="U203" i="3"/>
  <c r="S203" i="3"/>
  <c r="Q203" i="3"/>
  <c r="O203" i="3"/>
  <c r="EM203" i="3" s="1"/>
  <c r="EL202" i="3"/>
  <c r="EI202" i="3"/>
  <c r="EG202" i="3"/>
  <c r="EE202" i="3"/>
  <c r="EC202" i="3"/>
  <c r="EA202" i="3"/>
  <c r="DY202" i="3"/>
  <c r="DW202" i="3"/>
  <c r="DU202" i="3"/>
  <c r="DS202" i="3"/>
  <c r="DQ202" i="3"/>
  <c r="DO202" i="3"/>
  <c r="DM202" i="3"/>
  <c r="DK202" i="3"/>
  <c r="DI202" i="3"/>
  <c r="DG202" i="3"/>
  <c r="DE202" i="3"/>
  <c r="DC202" i="3"/>
  <c r="DA202" i="3"/>
  <c r="CY202" i="3"/>
  <c r="CW202" i="3"/>
  <c r="CU202" i="3"/>
  <c r="CS202" i="3"/>
  <c r="CQ202" i="3"/>
  <c r="CO202" i="3"/>
  <c r="CM202" i="3"/>
  <c r="CK202" i="3"/>
  <c r="CI202" i="3"/>
  <c r="CG202" i="3"/>
  <c r="CE202" i="3"/>
  <c r="CC202" i="3"/>
  <c r="CA202" i="3"/>
  <c r="BY202" i="3"/>
  <c r="BW202" i="3"/>
  <c r="BU202" i="3"/>
  <c r="BS202" i="3"/>
  <c r="BQ202" i="3"/>
  <c r="BO202" i="3"/>
  <c r="BM202" i="3"/>
  <c r="BK202" i="3"/>
  <c r="BI202" i="3"/>
  <c r="BG202" i="3"/>
  <c r="BE202" i="3"/>
  <c r="BC202" i="3"/>
  <c r="BA202" i="3"/>
  <c r="AY202" i="3"/>
  <c r="AW202" i="3"/>
  <c r="AU202" i="3"/>
  <c r="AS202" i="3"/>
  <c r="AQ202" i="3"/>
  <c r="AO202" i="3"/>
  <c r="AM202" i="3"/>
  <c r="AK202" i="3"/>
  <c r="AI202" i="3"/>
  <c r="AG202" i="3"/>
  <c r="AE202" i="3"/>
  <c r="AC202" i="3"/>
  <c r="AA202" i="3"/>
  <c r="Y202" i="3"/>
  <c r="W202" i="3"/>
  <c r="U202" i="3"/>
  <c r="S202" i="3"/>
  <c r="Q202" i="3"/>
  <c r="O202" i="3"/>
  <c r="EM202" i="3" s="1"/>
  <c r="EL201" i="3"/>
  <c r="EI201" i="3"/>
  <c r="EG201" i="3"/>
  <c r="EE201" i="3"/>
  <c r="EC201" i="3"/>
  <c r="EA201" i="3"/>
  <c r="DY201" i="3"/>
  <c r="DW201" i="3"/>
  <c r="DU201" i="3"/>
  <c r="DS201" i="3"/>
  <c r="DQ201" i="3"/>
  <c r="DO201" i="3"/>
  <c r="DM201" i="3"/>
  <c r="DK201" i="3"/>
  <c r="DI201" i="3"/>
  <c r="DG201" i="3"/>
  <c r="DE201" i="3"/>
  <c r="DC201" i="3"/>
  <c r="DA201" i="3"/>
  <c r="CY201" i="3"/>
  <c r="CW201" i="3"/>
  <c r="CU201" i="3"/>
  <c r="CS201" i="3"/>
  <c r="CQ201" i="3"/>
  <c r="CO201" i="3"/>
  <c r="CM201" i="3"/>
  <c r="CK201" i="3"/>
  <c r="CI201" i="3"/>
  <c r="CG201" i="3"/>
  <c r="CE201" i="3"/>
  <c r="CC201" i="3"/>
  <c r="CA201" i="3"/>
  <c r="BY201" i="3"/>
  <c r="BW201" i="3"/>
  <c r="BU201" i="3"/>
  <c r="BS201" i="3"/>
  <c r="BQ201" i="3"/>
  <c r="BO201" i="3"/>
  <c r="BM201" i="3"/>
  <c r="BK201" i="3"/>
  <c r="BI201" i="3"/>
  <c r="BG201" i="3"/>
  <c r="BE201" i="3"/>
  <c r="BC201" i="3"/>
  <c r="BA201" i="3"/>
  <c r="AY201" i="3"/>
  <c r="AW201" i="3"/>
  <c r="AU201" i="3"/>
  <c r="AS201" i="3"/>
  <c r="AQ201" i="3"/>
  <c r="AO201" i="3"/>
  <c r="AM201" i="3"/>
  <c r="AK201" i="3"/>
  <c r="AI201" i="3"/>
  <c r="AG201" i="3"/>
  <c r="AE201" i="3"/>
  <c r="AC201" i="3"/>
  <c r="AA201" i="3"/>
  <c r="Y201" i="3"/>
  <c r="W201" i="3"/>
  <c r="U201" i="3"/>
  <c r="S201" i="3"/>
  <c r="Q201" i="3"/>
  <c r="O201" i="3"/>
  <c r="EM201" i="3" s="1"/>
  <c r="EL200" i="3"/>
  <c r="EI200" i="3"/>
  <c r="EI199" i="3" s="1"/>
  <c r="EG200" i="3"/>
  <c r="EE200" i="3"/>
  <c r="EE199" i="3" s="1"/>
  <c r="EC200" i="3"/>
  <c r="EA200" i="3"/>
  <c r="EA199" i="3" s="1"/>
  <c r="DY200" i="3"/>
  <c r="DW200" i="3"/>
  <c r="DW199" i="3" s="1"/>
  <c r="DU200" i="3"/>
  <c r="DS200" i="3"/>
  <c r="DS199" i="3" s="1"/>
  <c r="DQ200" i="3"/>
  <c r="DO200" i="3"/>
  <c r="DO199" i="3" s="1"/>
  <c r="DM200" i="3"/>
  <c r="DK200" i="3"/>
  <c r="DK199" i="3" s="1"/>
  <c r="DI200" i="3"/>
  <c r="DG200" i="3"/>
  <c r="DG199" i="3" s="1"/>
  <c r="DE200" i="3"/>
  <c r="DC200" i="3"/>
  <c r="DC199" i="3" s="1"/>
  <c r="DA200" i="3"/>
  <c r="CY200" i="3"/>
  <c r="CY199" i="3" s="1"/>
  <c r="CW200" i="3"/>
  <c r="CU200" i="3"/>
  <c r="CU199" i="3" s="1"/>
  <c r="CS200" i="3"/>
  <c r="CQ200" i="3"/>
  <c r="CQ199" i="3" s="1"/>
  <c r="CO200" i="3"/>
  <c r="CM200" i="3"/>
  <c r="CM199" i="3" s="1"/>
  <c r="CK200" i="3"/>
  <c r="CI200" i="3"/>
  <c r="CI199" i="3" s="1"/>
  <c r="CG200" i="3"/>
  <c r="CE200" i="3"/>
  <c r="CE199" i="3" s="1"/>
  <c r="CC200" i="3"/>
  <c r="CA200" i="3"/>
  <c r="CA199" i="3" s="1"/>
  <c r="BY200" i="3"/>
  <c r="BW200" i="3"/>
  <c r="BW199" i="3" s="1"/>
  <c r="BU200" i="3"/>
  <c r="BS200" i="3"/>
  <c r="BS199" i="3" s="1"/>
  <c r="BQ200" i="3"/>
  <c r="BO200" i="3"/>
  <c r="BO199" i="3" s="1"/>
  <c r="BM200" i="3"/>
  <c r="BK200" i="3"/>
  <c r="BK199" i="3" s="1"/>
  <c r="BI200" i="3"/>
  <c r="BG200" i="3"/>
  <c r="BG199" i="3" s="1"/>
  <c r="BE200" i="3"/>
  <c r="BC200" i="3"/>
  <c r="BC199" i="3" s="1"/>
  <c r="BA200" i="3"/>
  <c r="AY200" i="3"/>
  <c r="AY199" i="3" s="1"/>
  <c r="AW200" i="3"/>
  <c r="AU200" i="3"/>
  <c r="AU199" i="3" s="1"/>
  <c r="AS200" i="3"/>
  <c r="AQ200" i="3"/>
  <c r="AQ199" i="3" s="1"/>
  <c r="AO200" i="3"/>
  <c r="AM200" i="3"/>
  <c r="AM199" i="3" s="1"/>
  <c r="AK200" i="3"/>
  <c r="AI200" i="3"/>
  <c r="AI199" i="3" s="1"/>
  <c r="AG200" i="3"/>
  <c r="AE200" i="3"/>
  <c r="AE199" i="3" s="1"/>
  <c r="AC200" i="3"/>
  <c r="AA200" i="3"/>
  <c r="AA199" i="3" s="1"/>
  <c r="Y200" i="3"/>
  <c r="W200" i="3"/>
  <c r="W199" i="3" s="1"/>
  <c r="U200" i="3"/>
  <c r="S200" i="3"/>
  <c r="S199" i="3" s="1"/>
  <c r="Q200" i="3"/>
  <c r="O200" i="3"/>
  <c r="O199" i="3" s="1"/>
  <c r="EL199" i="3"/>
  <c r="EH199" i="3"/>
  <c r="EG199" i="3"/>
  <c r="EF199" i="3"/>
  <c r="ED199" i="3"/>
  <c r="EC199" i="3"/>
  <c r="EB199" i="3"/>
  <c r="DZ199" i="3"/>
  <c r="DY199" i="3"/>
  <c r="DX199" i="3"/>
  <c r="DV199" i="3"/>
  <c r="DU199" i="3"/>
  <c r="DT199" i="3"/>
  <c r="DR199" i="3"/>
  <c r="DQ199" i="3"/>
  <c r="DP199" i="3"/>
  <c r="DN199" i="3"/>
  <c r="DM199" i="3"/>
  <c r="DL199" i="3"/>
  <c r="DJ199" i="3"/>
  <c r="DI199" i="3"/>
  <c r="DH199" i="3"/>
  <c r="DF199" i="3"/>
  <c r="DE199" i="3"/>
  <c r="DD199" i="3"/>
  <c r="DB199" i="3"/>
  <c r="DA199" i="3"/>
  <c r="CZ199" i="3"/>
  <c r="CX199" i="3"/>
  <c r="CW199" i="3"/>
  <c r="CV199" i="3"/>
  <c r="CT199" i="3"/>
  <c r="CS199" i="3"/>
  <c r="CR199" i="3"/>
  <c r="CP199" i="3"/>
  <c r="CO199" i="3"/>
  <c r="CN199" i="3"/>
  <c r="CL199" i="3"/>
  <c r="CK199" i="3"/>
  <c r="CJ199" i="3"/>
  <c r="CH199" i="3"/>
  <c r="CG199" i="3"/>
  <c r="CF199" i="3"/>
  <c r="CD199" i="3"/>
  <c r="CC199" i="3"/>
  <c r="CB199" i="3"/>
  <c r="BZ199" i="3"/>
  <c r="BY199" i="3"/>
  <c r="BX199" i="3"/>
  <c r="BV199" i="3"/>
  <c r="BU199" i="3"/>
  <c r="BT199" i="3"/>
  <c r="BR199" i="3"/>
  <c r="BQ199" i="3"/>
  <c r="BP199" i="3"/>
  <c r="BN199" i="3"/>
  <c r="BM199" i="3"/>
  <c r="BL199" i="3"/>
  <c r="BJ199" i="3"/>
  <c r="BI199" i="3"/>
  <c r="BH199" i="3"/>
  <c r="BF199" i="3"/>
  <c r="BE199" i="3"/>
  <c r="BD199" i="3"/>
  <c r="BB199" i="3"/>
  <c r="BA199" i="3"/>
  <c r="AZ199" i="3"/>
  <c r="AX199" i="3"/>
  <c r="AW199" i="3"/>
  <c r="AV199" i="3"/>
  <c r="AT199" i="3"/>
  <c r="AS199" i="3"/>
  <c r="AR199" i="3"/>
  <c r="AP199" i="3"/>
  <c r="AO199" i="3"/>
  <c r="AN199" i="3"/>
  <c r="AL199" i="3"/>
  <c r="AK199" i="3"/>
  <c r="AJ199" i="3"/>
  <c r="AH199" i="3"/>
  <c r="AG199" i="3"/>
  <c r="AF199" i="3"/>
  <c r="AD199" i="3"/>
  <c r="AC199" i="3"/>
  <c r="AB199" i="3"/>
  <c r="Z199" i="3"/>
  <c r="Y199" i="3"/>
  <c r="X199" i="3"/>
  <c r="V199" i="3"/>
  <c r="U199" i="3"/>
  <c r="T199" i="3"/>
  <c r="R199" i="3"/>
  <c r="Q199" i="3"/>
  <c r="P199" i="3"/>
  <c r="N199" i="3"/>
  <c r="EL198" i="3"/>
  <c r="EK198" i="3"/>
  <c r="DU198" i="3"/>
  <c r="DA198" i="3"/>
  <c r="CQ198" i="3"/>
  <c r="BE198" i="3"/>
  <c r="AE198" i="3"/>
  <c r="AC198" i="3"/>
  <c r="AA198" i="3"/>
  <c r="S198" i="3"/>
  <c r="O198" i="3"/>
  <c r="EM198" i="3" s="1"/>
  <c r="EL197" i="3"/>
  <c r="EI197" i="3"/>
  <c r="EG197" i="3"/>
  <c r="EE197" i="3"/>
  <c r="EC197" i="3"/>
  <c r="EA197" i="3"/>
  <c r="DY197" i="3"/>
  <c r="DW197" i="3"/>
  <c r="DU197" i="3"/>
  <c r="DS197" i="3"/>
  <c r="DQ197" i="3"/>
  <c r="DO197" i="3"/>
  <c r="DM197" i="3"/>
  <c r="DK197" i="3"/>
  <c r="DI197" i="3"/>
  <c r="DG197" i="3"/>
  <c r="DE197" i="3"/>
  <c r="DC197" i="3"/>
  <c r="DA197" i="3"/>
  <c r="CY197" i="3"/>
  <c r="CW197" i="3"/>
  <c r="CU197" i="3"/>
  <c r="CS197" i="3"/>
  <c r="CQ197" i="3"/>
  <c r="CO197" i="3"/>
  <c r="CM197" i="3"/>
  <c r="CK197" i="3"/>
  <c r="CI197" i="3"/>
  <c r="CG197" i="3"/>
  <c r="CE197" i="3"/>
  <c r="CC197" i="3"/>
  <c r="CA197" i="3"/>
  <c r="BY197" i="3"/>
  <c r="BW197" i="3"/>
  <c r="BU197" i="3"/>
  <c r="BS197" i="3"/>
  <c r="BQ197" i="3"/>
  <c r="BO197" i="3"/>
  <c r="BM197" i="3"/>
  <c r="BK197" i="3"/>
  <c r="BI197" i="3"/>
  <c r="BG197" i="3"/>
  <c r="BE197" i="3"/>
  <c r="BC197" i="3"/>
  <c r="BA197" i="3"/>
  <c r="AY197" i="3"/>
  <c r="AW197" i="3"/>
  <c r="AU197" i="3"/>
  <c r="AS197" i="3"/>
  <c r="AQ197" i="3"/>
  <c r="AO197" i="3"/>
  <c r="AM197" i="3"/>
  <c r="AK197" i="3"/>
  <c r="AI197" i="3"/>
  <c r="AG197" i="3"/>
  <c r="AE197" i="3"/>
  <c r="AC197" i="3"/>
  <c r="AA197" i="3"/>
  <c r="Y197" i="3"/>
  <c r="W197" i="3"/>
  <c r="U197" i="3"/>
  <c r="S197" i="3"/>
  <c r="Q197" i="3"/>
  <c r="O197" i="3"/>
  <c r="EM197" i="3" s="1"/>
  <c r="EL196" i="3"/>
  <c r="EI196" i="3"/>
  <c r="EG196" i="3"/>
  <c r="EE196" i="3"/>
  <c r="EC196" i="3"/>
  <c r="EA196" i="3"/>
  <c r="DY196" i="3"/>
  <c r="DW196" i="3"/>
  <c r="DU196" i="3"/>
  <c r="DS196" i="3"/>
  <c r="DQ196" i="3"/>
  <c r="DO196" i="3"/>
  <c r="DM196" i="3"/>
  <c r="DK196" i="3"/>
  <c r="DI196" i="3"/>
  <c r="DG196" i="3"/>
  <c r="DE196" i="3"/>
  <c r="DC196" i="3"/>
  <c r="DA196" i="3"/>
  <c r="CY196" i="3"/>
  <c r="CW196" i="3"/>
  <c r="CU196" i="3"/>
  <c r="CS196" i="3"/>
  <c r="CQ196" i="3"/>
  <c r="CO196" i="3"/>
  <c r="CM196" i="3"/>
  <c r="CK196" i="3"/>
  <c r="CI196" i="3"/>
  <c r="CG196" i="3"/>
  <c r="CE196" i="3"/>
  <c r="CC196" i="3"/>
  <c r="CA196" i="3"/>
  <c r="BY196" i="3"/>
  <c r="BW196" i="3"/>
  <c r="BU196" i="3"/>
  <c r="BS196" i="3"/>
  <c r="BQ196" i="3"/>
  <c r="BO196" i="3"/>
  <c r="BM196" i="3"/>
  <c r="BK196" i="3"/>
  <c r="BI196" i="3"/>
  <c r="BG196" i="3"/>
  <c r="BE196" i="3"/>
  <c r="BC196" i="3"/>
  <c r="BA196" i="3"/>
  <c r="AY196" i="3"/>
  <c r="AW196" i="3"/>
  <c r="AU196" i="3"/>
  <c r="AS196" i="3"/>
  <c r="AQ196" i="3"/>
  <c r="AO196" i="3"/>
  <c r="AM196" i="3"/>
  <c r="AK196" i="3"/>
  <c r="AI196" i="3"/>
  <c r="AG196" i="3"/>
  <c r="AE196" i="3"/>
  <c r="AC196" i="3"/>
  <c r="AA196" i="3"/>
  <c r="Y196" i="3"/>
  <c r="W196" i="3"/>
  <c r="U196" i="3"/>
  <c r="S196" i="3"/>
  <c r="Q196" i="3"/>
  <c r="O196" i="3"/>
  <c r="EM196" i="3" s="1"/>
  <c r="EL195" i="3"/>
  <c r="EI195" i="3"/>
  <c r="EG195" i="3"/>
  <c r="EE195" i="3"/>
  <c r="EC195" i="3"/>
  <c r="EA195" i="3"/>
  <c r="DY195" i="3"/>
  <c r="DW195" i="3"/>
  <c r="DU195" i="3"/>
  <c r="DS195" i="3"/>
  <c r="DQ195" i="3"/>
  <c r="DO195" i="3"/>
  <c r="DM195" i="3"/>
  <c r="DK195" i="3"/>
  <c r="DI195" i="3"/>
  <c r="DG195" i="3"/>
  <c r="DE195" i="3"/>
  <c r="DC195" i="3"/>
  <c r="DA195" i="3"/>
  <c r="CY195" i="3"/>
  <c r="CW195" i="3"/>
  <c r="CU195" i="3"/>
  <c r="CS195" i="3"/>
  <c r="CQ195" i="3"/>
  <c r="CO195" i="3"/>
  <c r="CM195" i="3"/>
  <c r="CK195" i="3"/>
  <c r="CI195" i="3"/>
  <c r="CG195" i="3"/>
  <c r="CE195" i="3"/>
  <c r="CC195" i="3"/>
  <c r="CA195" i="3"/>
  <c r="BY195" i="3"/>
  <c r="BW195" i="3"/>
  <c r="BU195" i="3"/>
  <c r="BS195" i="3"/>
  <c r="BQ195" i="3"/>
  <c r="BO195" i="3"/>
  <c r="BM195" i="3"/>
  <c r="BK195" i="3"/>
  <c r="BI195" i="3"/>
  <c r="BG195" i="3"/>
  <c r="BE195" i="3"/>
  <c r="BC195" i="3"/>
  <c r="BA195" i="3"/>
  <c r="AY195" i="3"/>
  <c r="AW195" i="3"/>
  <c r="AU195" i="3"/>
  <c r="AS195" i="3"/>
  <c r="AQ195" i="3"/>
  <c r="AO195" i="3"/>
  <c r="AM195" i="3"/>
  <c r="AK195" i="3"/>
  <c r="AI195" i="3"/>
  <c r="AG195" i="3"/>
  <c r="AE195" i="3"/>
  <c r="AC195" i="3"/>
  <c r="AA195" i="3"/>
  <c r="Y195" i="3"/>
  <c r="W195" i="3"/>
  <c r="U195" i="3"/>
  <c r="S195" i="3"/>
  <c r="Q195" i="3"/>
  <c r="O195" i="3"/>
  <c r="EM195" i="3" s="1"/>
  <c r="EL194" i="3"/>
  <c r="EI194" i="3"/>
  <c r="EG194" i="3"/>
  <c r="EE194" i="3"/>
  <c r="EC194" i="3"/>
  <c r="EA194" i="3"/>
  <c r="DY194" i="3"/>
  <c r="DW194" i="3"/>
  <c r="DU194" i="3"/>
  <c r="DS194" i="3"/>
  <c r="DQ194" i="3"/>
  <c r="DO194" i="3"/>
  <c r="DM194" i="3"/>
  <c r="DK194" i="3"/>
  <c r="DI194" i="3"/>
  <c r="DG194" i="3"/>
  <c r="DE194" i="3"/>
  <c r="DC194" i="3"/>
  <c r="DA194" i="3"/>
  <c r="CY194" i="3"/>
  <c r="CW194" i="3"/>
  <c r="CU194" i="3"/>
  <c r="CS194" i="3"/>
  <c r="CQ194" i="3"/>
  <c r="CO194" i="3"/>
  <c r="CM194" i="3"/>
  <c r="CK194" i="3"/>
  <c r="CI194" i="3"/>
  <c r="CG194" i="3"/>
  <c r="CE194" i="3"/>
  <c r="CC194" i="3"/>
  <c r="CA194" i="3"/>
  <c r="BY194" i="3"/>
  <c r="BW194" i="3"/>
  <c r="BU194" i="3"/>
  <c r="BS194" i="3"/>
  <c r="BQ194" i="3"/>
  <c r="BO194" i="3"/>
  <c r="BM194" i="3"/>
  <c r="BK194" i="3"/>
  <c r="BI194" i="3"/>
  <c r="BG194" i="3"/>
  <c r="BE194" i="3"/>
  <c r="BC194" i="3"/>
  <c r="BA194" i="3"/>
  <c r="AY194" i="3"/>
  <c r="AW194" i="3"/>
  <c r="AU194" i="3"/>
  <c r="AS194" i="3"/>
  <c r="AQ194" i="3"/>
  <c r="AO194" i="3"/>
  <c r="AM194" i="3"/>
  <c r="AK194" i="3"/>
  <c r="AI194" i="3"/>
  <c r="AG194" i="3"/>
  <c r="AE194" i="3"/>
  <c r="AC194" i="3"/>
  <c r="AA194" i="3"/>
  <c r="Y194" i="3"/>
  <c r="W194" i="3"/>
  <c r="U194" i="3"/>
  <c r="S194" i="3"/>
  <c r="Q194" i="3"/>
  <c r="O194" i="3"/>
  <c r="EM194" i="3" s="1"/>
  <c r="EL193" i="3"/>
  <c r="EL192" i="3" s="1"/>
  <c r="EI193" i="3"/>
  <c r="EG193" i="3"/>
  <c r="EE193" i="3"/>
  <c r="EC193" i="3"/>
  <c r="EA193" i="3"/>
  <c r="DY193" i="3"/>
  <c r="DW193" i="3"/>
  <c r="DU193" i="3"/>
  <c r="DS193" i="3"/>
  <c r="DQ193" i="3"/>
  <c r="DO193" i="3"/>
  <c r="DM193" i="3"/>
  <c r="DK193" i="3"/>
  <c r="DI193" i="3"/>
  <c r="DG193" i="3"/>
  <c r="DE193" i="3"/>
  <c r="DC193" i="3"/>
  <c r="DA193" i="3"/>
  <c r="CY193" i="3"/>
  <c r="CW193" i="3"/>
  <c r="CU193" i="3"/>
  <c r="CS193" i="3"/>
  <c r="CQ193" i="3"/>
  <c r="CO193" i="3"/>
  <c r="CM193" i="3"/>
  <c r="CK193" i="3"/>
  <c r="CI193" i="3"/>
  <c r="CG193" i="3"/>
  <c r="CE193" i="3"/>
  <c r="CC193" i="3"/>
  <c r="CA193" i="3"/>
  <c r="BY193" i="3"/>
  <c r="BW193" i="3"/>
  <c r="BU193" i="3"/>
  <c r="BS193" i="3"/>
  <c r="BQ193" i="3"/>
  <c r="BO193" i="3"/>
  <c r="BM193" i="3"/>
  <c r="BK193" i="3"/>
  <c r="BI193" i="3"/>
  <c r="BG193" i="3"/>
  <c r="BE193" i="3"/>
  <c r="BC193" i="3"/>
  <c r="BA193" i="3"/>
  <c r="AY193" i="3"/>
  <c r="AW193" i="3"/>
  <c r="AU193" i="3"/>
  <c r="AS193" i="3"/>
  <c r="AQ193" i="3"/>
  <c r="AO193" i="3"/>
  <c r="AM193" i="3"/>
  <c r="AK193" i="3"/>
  <c r="AI193" i="3"/>
  <c r="AG193" i="3"/>
  <c r="AE193" i="3"/>
  <c r="AC193" i="3"/>
  <c r="AA193" i="3"/>
  <c r="Y193" i="3"/>
  <c r="W193" i="3"/>
  <c r="U193" i="3"/>
  <c r="S193" i="3"/>
  <c r="Q193" i="3"/>
  <c r="O193" i="3"/>
  <c r="EM193" i="3" s="1"/>
  <c r="EM192" i="3" s="1"/>
  <c r="EK192" i="3"/>
  <c r="EJ192" i="3"/>
  <c r="EI192" i="3"/>
  <c r="EH192" i="3"/>
  <c r="EG192" i="3"/>
  <c r="EF192" i="3"/>
  <c r="EE192" i="3"/>
  <c r="ED192" i="3"/>
  <c r="EC192" i="3"/>
  <c r="EB192" i="3"/>
  <c r="EA192" i="3"/>
  <c r="DZ192" i="3"/>
  <c r="DY192" i="3"/>
  <c r="DX192" i="3"/>
  <c r="DW192" i="3"/>
  <c r="DV192" i="3"/>
  <c r="DU192" i="3"/>
  <c r="DT192" i="3"/>
  <c r="DS192" i="3"/>
  <c r="DR192" i="3"/>
  <c r="DQ192" i="3"/>
  <c r="DP192" i="3"/>
  <c r="DO192" i="3"/>
  <c r="DN192" i="3"/>
  <c r="DM192" i="3"/>
  <c r="DL192" i="3"/>
  <c r="DK192" i="3"/>
  <c r="DJ192" i="3"/>
  <c r="DI192" i="3"/>
  <c r="DH192" i="3"/>
  <c r="DG192" i="3"/>
  <c r="DF192" i="3"/>
  <c r="DE192" i="3"/>
  <c r="DD192" i="3"/>
  <c r="DC192" i="3"/>
  <c r="DB192" i="3"/>
  <c r="DA192" i="3"/>
  <c r="CZ192" i="3"/>
  <c r="CY192" i="3"/>
  <c r="CX192" i="3"/>
  <c r="CW192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EL191" i="3"/>
  <c r="EI191" i="3"/>
  <c r="EG191" i="3"/>
  <c r="EE191" i="3"/>
  <c r="EC191" i="3"/>
  <c r="EA191" i="3"/>
  <c r="DY191" i="3"/>
  <c r="DW191" i="3"/>
  <c r="DU191" i="3"/>
  <c r="DS191" i="3"/>
  <c r="DQ191" i="3"/>
  <c r="DO191" i="3"/>
  <c r="DM191" i="3"/>
  <c r="DK191" i="3"/>
  <c r="DI191" i="3"/>
  <c r="DG191" i="3"/>
  <c r="DE191" i="3"/>
  <c r="DC191" i="3"/>
  <c r="DA191" i="3"/>
  <c r="CY191" i="3"/>
  <c r="CW191" i="3"/>
  <c r="CU191" i="3"/>
  <c r="CS191" i="3"/>
  <c r="CQ191" i="3"/>
  <c r="CO191" i="3"/>
  <c r="CM191" i="3"/>
  <c r="CK191" i="3"/>
  <c r="CI191" i="3"/>
  <c r="CG191" i="3"/>
  <c r="CE191" i="3"/>
  <c r="CC191" i="3"/>
  <c r="CA191" i="3"/>
  <c r="BY191" i="3"/>
  <c r="BW191" i="3"/>
  <c r="BU191" i="3"/>
  <c r="BS191" i="3"/>
  <c r="BQ191" i="3"/>
  <c r="BO191" i="3"/>
  <c r="BM191" i="3"/>
  <c r="BK191" i="3"/>
  <c r="BI191" i="3"/>
  <c r="BG191" i="3"/>
  <c r="BE191" i="3"/>
  <c r="BC191" i="3"/>
  <c r="BA191" i="3"/>
  <c r="AY191" i="3"/>
  <c r="AW191" i="3"/>
  <c r="AU191" i="3"/>
  <c r="AS191" i="3"/>
  <c r="AQ191" i="3"/>
  <c r="AO191" i="3"/>
  <c r="AM191" i="3"/>
  <c r="AK191" i="3"/>
  <c r="AI191" i="3"/>
  <c r="AG191" i="3"/>
  <c r="AE191" i="3"/>
  <c r="AC191" i="3"/>
  <c r="AA191" i="3"/>
  <c r="Y191" i="3"/>
  <c r="W191" i="3"/>
  <c r="U191" i="3"/>
  <c r="S191" i="3"/>
  <c r="Q191" i="3"/>
  <c r="O191" i="3"/>
  <c r="EM191" i="3" s="1"/>
  <c r="EL190" i="3"/>
  <c r="EI190" i="3"/>
  <c r="EG190" i="3"/>
  <c r="EE190" i="3"/>
  <c r="EC190" i="3"/>
  <c r="EA190" i="3"/>
  <c r="DY190" i="3"/>
  <c r="DW190" i="3"/>
  <c r="DU190" i="3"/>
  <c r="DS190" i="3"/>
  <c r="DQ190" i="3"/>
  <c r="DO190" i="3"/>
  <c r="DM190" i="3"/>
  <c r="DK190" i="3"/>
  <c r="DI190" i="3"/>
  <c r="DG190" i="3"/>
  <c r="DE190" i="3"/>
  <c r="DC190" i="3"/>
  <c r="DA190" i="3"/>
  <c r="CY190" i="3"/>
  <c r="CW190" i="3"/>
  <c r="CU190" i="3"/>
  <c r="CS190" i="3"/>
  <c r="CQ190" i="3"/>
  <c r="CO190" i="3"/>
  <c r="CM190" i="3"/>
  <c r="CK190" i="3"/>
  <c r="CI190" i="3"/>
  <c r="CG190" i="3"/>
  <c r="CE190" i="3"/>
  <c r="CC190" i="3"/>
  <c r="CA190" i="3"/>
  <c r="BY190" i="3"/>
  <c r="BW190" i="3"/>
  <c r="BU190" i="3"/>
  <c r="BS190" i="3"/>
  <c r="BQ190" i="3"/>
  <c r="BO190" i="3"/>
  <c r="BM190" i="3"/>
  <c r="BK190" i="3"/>
  <c r="BI190" i="3"/>
  <c r="BG190" i="3"/>
  <c r="BE190" i="3"/>
  <c r="BC190" i="3"/>
  <c r="BA190" i="3"/>
  <c r="AY190" i="3"/>
  <c r="AW190" i="3"/>
  <c r="AU190" i="3"/>
  <c r="AS190" i="3"/>
  <c r="AQ190" i="3"/>
  <c r="AO190" i="3"/>
  <c r="AM190" i="3"/>
  <c r="AK190" i="3"/>
  <c r="AI190" i="3"/>
  <c r="AG190" i="3"/>
  <c r="AE190" i="3"/>
  <c r="AC190" i="3"/>
  <c r="AA190" i="3"/>
  <c r="Y190" i="3"/>
  <c r="W190" i="3"/>
  <c r="U190" i="3"/>
  <c r="S190" i="3"/>
  <c r="Q190" i="3"/>
  <c r="O190" i="3"/>
  <c r="EM190" i="3" s="1"/>
  <c r="EL189" i="3"/>
  <c r="EI189" i="3"/>
  <c r="EG189" i="3"/>
  <c r="EE189" i="3"/>
  <c r="EC189" i="3"/>
  <c r="EA189" i="3"/>
  <c r="DY189" i="3"/>
  <c r="DW189" i="3"/>
  <c r="DU189" i="3"/>
  <c r="DS189" i="3"/>
  <c r="DQ189" i="3"/>
  <c r="DO189" i="3"/>
  <c r="DM189" i="3"/>
  <c r="DK189" i="3"/>
  <c r="DI189" i="3"/>
  <c r="DG189" i="3"/>
  <c r="DE189" i="3"/>
  <c r="DC189" i="3"/>
  <c r="DA189" i="3"/>
  <c r="CY189" i="3"/>
  <c r="CW189" i="3"/>
  <c r="CU189" i="3"/>
  <c r="CS189" i="3"/>
  <c r="CQ189" i="3"/>
  <c r="CO189" i="3"/>
  <c r="CM189" i="3"/>
  <c r="CK189" i="3"/>
  <c r="CI189" i="3"/>
  <c r="CG189" i="3"/>
  <c r="CE189" i="3"/>
  <c r="CC189" i="3"/>
  <c r="CA189" i="3"/>
  <c r="BY189" i="3"/>
  <c r="BW189" i="3"/>
  <c r="BU189" i="3"/>
  <c r="BS189" i="3"/>
  <c r="BQ189" i="3"/>
  <c r="BO189" i="3"/>
  <c r="BM189" i="3"/>
  <c r="BK189" i="3"/>
  <c r="BI189" i="3"/>
  <c r="BG189" i="3"/>
  <c r="BE189" i="3"/>
  <c r="BC189" i="3"/>
  <c r="BA189" i="3"/>
  <c r="AY189" i="3"/>
  <c r="AW189" i="3"/>
  <c r="AU189" i="3"/>
  <c r="AS189" i="3"/>
  <c r="AQ189" i="3"/>
  <c r="AO189" i="3"/>
  <c r="AM189" i="3"/>
  <c r="AK189" i="3"/>
  <c r="AI189" i="3"/>
  <c r="AG189" i="3"/>
  <c r="AE189" i="3"/>
  <c r="AC189" i="3"/>
  <c r="AA189" i="3"/>
  <c r="Y189" i="3"/>
  <c r="W189" i="3"/>
  <c r="U189" i="3"/>
  <c r="S189" i="3"/>
  <c r="Q189" i="3"/>
  <c r="O189" i="3"/>
  <c r="EM189" i="3" s="1"/>
  <c r="EL188" i="3"/>
  <c r="EL187" i="3" s="1"/>
  <c r="EI188" i="3"/>
  <c r="EG188" i="3"/>
  <c r="EE188" i="3"/>
  <c r="EC188" i="3"/>
  <c r="EA188" i="3"/>
  <c r="DY188" i="3"/>
  <c r="DW188" i="3"/>
  <c r="DU188" i="3"/>
  <c r="DS188" i="3"/>
  <c r="DQ188" i="3"/>
  <c r="DO188" i="3"/>
  <c r="DM188" i="3"/>
  <c r="DK188" i="3"/>
  <c r="DI188" i="3"/>
  <c r="DG188" i="3"/>
  <c r="DE188" i="3"/>
  <c r="DC188" i="3"/>
  <c r="DA188" i="3"/>
  <c r="CY188" i="3"/>
  <c r="CW188" i="3"/>
  <c r="CU188" i="3"/>
  <c r="CS188" i="3"/>
  <c r="CQ188" i="3"/>
  <c r="CO188" i="3"/>
  <c r="CM188" i="3"/>
  <c r="CK188" i="3"/>
  <c r="CI188" i="3"/>
  <c r="CG188" i="3"/>
  <c r="CE188" i="3"/>
  <c r="CC188" i="3"/>
  <c r="CA188" i="3"/>
  <c r="BY188" i="3"/>
  <c r="BW188" i="3"/>
  <c r="BU188" i="3"/>
  <c r="BS188" i="3"/>
  <c r="BQ188" i="3"/>
  <c r="BO188" i="3"/>
  <c r="BM188" i="3"/>
  <c r="BK188" i="3"/>
  <c r="BI188" i="3"/>
  <c r="BG188" i="3"/>
  <c r="BE188" i="3"/>
  <c r="BC188" i="3"/>
  <c r="BA188" i="3"/>
  <c r="AY188" i="3"/>
  <c r="AW188" i="3"/>
  <c r="AU188" i="3"/>
  <c r="AS188" i="3"/>
  <c r="AQ188" i="3"/>
  <c r="AO188" i="3"/>
  <c r="AM188" i="3"/>
  <c r="AK188" i="3"/>
  <c r="AI188" i="3"/>
  <c r="AG188" i="3"/>
  <c r="AE188" i="3"/>
  <c r="AC188" i="3"/>
  <c r="AA188" i="3"/>
  <c r="Y188" i="3"/>
  <c r="W188" i="3"/>
  <c r="U188" i="3"/>
  <c r="S188" i="3"/>
  <c r="Q188" i="3"/>
  <c r="O188" i="3"/>
  <c r="EM188" i="3" s="1"/>
  <c r="EM187" i="3" s="1"/>
  <c r="EI187" i="3"/>
  <c r="EH187" i="3"/>
  <c r="EG187" i="3"/>
  <c r="EF187" i="3"/>
  <c r="EE187" i="3"/>
  <c r="ED187" i="3"/>
  <c r="EC187" i="3"/>
  <c r="EB187" i="3"/>
  <c r="EA187" i="3"/>
  <c r="DZ187" i="3"/>
  <c r="DY187" i="3"/>
  <c r="DX187" i="3"/>
  <c r="DW187" i="3"/>
  <c r="DV187" i="3"/>
  <c r="DU187" i="3"/>
  <c r="DT187" i="3"/>
  <c r="DS187" i="3"/>
  <c r="DR187" i="3"/>
  <c r="DQ187" i="3"/>
  <c r="DP187" i="3"/>
  <c r="DO187" i="3"/>
  <c r="DN187" i="3"/>
  <c r="DM187" i="3"/>
  <c r="DL187" i="3"/>
  <c r="DK187" i="3"/>
  <c r="DJ187" i="3"/>
  <c r="DI187" i="3"/>
  <c r="DH187" i="3"/>
  <c r="DG187" i="3"/>
  <c r="DF187" i="3"/>
  <c r="DE187" i="3"/>
  <c r="DD187" i="3"/>
  <c r="DC187" i="3"/>
  <c r="DB187" i="3"/>
  <c r="DA187" i="3"/>
  <c r="CZ187" i="3"/>
  <c r="CY187" i="3"/>
  <c r="CX187" i="3"/>
  <c r="CW187" i="3"/>
  <c r="CV187" i="3"/>
  <c r="CU187" i="3"/>
  <c r="CT187" i="3"/>
  <c r="CS187" i="3"/>
  <c r="CR187" i="3"/>
  <c r="CQ187" i="3"/>
  <c r="CP187" i="3"/>
  <c r="CO187" i="3"/>
  <c r="CN187" i="3"/>
  <c r="CM187" i="3"/>
  <c r="CL187" i="3"/>
  <c r="CK187" i="3"/>
  <c r="CJ187" i="3"/>
  <c r="CI187" i="3"/>
  <c r="CH187" i="3"/>
  <c r="CG187" i="3"/>
  <c r="CF187" i="3"/>
  <c r="CE187" i="3"/>
  <c r="CD187" i="3"/>
  <c r="CC187" i="3"/>
  <c r="CB187" i="3"/>
  <c r="CA187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EL186" i="3"/>
  <c r="EI186" i="3"/>
  <c r="EG186" i="3"/>
  <c r="EE186" i="3"/>
  <c r="EC186" i="3"/>
  <c r="EA186" i="3"/>
  <c r="DY186" i="3"/>
  <c r="DW186" i="3"/>
  <c r="DU186" i="3"/>
  <c r="DS186" i="3"/>
  <c r="DQ186" i="3"/>
  <c r="DO186" i="3"/>
  <c r="DM186" i="3"/>
  <c r="DK186" i="3"/>
  <c r="DI186" i="3"/>
  <c r="DG186" i="3"/>
  <c r="DE186" i="3"/>
  <c r="DC186" i="3"/>
  <c r="DA186" i="3"/>
  <c r="CY186" i="3"/>
  <c r="CW186" i="3"/>
  <c r="CU186" i="3"/>
  <c r="CS186" i="3"/>
  <c r="CQ186" i="3"/>
  <c r="CO186" i="3"/>
  <c r="CM186" i="3"/>
  <c r="CK186" i="3"/>
  <c r="CI186" i="3"/>
  <c r="CG186" i="3"/>
  <c r="CE186" i="3"/>
  <c r="CC186" i="3"/>
  <c r="CA186" i="3"/>
  <c r="BY186" i="3"/>
  <c r="BW186" i="3"/>
  <c r="BU186" i="3"/>
  <c r="BS186" i="3"/>
  <c r="BQ186" i="3"/>
  <c r="BO186" i="3"/>
  <c r="BM186" i="3"/>
  <c r="BK186" i="3"/>
  <c r="BI186" i="3"/>
  <c r="BG186" i="3"/>
  <c r="BE186" i="3"/>
  <c r="BC186" i="3"/>
  <c r="BA186" i="3"/>
  <c r="AY186" i="3"/>
  <c r="AW186" i="3"/>
  <c r="AU186" i="3"/>
  <c r="AS186" i="3"/>
  <c r="AQ186" i="3"/>
  <c r="AO186" i="3"/>
  <c r="AM186" i="3"/>
  <c r="AK186" i="3"/>
  <c r="AI186" i="3"/>
  <c r="AG186" i="3"/>
  <c r="AE186" i="3"/>
  <c r="AC186" i="3"/>
  <c r="AA186" i="3"/>
  <c r="Y186" i="3"/>
  <c r="W186" i="3"/>
  <c r="U186" i="3"/>
  <c r="S186" i="3"/>
  <c r="Q186" i="3"/>
  <c r="O186" i="3"/>
  <c r="EM186" i="3" s="1"/>
  <c r="EL185" i="3"/>
  <c r="EI185" i="3"/>
  <c r="EG185" i="3"/>
  <c r="EE185" i="3"/>
  <c r="EC185" i="3"/>
  <c r="EC183" i="3" s="1"/>
  <c r="EA185" i="3"/>
  <c r="DY185" i="3"/>
  <c r="DW185" i="3"/>
  <c r="DU185" i="3"/>
  <c r="DU183" i="3" s="1"/>
  <c r="DS185" i="3"/>
  <c r="DQ185" i="3"/>
  <c r="DO185" i="3"/>
  <c r="DM185" i="3"/>
  <c r="DM183" i="3" s="1"/>
  <c r="DK185" i="3"/>
  <c r="DI185" i="3"/>
  <c r="DG185" i="3"/>
  <c r="DE185" i="3"/>
  <c r="DE183" i="3" s="1"/>
  <c r="DC185" i="3"/>
  <c r="DA185" i="3"/>
  <c r="CY185" i="3"/>
  <c r="CW185" i="3"/>
  <c r="CW183" i="3" s="1"/>
  <c r="CU185" i="3"/>
  <c r="CS185" i="3"/>
  <c r="CQ185" i="3"/>
  <c r="CO185" i="3"/>
  <c r="CO183" i="3" s="1"/>
  <c r="CM185" i="3"/>
  <c r="CK185" i="3"/>
  <c r="CI185" i="3"/>
  <c r="CG185" i="3"/>
  <c r="CG183" i="3" s="1"/>
  <c r="CE185" i="3"/>
  <c r="CC185" i="3"/>
  <c r="CA185" i="3"/>
  <c r="BY185" i="3"/>
  <c r="BY183" i="3" s="1"/>
  <c r="BW185" i="3"/>
  <c r="BU185" i="3"/>
  <c r="BS185" i="3"/>
  <c r="BQ185" i="3"/>
  <c r="BQ183" i="3" s="1"/>
  <c r="BO185" i="3"/>
  <c r="BM185" i="3"/>
  <c r="BK185" i="3"/>
  <c r="BI185" i="3"/>
  <c r="BI183" i="3" s="1"/>
  <c r="BG185" i="3"/>
  <c r="BE185" i="3"/>
  <c r="BC185" i="3"/>
  <c r="BA185" i="3"/>
  <c r="BA183" i="3" s="1"/>
  <c r="AY185" i="3"/>
  <c r="AW185" i="3"/>
  <c r="AU185" i="3"/>
  <c r="AS185" i="3"/>
  <c r="AS183" i="3" s="1"/>
  <c r="AQ185" i="3"/>
  <c r="AO185" i="3"/>
  <c r="AM185" i="3"/>
  <c r="AK185" i="3"/>
  <c r="AI185" i="3"/>
  <c r="AG185" i="3"/>
  <c r="AE185" i="3"/>
  <c r="AC185" i="3"/>
  <c r="AA185" i="3"/>
  <c r="Y185" i="3"/>
  <c r="W185" i="3"/>
  <c r="U185" i="3"/>
  <c r="S185" i="3"/>
  <c r="Q185" i="3"/>
  <c r="O185" i="3"/>
  <c r="EM185" i="3" s="1"/>
  <c r="EL184" i="3"/>
  <c r="EI184" i="3"/>
  <c r="EI183" i="3" s="1"/>
  <c r="EG184" i="3"/>
  <c r="EE184" i="3"/>
  <c r="EE183" i="3" s="1"/>
  <c r="EC184" i="3"/>
  <c r="EA184" i="3"/>
  <c r="EA183" i="3" s="1"/>
  <c r="DY184" i="3"/>
  <c r="DW184" i="3"/>
  <c r="DW183" i="3" s="1"/>
  <c r="DU184" i="3"/>
  <c r="DS184" i="3"/>
  <c r="DS183" i="3" s="1"/>
  <c r="DQ184" i="3"/>
  <c r="DO184" i="3"/>
  <c r="DO183" i="3" s="1"/>
  <c r="DM184" i="3"/>
  <c r="DK184" i="3"/>
  <c r="DK183" i="3" s="1"/>
  <c r="DI184" i="3"/>
  <c r="DG184" i="3"/>
  <c r="DG183" i="3" s="1"/>
  <c r="DE184" i="3"/>
  <c r="DC184" i="3"/>
  <c r="DC183" i="3" s="1"/>
  <c r="DA184" i="3"/>
  <c r="CY184" i="3"/>
  <c r="CY183" i="3" s="1"/>
  <c r="CW184" i="3"/>
  <c r="CU184" i="3"/>
  <c r="CU183" i="3" s="1"/>
  <c r="CS184" i="3"/>
  <c r="CQ184" i="3"/>
  <c r="CQ183" i="3" s="1"/>
  <c r="CO184" i="3"/>
  <c r="CM184" i="3"/>
  <c r="CM183" i="3" s="1"/>
  <c r="CK184" i="3"/>
  <c r="CI184" i="3"/>
  <c r="CI183" i="3" s="1"/>
  <c r="CG184" i="3"/>
  <c r="CE184" i="3"/>
  <c r="CE183" i="3" s="1"/>
  <c r="CC184" i="3"/>
  <c r="CA184" i="3"/>
  <c r="CA183" i="3" s="1"/>
  <c r="BY184" i="3"/>
  <c r="BW184" i="3"/>
  <c r="BW183" i="3" s="1"/>
  <c r="BU184" i="3"/>
  <c r="BS184" i="3"/>
  <c r="BS183" i="3" s="1"/>
  <c r="BQ184" i="3"/>
  <c r="BO184" i="3"/>
  <c r="BO183" i="3" s="1"/>
  <c r="BM184" i="3"/>
  <c r="BK184" i="3"/>
  <c r="BK183" i="3" s="1"/>
  <c r="BI184" i="3"/>
  <c r="BG184" i="3"/>
  <c r="BG183" i="3" s="1"/>
  <c r="BE184" i="3"/>
  <c r="BC184" i="3"/>
  <c r="BC183" i="3" s="1"/>
  <c r="BA184" i="3"/>
  <c r="AY184" i="3"/>
  <c r="AY183" i="3" s="1"/>
  <c r="AW184" i="3"/>
  <c r="AU184" i="3"/>
  <c r="AU183" i="3" s="1"/>
  <c r="AS184" i="3"/>
  <c r="AQ184" i="3"/>
  <c r="AQ183" i="3" s="1"/>
  <c r="AO184" i="3"/>
  <c r="AM184" i="3"/>
  <c r="AM183" i="3" s="1"/>
  <c r="AK184" i="3"/>
  <c r="AI184" i="3"/>
  <c r="AI183" i="3" s="1"/>
  <c r="AG184" i="3"/>
  <c r="AE184" i="3"/>
  <c r="AE183" i="3" s="1"/>
  <c r="AC184" i="3"/>
  <c r="AA184" i="3"/>
  <c r="AA183" i="3" s="1"/>
  <c r="Y184" i="3"/>
  <c r="W184" i="3"/>
  <c r="W183" i="3" s="1"/>
  <c r="U184" i="3"/>
  <c r="S184" i="3"/>
  <c r="S183" i="3" s="1"/>
  <c r="Q184" i="3"/>
  <c r="O184" i="3"/>
  <c r="O183" i="3" s="1"/>
  <c r="EL183" i="3"/>
  <c r="EH183" i="3"/>
  <c r="EG183" i="3"/>
  <c r="EF183" i="3"/>
  <c r="ED183" i="3"/>
  <c r="EB183" i="3"/>
  <c r="DZ183" i="3"/>
  <c r="DY183" i="3"/>
  <c r="DX183" i="3"/>
  <c r="DV183" i="3"/>
  <c r="DT183" i="3"/>
  <c r="DR183" i="3"/>
  <c r="DQ183" i="3"/>
  <c r="DP183" i="3"/>
  <c r="DN183" i="3"/>
  <c r="DL183" i="3"/>
  <c r="DJ183" i="3"/>
  <c r="DI183" i="3"/>
  <c r="DH183" i="3"/>
  <c r="DF183" i="3"/>
  <c r="DD183" i="3"/>
  <c r="DB183" i="3"/>
  <c r="DA183" i="3"/>
  <c r="CZ183" i="3"/>
  <c r="CX183" i="3"/>
  <c r="CV183" i="3"/>
  <c r="CT183" i="3"/>
  <c r="CS183" i="3"/>
  <c r="CR183" i="3"/>
  <c r="CP183" i="3"/>
  <c r="CN183" i="3"/>
  <c r="CL183" i="3"/>
  <c r="CK183" i="3"/>
  <c r="CJ183" i="3"/>
  <c r="CH183" i="3"/>
  <c r="CF183" i="3"/>
  <c r="CD183" i="3"/>
  <c r="CC183" i="3"/>
  <c r="CB183" i="3"/>
  <c r="BZ183" i="3"/>
  <c r="BX183" i="3"/>
  <c r="BV183" i="3"/>
  <c r="BU183" i="3"/>
  <c r="BT183" i="3"/>
  <c r="BR183" i="3"/>
  <c r="BP183" i="3"/>
  <c r="BN183" i="3"/>
  <c r="BM183" i="3"/>
  <c r="BL183" i="3"/>
  <c r="BJ183" i="3"/>
  <c r="BH183" i="3"/>
  <c r="BF183" i="3"/>
  <c r="BE183" i="3"/>
  <c r="BD183" i="3"/>
  <c r="BB183" i="3"/>
  <c r="AZ183" i="3"/>
  <c r="AX183" i="3"/>
  <c r="AW183" i="3"/>
  <c r="AV183" i="3"/>
  <c r="AT183" i="3"/>
  <c r="AR183" i="3"/>
  <c r="AP183" i="3"/>
  <c r="AO183" i="3"/>
  <c r="AN183" i="3"/>
  <c r="AL183" i="3"/>
  <c r="AK183" i="3"/>
  <c r="AJ183" i="3"/>
  <c r="AH183" i="3"/>
  <c r="AG183" i="3"/>
  <c r="AF183" i="3"/>
  <c r="AD183" i="3"/>
  <c r="AC183" i="3"/>
  <c r="AB183" i="3"/>
  <c r="Z183" i="3"/>
  <c r="Y183" i="3"/>
  <c r="X183" i="3"/>
  <c r="V183" i="3"/>
  <c r="U183" i="3"/>
  <c r="T183" i="3"/>
  <c r="R183" i="3"/>
  <c r="Q183" i="3"/>
  <c r="P183" i="3"/>
  <c r="N183" i="3"/>
  <c r="EL182" i="3"/>
  <c r="EL181" i="3" s="1"/>
  <c r="EI182" i="3"/>
  <c r="EG182" i="3"/>
  <c r="EE182" i="3"/>
  <c r="EC182" i="3"/>
  <c r="EA182" i="3"/>
  <c r="DY182" i="3"/>
  <c r="DW182" i="3"/>
  <c r="DU182" i="3"/>
  <c r="DS182" i="3"/>
  <c r="DQ182" i="3"/>
  <c r="DO182" i="3"/>
  <c r="DM182" i="3"/>
  <c r="DK182" i="3"/>
  <c r="DI182" i="3"/>
  <c r="DG182" i="3"/>
  <c r="DE182" i="3"/>
  <c r="DC182" i="3"/>
  <c r="DA182" i="3"/>
  <c r="CY182" i="3"/>
  <c r="CW182" i="3"/>
  <c r="CU182" i="3"/>
  <c r="CS182" i="3"/>
  <c r="CQ182" i="3"/>
  <c r="CO182" i="3"/>
  <c r="CM182" i="3"/>
  <c r="CK182" i="3"/>
  <c r="CI182" i="3"/>
  <c r="CG182" i="3"/>
  <c r="CE182" i="3"/>
  <c r="CC182" i="3"/>
  <c r="CA182" i="3"/>
  <c r="BY182" i="3"/>
  <c r="BW182" i="3"/>
  <c r="BU182" i="3"/>
  <c r="BS182" i="3"/>
  <c r="BQ182" i="3"/>
  <c r="BO182" i="3"/>
  <c r="BM182" i="3"/>
  <c r="BK182" i="3"/>
  <c r="BI182" i="3"/>
  <c r="BG182" i="3"/>
  <c r="BE182" i="3"/>
  <c r="BC182" i="3"/>
  <c r="BA182" i="3"/>
  <c r="AY182" i="3"/>
  <c r="AW182" i="3"/>
  <c r="AU182" i="3"/>
  <c r="AS182" i="3"/>
  <c r="AQ182" i="3"/>
  <c r="AO182" i="3"/>
  <c r="AM182" i="3"/>
  <c r="AK182" i="3"/>
  <c r="AI182" i="3"/>
  <c r="AG182" i="3"/>
  <c r="AE182" i="3"/>
  <c r="AC182" i="3"/>
  <c r="AA182" i="3"/>
  <c r="Y182" i="3"/>
  <c r="W182" i="3"/>
  <c r="U182" i="3"/>
  <c r="S182" i="3"/>
  <c r="Q182" i="3"/>
  <c r="O182" i="3"/>
  <c r="EM182" i="3" s="1"/>
  <c r="EM181" i="3" s="1"/>
  <c r="EI181" i="3"/>
  <c r="EH181" i="3"/>
  <c r="EG181" i="3"/>
  <c r="EF181" i="3"/>
  <c r="EE181" i="3"/>
  <c r="ED181" i="3"/>
  <c r="EC181" i="3"/>
  <c r="EB181" i="3"/>
  <c r="EA181" i="3"/>
  <c r="DZ181" i="3"/>
  <c r="DY181" i="3"/>
  <c r="DX181" i="3"/>
  <c r="DW181" i="3"/>
  <c r="DV181" i="3"/>
  <c r="DU181" i="3"/>
  <c r="DT181" i="3"/>
  <c r="DS181" i="3"/>
  <c r="DR181" i="3"/>
  <c r="DQ181" i="3"/>
  <c r="DP181" i="3"/>
  <c r="DO181" i="3"/>
  <c r="DN181" i="3"/>
  <c r="DM181" i="3"/>
  <c r="DL181" i="3"/>
  <c r="DK181" i="3"/>
  <c r="DJ181" i="3"/>
  <c r="DI181" i="3"/>
  <c r="DH181" i="3"/>
  <c r="DG181" i="3"/>
  <c r="DF181" i="3"/>
  <c r="DE181" i="3"/>
  <c r="DD181" i="3"/>
  <c r="DC181" i="3"/>
  <c r="DB181" i="3"/>
  <c r="DA181" i="3"/>
  <c r="CZ181" i="3"/>
  <c r="CY181" i="3"/>
  <c r="CX181" i="3"/>
  <c r="CW181" i="3"/>
  <c r="CV181" i="3"/>
  <c r="CU181" i="3"/>
  <c r="CT181" i="3"/>
  <c r="CS181" i="3"/>
  <c r="CR181" i="3"/>
  <c r="CQ181" i="3"/>
  <c r="CP181" i="3"/>
  <c r="CO181" i="3"/>
  <c r="CN181" i="3"/>
  <c r="CM181" i="3"/>
  <c r="CL181" i="3"/>
  <c r="CK181" i="3"/>
  <c r="CJ181" i="3"/>
  <c r="CI181" i="3"/>
  <c r="CH181" i="3"/>
  <c r="CG181" i="3"/>
  <c r="CF181" i="3"/>
  <c r="CE181" i="3"/>
  <c r="CD181" i="3"/>
  <c r="CC181" i="3"/>
  <c r="CB181" i="3"/>
  <c r="CA181" i="3"/>
  <c r="BZ181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EL180" i="3"/>
  <c r="EI180" i="3"/>
  <c r="EG180" i="3"/>
  <c r="EE180" i="3"/>
  <c r="EC180" i="3"/>
  <c r="EA180" i="3"/>
  <c r="DY180" i="3"/>
  <c r="DW180" i="3"/>
  <c r="DU180" i="3"/>
  <c r="DS180" i="3"/>
  <c r="DQ180" i="3"/>
  <c r="DO180" i="3"/>
  <c r="DM180" i="3"/>
  <c r="DK180" i="3"/>
  <c r="DI180" i="3"/>
  <c r="DG180" i="3"/>
  <c r="DE180" i="3"/>
  <c r="DC180" i="3"/>
  <c r="DA180" i="3"/>
  <c r="CY180" i="3"/>
  <c r="CW180" i="3"/>
  <c r="CU180" i="3"/>
  <c r="CS180" i="3"/>
  <c r="CQ180" i="3"/>
  <c r="CO180" i="3"/>
  <c r="CM180" i="3"/>
  <c r="CK180" i="3"/>
  <c r="CI180" i="3"/>
  <c r="CG180" i="3"/>
  <c r="CE180" i="3"/>
  <c r="CC180" i="3"/>
  <c r="CA180" i="3"/>
  <c r="BY180" i="3"/>
  <c r="BW180" i="3"/>
  <c r="BU180" i="3"/>
  <c r="BS180" i="3"/>
  <c r="BQ180" i="3"/>
  <c r="BO180" i="3"/>
  <c r="BM180" i="3"/>
  <c r="BK180" i="3"/>
  <c r="BI180" i="3"/>
  <c r="BG180" i="3"/>
  <c r="BE180" i="3"/>
  <c r="BC180" i="3"/>
  <c r="BA180" i="3"/>
  <c r="AY180" i="3"/>
  <c r="AW180" i="3"/>
  <c r="AU180" i="3"/>
  <c r="AS180" i="3"/>
  <c r="AQ180" i="3"/>
  <c r="AO180" i="3"/>
  <c r="AM180" i="3"/>
  <c r="AK180" i="3"/>
  <c r="AI180" i="3"/>
  <c r="AG180" i="3"/>
  <c r="AE180" i="3"/>
  <c r="AC180" i="3"/>
  <c r="AA180" i="3"/>
  <c r="Y180" i="3"/>
  <c r="W180" i="3"/>
  <c r="U180" i="3"/>
  <c r="S180" i="3"/>
  <c r="Q180" i="3"/>
  <c r="O180" i="3"/>
  <c r="EM180" i="3" s="1"/>
  <c r="EL179" i="3"/>
  <c r="EI179" i="3"/>
  <c r="EG179" i="3"/>
  <c r="EE179" i="3"/>
  <c r="EC179" i="3"/>
  <c r="EA179" i="3"/>
  <c r="DY179" i="3"/>
  <c r="DW179" i="3"/>
  <c r="DU179" i="3"/>
  <c r="DS179" i="3"/>
  <c r="DQ179" i="3"/>
  <c r="DO179" i="3"/>
  <c r="DM179" i="3"/>
  <c r="DK179" i="3"/>
  <c r="DI179" i="3"/>
  <c r="DG179" i="3"/>
  <c r="DE179" i="3"/>
  <c r="DC179" i="3"/>
  <c r="DA179" i="3"/>
  <c r="CY179" i="3"/>
  <c r="CW179" i="3"/>
  <c r="CU179" i="3"/>
  <c r="CS179" i="3"/>
  <c r="CQ179" i="3"/>
  <c r="CO179" i="3"/>
  <c r="CM179" i="3"/>
  <c r="CK179" i="3"/>
  <c r="CI179" i="3"/>
  <c r="CG179" i="3"/>
  <c r="CE179" i="3"/>
  <c r="CC179" i="3"/>
  <c r="CA179" i="3"/>
  <c r="BY179" i="3"/>
  <c r="BW179" i="3"/>
  <c r="BU179" i="3"/>
  <c r="BS179" i="3"/>
  <c r="BQ179" i="3"/>
  <c r="BO179" i="3"/>
  <c r="BM179" i="3"/>
  <c r="BK179" i="3"/>
  <c r="BI179" i="3"/>
  <c r="BG179" i="3"/>
  <c r="BE179" i="3"/>
  <c r="BC179" i="3"/>
  <c r="BA179" i="3"/>
  <c r="AY179" i="3"/>
  <c r="AW179" i="3"/>
  <c r="AU179" i="3"/>
  <c r="AS179" i="3"/>
  <c r="AQ179" i="3"/>
  <c r="AO179" i="3"/>
  <c r="AM179" i="3"/>
  <c r="AK179" i="3"/>
  <c r="AI179" i="3"/>
  <c r="AG179" i="3"/>
  <c r="AE179" i="3"/>
  <c r="AC179" i="3"/>
  <c r="AA179" i="3"/>
  <c r="Y179" i="3"/>
  <c r="W179" i="3"/>
  <c r="U179" i="3"/>
  <c r="S179" i="3"/>
  <c r="Q179" i="3"/>
  <c r="O179" i="3"/>
  <c r="EL178" i="3"/>
  <c r="EI178" i="3"/>
  <c r="EG178" i="3"/>
  <c r="EE178" i="3"/>
  <c r="EC178" i="3"/>
  <c r="EA178" i="3"/>
  <c r="DY178" i="3"/>
  <c r="DW178" i="3"/>
  <c r="DU178" i="3"/>
  <c r="DS178" i="3"/>
  <c r="DQ178" i="3"/>
  <c r="DO178" i="3"/>
  <c r="DM178" i="3"/>
  <c r="DK178" i="3"/>
  <c r="DI178" i="3"/>
  <c r="DG178" i="3"/>
  <c r="DE178" i="3"/>
  <c r="DC178" i="3"/>
  <c r="DA178" i="3"/>
  <c r="CY178" i="3"/>
  <c r="CW178" i="3"/>
  <c r="CU178" i="3"/>
  <c r="CS178" i="3"/>
  <c r="CQ178" i="3"/>
  <c r="CO178" i="3"/>
  <c r="CM178" i="3"/>
  <c r="CK178" i="3"/>
  <c r="CI178" i="3"/>
  <c r="CG178" i="3"/>
  <c r="CE178" i="3"/>
  <c r="CC178" i="3"/>
  <c r="CA178" i="3"/>
  <c r="BY178" i="3"/>
  <c r="BW178" i="3"/>
  <c r="BU178" i="3"/>
  <c r="BS178" i="3"/>
  <c r="BQ178" i="3"/>
  <c r="BO178" i="3"/>
  <c r="BM178" i="3"/>
  <c r="BK178" i="3"/>
  <c r="BI178" i="3"/>
  <c r="BG178" i="3"/>
  <c r="BE178" i="3"/>
  <c r="BC178" i="3"/>
  <c r="BA178" i="3"/>
  <c r="AY178" i="3"/>
  <c r="AW178" i="3"/>
  <c r="AU178" i="3"/>
  <c r="AS178" i="3"/>
  <c r="AQ178" i="3"/>
  <c r="AO178" i="3"/>
  <c r="AM178" i="3"/>
  <c r="AK178" i="3"/>
  <c r="AI178" i="3"/>
  <c r="AG178" i="3"/>
  <c r="AE178" i="3"/>
  <c r="AC178" i="3"/>
  <c r="AA178" i="3"/>
  <c r="Y178" i="3"/>
  <c r="W178" i="3"/>
  <c r="U178" i="3"/>
  <c r="S178" i="3"/>
  <c r="Q178" i="3"/>
  <c r="O178" i="3"/>
  <c r="EM178" i="3" s="1"/>
  <c r="EL177" i="3"/>
  <c r="EI177" i="3"/>
  <c r="EG177" i="3"/>
  <c r="EE177" i="3"/>
  <c r="EC177" i="3"/>
  <c r="EA177" i="3"/>
  <c r="DY177" i="3"/>
  <c r="DW177" i="3"/>
  <c r="DU177" i="3"/>
  <c r="DS177" i="3"/>
  <c r="DQ177" i="3"/>
  <c r="DO177" i="3"/>
  <c r="DM177" i="3"/>
  <c r="DK177" i="3"/>
  <c r="DI177" i="3"/>
  <c r="DG177" i="3"/>
  <c r="DE177" i="3"/>
  <c r="DC177" i="3"/>
  <c r="DA177" i="3"/>
  <c r="CY177" i="3"/>
  <c r="CW177" i="3"/>
  <c r="CU177" i="3"/>
  <c r="CS177" i="3"/>
  <c r="CQ177" i="3"/>
  <c r="CO177" i="3"/>
  <c r="CM177" i="3"/>
  <c r="CK177" i="3"/>
  <c r="CI177" i="3"/>
  <c r="CG177" i="3"/>
  <c r="CE177" i="3"/>
  <c r="CC177" i="3"/>
  <c r="CA177" i="3"/>
  <c r="BY177" i="3"/>
  <c r="BW177" i="3"/>
  <c r="BU177" i="3"/>
  <c r="BS177" i="3"/>
  <c r="BQ177" i="3"/>
  <c r="BO177" i="3"/>
  <c r="BM177" i="3"/>
  <c r="BK177" i="3"/>
  <c r="BI177" i="3"/>
  <c r="BG177" i="3"/>
  <c r="BE177" i="3"/>
  <c r="BC177" i="3"/>
  <c r="BA177" i="3"/>
  <c r="AY177" i="3"/>
  <c r="AW177" i="3"/>
  <c r="AU177" i="3"/>
  <c r="AS177" i="3"/>
  <c r="AQ177" i="3"/>
  <c r="AO177" i="3"/>
  <c r="AM177" i="3"/>
  <c r="AK177" i="3"/>
  <c r="AI177" i="3"/>
  <c r="AG177" i="3"/>
  <c r="AE177" i="3"/>
  <c r="AC177" i="3"/>
  <c r="AA177" i="3"/>
  <c r="Y177" i="3"/>
  <c r="W177" i="3"/>
  <c r="U177" i="3"/>
  <c r="S177" i="3"/>
  <c r="Q177" i="3"/>
  <c r="O177" i="3"/>
  <c r="EM177" i="3" s="1"/>
  <c r="EL176" i="3"/>
  <c r="EI176" i="3"/>
  <c r="EG176" i="3"/>
  <c r="EE176" i="3"/>
  <c r="EC176" i="3"/>
  <c r="EA176" i="3"/>
  <c r="DY176" i="3"/>
  <c r="DW176" i="3"/>
  <c r="DU176" i="3"/>
  <c r="DS176" i="3"/>
  <c r="DQ176" i="3"/>
  <c r="DO176" i="3"/>
  <c r="DM176" i="3"/>
  <c r="DK176" i="3"/>
  <c r="DI176" i="3"/>
  <c r="DG176" i="3"/>
  <c r="DE176" i="3"/>
  <c r="DC176" i="3"/>
  <c r="DA176" i="3"/>
  <c r="CY176" i="3"/>
  <c r="CW176" i="3"/>
  <c r="CU176" i="3"/>
  <c r="CS176" i="3"/>
  <c r="CQ176" i="3"/>
  <c r="CO176" i="3"/>
  <c r="CM176" i="3"/>
  <c r="CK176" i="3"/>
  <c r="CI176" i="3"/>
  <c r="CG176" i="3"/>
  <c r="CE176" i="3"/>
  <c r="CC176" i="3"/>
  <c r="CA176" i="3"/>
  <c r="BY176" i="3"/>
  <c r="BW176" i="3"/>
  <c r="BU176" i="3"/>
  <c r="BS176" i="3"/>
  <c r="BQ176" i="3"/>
  <c r="BO176" i="3"/>
  <c r="BM176" i="3"/>
  <c r="BK176" i="3"/>
  <c r="BI176" i="3"/>
  <c r="BG176" i="3"/>
  <c r="BE176" i="3"/>
  <c r="BC176" i="3"/>
  <c r="BA176" i="3"/>
  <c r="AY176" i="3"/>
  <c r="AW176" i="3"/>
  <c r="AU176" i="3"/>
  <c r="AS176" i="3"/>
  <c r="AQ176" i="3"/>
  <c r="AO176" i="3"/>
  <c r="AM176" i="3"/>
  <c r="AK176" i="3"/>
  <c r="AI176" i="3"/>
  <c r="AG176" i="3"/>
  <c r="AE176" i="3"/>
  <c r="AC176" i="3"/>
  <c r="AA176" i="3"/>
  <c r="Y176" i="3"/>
  <c r="W176" i="3"/>
  <c r="U176" i="3"/>
  <c r="S176" i="3"/>
  <c r="Q176" i="3"/>
  <c r="O176" i="3"/>
  <c r="EM176" i="3" s="1"/>
  <c r="EL175" i="3"/>
  <c r="EI175" i="3"/>
  <c r="EG175" i="3"/>
  <c r="EE175" i="3"/>
  <c r="EC175" i="3"/>
  <c r="EA175" i="3"/>
  <c r="DY175" i="3"/>
  <c r="DW175" i="3"/>
  <c r="DU175" i="3"/>
  <c r="DS175" i="3"/>
  <c r="DQ175" i="3"/>
  <c r="DO175" i="3"/>
  <c r="DM175" i="3"/>
  <c r="DK175" i="3"/>
  <c r="DI175" i="3"/>
  <c r="DG175" i="3"/>
  <c r="DE175" i="3"/>
  <c r="DC175" i="3"/>
  <c r="DA175" i="3"/>
  <c r="CY175" i="3"/>
  <c r="CW175" i="3"/>
  <c r="CU175" i="3"/>
  <c r="CS175" i="3"/>
  <c r="CQ175" i="3"/>
  <c r="CO175" i="3"/>
  <c r="CM175" i="3"/>
  <c r="CK175" i="3"/>
  <c r="CI175" i="3"/>
  <c r="CG175" i="3"/>
  <c r="CE175" i="3"/>
  <c r="CC175" i="3"/>
  <c r="CA175" i="3"/>
  <c r="BY175" i="3"/>
  <c r="BW175" i="3"/>
  <c r="BU175" i="3"/>
  <c r="BS175" i="3"/>
  <c r="BQ175" i="3"/>
  <c r="BO175" i="3"/>
  <c r="BM175" i="3"/>
  <c r="BK175" i="3"/>
  <c r="BI175" i="3"/>
  <c r="BG175" i="3"/>
  <c r="BE175" i="3"/>
  <c r="BC175" i="3"/>
  <c r="BA175" i="3"/>
  <c r="AY175" i="3"/>
  <c r="AW175" i="3"/>
  <c r="AU175" i="3"/>
  <c r="AS175" i="3"/>
  <c r="AQ175" i="3"/>
  <c r="AO175" i="3"/>
  <c r="AM175" i="3"/>
  <c r="AK175" i="3"/>
  <c r="AI175" i="3"/>
  <c r="AG175" i="3"/>
  <c r="AE175" i="3"/>
  <c r="AC175" i="3"/>
  <c r="AA175" i="3"/>
  <c r="Y175" i="3"/>
  <c r="W175" i="3"/>
  <c r="U175" i="3"/>
  <c r="S175" i="3"/>
  <c r="Q175" i="3"/>
  <c r="O175" i="3"/>
  <c r="EL174" i="3"/>
  <c r="EK174" i="3"/>
  <c r="EK172" i="3" s="1"/>
  <c r="EI174" i="3"/>
  <c r="EG174" i="3"/>
  <c r="EG172" i="3" s="1"/>
  <c r="EE174" i="3"/>
  <c r="EC174" i="3"/>
  <c r="EC172" i="3" s="1"/>
  <c r="EA174" i="3"/>
  <c r="DY174" i="3"/>
  <c r="DY172" i="3" s="1"/>
  <c r="DW174" i="3"/>
  <c r="DU174" i="3"/>
  <c r="DU172" i="3" s="1"/>
  <c r="DS174" i="3"/>
  <c r="DQ174" i="3"/>
  <c r="DQ172" i="3" s="1"/>
  <c r="DO174" i="3"/>
  <c r="DM174" i="3"/>
  <c r="DM172" i="3" s="1"/>
  <c r="DK174" i="3"/>
  <c r="DI174" i="3"/>
  <c r="DI172" i="3" s="1"/>
  <c r="DG174" i="3"/>
  <c r="DE174" i="3"/>
  <c r="DE172" i="3" s="1"/>
  <c r="DC174" i="3"/>
  <c r="DA174" i="3"/>
  <c r="DA172" i="3" s="1"/>
  <c r="CY174" i="3"/>
  <c r="CW174" i="3"/>
  <c r="CW172" i="3" s="1"/>
  <c r="CU174" i="3"/>
  <c r="CS174" i="3"/>
  <c r="CS172" i="3" s="1"/>
  <c r="CQ174" i="3"/>
  <c r="CO174" i="3"/>
  <c r="CO172" i="3" s="1"/>
  <c r="CM174" i="3"/>
  <c r="CK174" i="3"/>
  <c r="CK172" i="3" s="1"/>
  <c r="CI174" i="3"/>
  <c r="CG174" i="3"/>
  <c r="CG172" i="3" s="1"/>
  <c r="CE174" i="3"/>
  <c r="CC174" i="3"/>
  <c r="CC172" i="3" s="1"/>
  <c r="CA174" i="3"/>
  <c r="BY174" i="3"/>
  <c r="BY172" i="3" s="1"/>
  <c r="BW174" i="3"/>
  <c r="BU174" i="3"/>
  <c r="BU172" i="3" s="1"/>
  <c r="BS174" i="3"/>
  <c r="BQ174" i="3"/>
  <c r="BQ172" i="3" s="1"/>
  <c r="BO174" i="3"/>
  <c r="BM174" i="3"/>
  <c r="BM172" i="3" s="1"/>
  <c r="BK174" i="3"/>
  <c r="BI174" i="3"/>
  <c r="BI172" i="3" s="1"/>
  <c r="BG174" i="3"/>
  <c r="BE174" i="3"/>
  <c r="BE172" i="3" s="1"/>
  <c r="BC174" i="3"/>
  <c r="BA174" i="3"/>
  <c r="BA172" i="3" s="1"/>
  <c r="AY174" i="3"/>
  <c r="AW174" i="3"/>
  <c r="AW172" i="3" s="1"/>
  <c r="AU174" i="3"/>
  <c r="AS174" i="3"/>
  <c r="AS172" i="3" s="1"/>
  <c r="AQ174" i="3"/>
  <c r="AO174" i="3"/>
  <c r="AO172" i="3" s="1"/>
  <c r="AM174" i="3"/>
  <c r="AK174" i="3"/>
  <c r="AK172" i="3" s="1"/>
  <c r="AI174" i="3"/>
  <c r="AG174" i="3"/>
  <c r="AG172" i="3" s="1"/>
  <c r="AE174" i="3"/>
  <c r="AC174" i="3"/>
  <c r="AC172" i="3" s="1"/>
  <c r="AA174" i="3"/>
  <c r="Y174" i="3"/>
  <c r="EM174" i="3" s="1"/>
  <c r="W174" i="3"/>
  <c r="U174" i="3"/>
  <c r="U172" i="3" s="1"/>
  <c r="S174" i="3"/>
  <c r="Q174" i="3"/>
  <c r="Q172" i="3" s="1"/>
  <c r="O174" i="3"/>
  <c r="EL173" i="3"/>
  <c r="EI173" i="3"/>
  <c r="EI172" i="3" s="1"/>
  <c r="EG173" i="3"/>
  <c r="EE173" i="3"/>
  <c r="EE172" i="3" s="1"/>
  <c r="EC173" i="3"/>
  <c r="EA173" i="3"/>
  <c r="EA172" i="3" s="1"/>
  <c r="DY173" i="3"/>
  <c r="DW173" i="3"/>
  <c r="DW172" i="3" s="1"/>
  <c r="DU173" i="3"/>
  <c r="DS173" i="3"/>
  <c r="DS172" i="3" s="1"/>
  <c r="DQ173" i="3"/>
  <c r="DO173" i="3"/>
  <c r="DO172" i="3" s="1"/>
  <c r="DM173" i="3"/>
  <c r="DK173" i="3"/>
  <c r="DK172" i="3" s="1"/>
  <c r="DI173" i="3"/>
  <c r="DG173" i="3"/>
  <c r="DG172" i="3" s="1"/>
  <c r="DE173" i="3"/>
  <c r="DC173" i="3"/>
  <c r="DC172" i="3" s="1"/>
  <c r="DA173" i="3"/>
  <c r="CY173" i="3"/>
  <c r="CY172" i="3" s="1"/>
  <c r="CW173" i="3"/>
  <c r="CU173" i="3"/>
  <c r="CU172" i="3" s="1"/>
  <c r="CS173" i="3"/>
  <c r="CQ173" i="3"/>
  <c r="CQ172" i="3" s="1"/>
  <c r="CO173" i="3"/>
  <c r="CM173" i="3"/>
  <c r="CM172" i="3" s="1"/>
  <c r="CK173" i="3"/>
  <c r="CI173" i="3"/>
  <c r="CI172" i="3" s="1"/>
  <c r="CG173" i="3"/>
  <c r="CE173" i="3"/>
  <c r="CE172" i="3" s="1"/>
  <c r="CC173" i="3"/>
  <c r="CA173" i="3"/>
  <c r="CA172" i="3" s="1"/>
  <c r="BY173" i="3"/>
  <c r="BW173" i="3"/>
  <c r="BW172" i="3" s="1"/>
  <c r="BU173" i="3"/>
  <c r="BS173" i="3"/>
  <c r="BS172" i="3" s="1"/>
  <c r="BQ173" i="3"/>
  <c r="BO173" i="3"/>
  <c r="BO172" i="3" s="1"/>
  <c r="BM173" i="3"/>
  <c r="BK173" i="3"/>
  <c r="BK172" i="3" s="1"/>
  <c r="BI173" i="3"/>
  <c r="BG173" i="3"/>
  <c r="BG172" i="3" s="1"/>
  <c r="BE173" i="3"/>
  <c r="BC173" i="3"/>
  <c r="BC172" i="3" s="1"/>
  <c r="BA173" i="3"/>
  <c r="AY173" i="3"/>
  <c r="AY172" i="3" s="1"/>
  <c r="AW173" i="3"/>
  <c r="AU173" i="3"/>
  <c r="AU172" i="3" s="1"/>
  <c r="AS173" i="3"/>
  <c r="AQ173" i="3"/>
  <c r="AQ172" i="3" s="1"/>
  <c r="AO173" i="3"/>
  <c r="AM173" i="3"/>
  <c r="AM172" i="3" s="1"/>
  <c r="AK173" i="3"/>
  <c r="AI173" i="3"/>
  <c r="AI172" i="3" s="1"/>
  <c r="AG173" i="3"/>
  <c r="AE173" i="3"/>
  <c r="AE172" i="3" s="1"/>
  <c r="AC173" i="3"/>
  <c r="AA173" i="3"/>
  <c r="AA172" i="3" s="1"/>
  <c r="Y173" i="3"/>
  <c r="W173" i="3"/>
  <c r="W172" i="3" s="1"/>
  <c r="U173" i="3"/>
  <c r="S173" i="3"/>
  <c r="S172" i="3" s="1"/>
  <c r="Q173" i="3"/>
  <c r="O173" i="3"/>
  <c r="O172" i="3" s="1"/>
  <c r="EL172" i="3"/>
  <c r="EJ172" i="3"/>
  <c r="EH172" i="3"/>
  <c r="EF172" i="3"/>
  <c r="ED172" i="3"/>
  <c r="EB172" i="3"/>
  <c r="DZ172" i="3"/>
  <c r="DX172" i="3"/>
  <c r="DV172" i="3"/>
  <c r="DT172" i="3"/>
  <c r="DR172" i="3"/>
  <c r="DP172" i="3"/>
  <c r="DN172" i="3"/>
  <c r="DL172" i="3"/>
  <c r="DJ172" i="3"/>
  <c r="DH172" i="3"/>
  <c r="DF172" i="3"/>
  <c r="DD172" i="3"/>
  <c r="DB172" i="3"/>
  <c r="CZ172" i="3"/>
  <c r="CX172" i="3"/>
  <c r="CV172" i="3"/>
  <c r="CT172" i="3"/>
  <c r="CR172" i="3"/>
  <c r="CP172" i="3"/>
  <c r="CN172" i="3"/>
  <c r="CL172" i="3"/>
  <c r="CJ172" i="3"/>
  <c r="CH172" i="3"/>
  <c r="CF172" i="3"/>
  <c r="CD172" i="3"/>
  <c r="CB172" i="3"/>
  <c r="BZ172" i="3"/>
  <c r="BX172" i="3"/>
  <c r="BV172" i="3"/>
  <c r="BT172" i="3"/>
  <c r="BR172" i="3"/>
  <c r="BP172" i="3"/>
  <c r="BN172" i="3"/>
  <c r="BL172" i="3"/>
  <c r="BJ172" i="3"/>
  <c r="BH172" i="3"/>
  <c r="BF172" i="3"/>
  <c r="BD172" i="3"/>
  <c r="BB172" i="3"/>
  <c r="AZ172" i="3"/>
  <c r="AX172" i="3"/>
  <c r="AV172" i="3"/>
  <c r="AT172" i="3"/>
  <c r="AR172" i="3"/>
  <c r="AP172" i="3"/>
  <c r="AN172" i="3"/>
  <c r="AL172" i="3"/>
  <c r="AJ172" i="3"/>
  <c r="AH172" i="3"/>
  <c r="AF172" i="3"/>
  <c r="AD172" i="3"/>
  <c r="AB172" i="3"/>
  <c r="Z172" i="3"/>
  <c r="X172" i="3"/>
  <c r="V172" i="3"/>
  <c r="T172" i="3"/>
  <c r="R172" i="3"/>
  <c r="P172" i="3"/>
  <c r="N172" i="3"/>
  <c r="EL171" i="3"/>
  <c r="EI171" i="3"/>
  <c r="EG171" i="3"/>
  <c r="EE171" i="3"/>
  <c r="EC171" i="3"/>
  <c r="EA171" i="3"/>
  <c r="DY171" i="3"/>
  <c r="DW171" i="3"/>
  <c r="DU171" i="3"/>
  <c r="DS171" i="3"/>
  <c r="DQ171" i="3"/>
  <c r="DO171" i="3"/>
  <c r="DM171" i="3"/>
  <c r="DK171" i="3"/>
  <c r="DI171" i="3"/>
  <c r="DG171" i="3"/>
  <c r="DE171" i="3"/>
  <c r="DC171" i="3"/>
  <c r="DA171" i="3"/>
  <c r="CY171" i="3"/>
  <c r="CW171" i="3"/>
  <c r="CU171" i="3"/>
  <c r="CS171" i="3"/>
  <c r="CQ171" i="3"/>
  <c r="CO171" i="3"/>
  <c r="CM171" i="3"/>
  <c r="CK171" i="3"/>
  <c r="CI171" i="3"/>
  <c r="CG171" i="3"/>
  <c r="CE171" i="3"/>
  <c r="CC171" i="3"/>
  <c r="CA171" i="3"/>
  <c r="BY171" i="3"/>
  <c r="BW171" i="3"/>
  <c r="BU171" i="3"/>
  <c r="BS171" i="3"/>
  <c r="BQ171" i="3"/>
  <c r="BO171" i="3"/>
  <c r="BM171" i="3"/>
  <c r="BK171" i="3"/>
  <c r="BI171" i="3"/>
  <c r="BG171" i="3"/>
  <c r="BE171" i="3"/>
  <c r="BC171" i="3"/>
  <c r="BA171" i="3"/>
  <c r="AY171" i="3"/>
  <c r="AW171" i="3"/>
  <c r="AU171" i="3"/>
  <c r="AS171" i="3"/>
  <c r="AQ171" i="3"/>
  <c r="AO171" i="3"/>
  <c r="AM171" i="3"/>
  <c r="AK171" i="3"/>
  <c r="AI171" i="3"/>
  <c r="AG171" i="3"/>
  <c r="AE171" i="3"/>
  <c r="AC171" i="3"/>
  <c r="AA171" i="3"/>
  <c r="Y171" i="3"/>
  <c r="W171" i="3"/>
  <c r="U171" i="3"/>
  <c r="S171" i="3"/>
  <c r="Q171" i="3"/>
  <c r="O171" i="3"/>
  <c r="EL170" i="3"/>
  <c r="EI170" i="3"/>
  <c r="EG170" i="3"/>
  <c r="EE170" i="3"/>
  <c r="EC170" i="3"/>
  <c r="EA170" i="3"/>
  <c r="DY170" i="3"/>
  <c r="DW170" i="3"/>
  <c r="DU170" i="3"/>
  <c r="DS170" i="3"/>
  <c r="DQ170" i="3"/>
  <c r="DO170" i="3"/>
  <c r="DM170" i="3"/>
  <c r="DK170" i="3"/>
  <c r="DI170" i="3"/>
  <c r="DG170" i="3"/>
  <c r="DE170" i="3"/>
  <c r="DC170" i="3"/>
  <c r="DA170" i="3"/>
  <c r="CY170" i="3"/>
  <c r="CW170" i="3"/>
  <c r="CU170" i="3"/>
  <c r="CS170" i="3"/>
  <c r="CQ170" i="3"/>
  <c r="CO170" i="3"/>
  <c r="CM170" i="3"/>
  <c r="CK170" i="3"/>
  <c r="CI170" i="3"/>
  <c r="CG170" i="3"/>
  <c r="CE170" i="3"/>
  <c r="CC170" i="3"/>
  <c r="CA170" i="3"/>
  <c r="BY170" i="3"/>
  <c r="BW170" i="3"/>
  <c r="BU170" i="3"/>
  <c r="BS170" i="3"/>
  <c r="BQ170" i="3"/>
  <c r="BO170" i="3"/>
  <c r="BM170" i="3"/>
  <c r="BK170" i="3"/>
  <c r="BI170" i="3"/>
  <c r="BG170" i="3"/>
  <c r="BE170" i="3"/>
  <c r="BC170" i="3"/>
  <c r="BA170" i="3"/>
  <c r="AY170" i="3"/>
  <c r="AW170" i="3"/>
  <c r="AU170" i="3"/>
  <c r="AS170" i="3"/>
  <c r="AQ170" i="3"/>
  <c r="AO170" i="3"/>
  <c r="AM170" i="3"/>
  <c r="AK170" i="3"/>
  <c r="AI170" i="3"/>
  <c r="AG170" i="3"/>
  <c r="AE170" i="3"/>
  <c r="AC170" i="3"/>
  <c r="AA170" i="3"/>
  <c r="Y170" i="3"/>
  <c r="W170" i="3"/>
  <c r="U170" i="3"/>
  <c r="S170" i="3"/>
  <c r="Q170" i="3"/>
  <c r="O170" i="3"/>
  <c r="EM170" i="3" s="1"/>
  <c r="EL169" i="3"/>
  <c r="EI169" i="3"/>
  <c r="EG169" i="3"/>
  <c r="EE169" i="3"/>
  <c r="EC169" i="3"/>
  <c r="EA169" i="3"/>
  <c r="DY169" i="3"/>
  <c r="DW169" i="3"/>
  <c r="DU169" i="3"/>
  <c r="DS169" i="3"/>
  <c r="DQ169" i="3"/>
  <c r="DO169" i="3"/>
  <c r="DM169" i="3"/>
  <c r="DK169" i="3"/>
  <c r="DI169" i="3"/>
  <c r="DG169" i="3"/>
  <c r="DE169" i="3"/>
  <c r="DC169" i="3"/>
  <c r="DA169" i="3"/>
  <c r="CY169" i="3"/>
  <c r="CW169" i="3"/>
  <c r="CU169" i="3"/>
  <c r="CS169" i="3"/>
  <c r="CQ169" i="3"/>
  <c r="CO169" i="3"/>
  <c r="CM169" i="3"/>
  <c r="CK169" i="3"/>
  <c r="CI169" i="3"/>
  <c r="CG169" i="3"/>
  <c r="CE169" i="3"/>
  <c r="CC169" i="3"/>
  <c r="CA169" i="3"/>
  <c r="BY169" i="3"/>
  <c r="BW169" i="3"/>
  <c r="BU169" i="3"/>
  <c r="BS169" i="3"/>
  <c r="BQ169" i="3"/>
  <c r="BO169" i="3"/>
  <c r="BM169" i="3"/>
  <c r="BK169" i="3"/>
  <c r="BI169" i="3"/>
  <c r="BG169" i="3"/>
  <c r="BE169" i="3"/>
  <c r="BC169" i="3"/>
  <c r="BA169" i="3"/>
  <c r="AY169" i="3"/>
  <c r="AW169" i="3"/>
  <c r="AU169" i="3"/>
  <c r="AS169" i="3"/>
  <c r="AQ169" i="3"/>
  <c r="AO169" i="3"/>
  <c r="AM169" i="3"/>
  <c r="AK169" i="3"/>
  <c r="AI169" i="3"/>
  <c r="AG169" i="3"/>
  <c r="AE169" i="3"/>
  <c r="AC169" i="3"/>
  <c r="AA169" i="3"/>
  <c r="Y169" i="3"/>
  <c r="W169" i="3"/>
  <c r="U169" i="3"/>
  <c r="S169" i="3"/>
  <c r="Q169" i="3"/>
  <c r="O169" i="3"/>
  <c r="EM169" i="3" s="1"/>
  <c r="EL168" i="3"/>
  <c r="EI168" i="3"/>
  <c r="EG168" i="3"/>
  <c r="EE168" i="3"/>
  <c r="EC168" i="3"/>
  <c r="EA168" i="3"/>
  <c r="DY168" i="3"/>
  <c r="DW168" i="3"/>
  <c r="DU168" i="3"/>
  <c r="DS168" i="3"/>
  <c r="DQ168" i="3"/>
  <c r="DO168" i="3"/>
  <c r="DM168" i="3"/>
  <c r="DK168" i="3"/>
  <c r="DI168" i="3"/>
  <c r="DG168" i="3"/>
  <c r="DE168" i="3"/>
  <c r="DC168" i="3"/>
  <c r="DA168" i="3"/>
  <c r="CY168" i="3"/>
  <c r="CW168" i="3"/>
  <c r="CU168" i="3"/>
  <c r="CS168" i="3"/>
  <c r="CQ168" i="3"/>
  <c r="CO168" i="3"/>
  <c r="CM168" i="3"/>
  <c r="CK168" i="3"/>
  <c r="CI168" i="3"/>
  <c r="CG168" i="3"/>
  <c r="CE168" i="3"/>
  <c r="CC168" i="3"/>
  <c r="CA168" i="3"/>
  <c r="BY168" i="3"/>
  <c r="BW168" i="3"/>
  <c r="BU168" i="3"/>
  <c r="BS168" i="3"/>
  <c r="BQ168" i="3"/>
  <c r="BO168" i="3"/>
  <c r="BM168" i="3"/>
  <c r="BK168" i="3"/>
  <c r="BI168" i="3"/>
  <c r="BG168" i="3"/>
  <c r="BE168" i="3"/>
  <c r="BC168" i="3"/>
  <c r="BA168" i="3"/>
  <c r="AY168" i="3"/>
  <c r="AW168" i="3"/>
  <c r="AU168" i="3"/>
  <c r="AS168" i="3"/>
  <c r="AQ168" i="3"/>
  <c r="AO168" i="3"/>
  <c r="AM168" i="3"/>
  <c r="AK168" i="3"/>
  <c r="AI168" i="3"/>
  <c r="AG168" i="3"/>
  <c r="AE168" i="3"/>
  <c r="AC168" i="3"/>
  <c r="AA168" i="3"/>
  <c r="Y168" i="3"/>
  <c r="W168" i="3"/>
  <c r="U168" i="3"/>
  <c r="S168" i="3"/>
  <c r="Q168" i="3"/>
  <c r="O168" i="3"/>
  <c r="EM168" i="3" s="1"/>
  <c r="EL167" i="3"/>
  <c r="EI167" i="3"/>
  <c r="EG167" i="3"/>
  <c r="EG165" i="3" s="1"/>
  <c r="EE167" i="3"/>
  <c r="EC167" i="3"/>
  <c r="EA167" i="3"/>
  <c r="DY167" i="3"/>
  <c r="DY165" i="3" s="1"/>
  <c r="DW167" i="3"/>
  <c r="DU167" i="3"/>
  <c r="DS167" i="3"/>
  <c r="DQ167" i="3"/>
  <c r="DQ165" i="3" s="1"/>
  <c r="DO167" i="3"/>
  <c r="DM167" i="3"/>
  <c r="DK167" i="3"/>
  <c r="DI167" i="3"/>
  <c r="DI165" i="3" s="1"/>
  <c r="DG167" i="3"/>
  <c r="DE167" i="3"/>
  <c r="DC167" i="3"/>
  <c r="DA167" i="3"/>
  <c r="DA165" i="3" s="1"/>
  <c r="CY167" i="3"/>
  <c r="CW167" i="3"/>
  <c r="CU167" i="3"/>
  <c r="CS167" i="3"/>
  <c r="CS165" i="3" s="1"/>
  <c r="CQ167" i="3"/>
  <c r="CO167" i="3"/>
  <c r="CM167" i="3"/>
  <c r="CK167" i="3"/>
  <c r="CK165" i="3" s="1"/>
  <c r="CI167" i="3"/>
  <c r="CG167" i="3"/>
  <c r="CE167" i="3"/>
  <c r="CC167" i="3"/>
  <c r="CA167" i="3"/>
  <c r="BY167" i="3"/>
  <c r="BW167" i="3"/>
  <c r="BU167" i="3"/>
  <c r="BS167" i="3"/>
  <c r="BQ167" i="3"/>
  <c r="BO167" i="3"/>
  <c r="BM167" i="3"/>
  <c r="BK167" i="3"/>
  <c r="BI167" i="3"/>
  <c r="BG167" i="3"/>
  <c r="BE167" i="3"/>
  <c r="BC167" i="3"/>
  <c r="BA167" i="3"/>
  <c r="AY167" i="3"/>
  <c r="AW167" i="3"/>
  <c r="AU167" i="3"/>
  <c r="AS167" i="3"/>
  <c r="AQ167" i="3"/>
  <c r="AO167" i="3"/>
  <c r="AM167" i="3"/>
  <c r="AK167" i="3"/>
  <c r="AI167" i="3"/>
  <c r="AG167" i="3"/>
  <c r="AE167" i="3"/>
  <c r="AC167" i="3"/>
  <c r="AA167" i="3"/>
  <c r="Y167" i="3"/>
  <c r="W167" i="3"/>
  <c r="U167" i="3"/>
  <c r="S167" i="3"/>
  <c r="Q167" i="3"/>
  <c r="O167" i="3"/>
  <c r="EM167" i="3" s="1"/>
  <c r="EL166" i="3"/>
  <c r="EI166" i="3"/>
  <c r="EI165" i="3" s="1"/>
  <c r="EG166" i="3"/>
  <c r="EE166" i="3"/>
  <c r="EC166" i="3"/>
  <c r="EA166" i="3"/>
  <c r="EA165" i="3" s="1"/>
  <c r="DY166" i="3"/>
  <c r="DW166" i="3"/>
  <c r="DU166" i="3"/>
  <c r="DS166" i="3"/>
  <c r="DS165" i="3" s="1"/>
  <c r="DQ166" i="3"/>
  <c r="DO166" i="3"/>
  <c r="DM166" i="3"/>
  <c r="DK166" i="3"/>
  <c r="DK165" i="3" s="1"/>
  <c r="DI166" i="3"/>
  <c r="DG166" i="3"/>
  <c r="DE166" i="3"/>
  <c r="DC166" i="3"/>
  <c r="DC165" i="3" s="1"/>
  <c r="DA166" i="3"/>
  <c r="CY166" i="3"/>
  <c r="CW166" i="3"/>
  <c r="CU166" i="3"/>
  <c r="CU165" i="3" s="1"/>
  <c r="CS166" i="3"/>
  <c r="CQ166" i="3"/>
  <c r="CO166" i="3"/>
  <c r="CM166" i="3"/>
  <c r="CM165" i="3" s="1"/>
  <c r="CK166" i="3"/>
  <c r="CI166" i="3"/>
  <c r="CG166" i="3"/>
  <c r="CE166" i="3"/>
  <c r="CE165" i="3" s="1"/>
  <c r="CC166" i="3"/>
  <c r="CC165" i="3" s="1"/>
  <c r="CA166" i="3"/>
  <c r="BY166" i="3"/>
  <c r="BW166" i="3"/>
  <c r="BW165" i="3" s="1"/>
  <c r="BU166" i="3"/>
  <c r="BU165" i="3" s="1"/>
  <c r="BS166" i="3"/>
  <c r="BQ166" i="3"/>
  <c r="BO166" i="3"/>
  <c r="BO165" i="3" s="1"/>
  <c r="BM166" i="3"/>
  <c r="BM165" i="3" s="1"/>
  <c r="BK166" i="3"/>
  <c r="BI166" i="3"/>
  <c r="BG166" i="3"/>
  <c r="BG165" i="3" s="1"/>
  <c r="BE166" i="3"/>
  <c r="BE165" i="3" s="1"/>
  <c r="BC166" i="3"/>
  <c r="BA166" i="3"/>
  <c r="AY166" i="3"/>
  <c r="AY165" i="3" s="1"/>
  <c r="AW166" i="3"/>
  <c r="AW165" i="3" s="1"/>
  <c r="AU166" i="3"/>
  <c r="AS166" i="3"/>
  <c r="AQ166" i="3"/>
  <c r="AQ165" i="3" s="1"/>
  <c r="AO166" i="3"/>
  <c r="AO165" i="3" s="1"/>
  <c r="AM166" i="3"/>
  <c r="AK166" i="3"/>
  <c r="AI166" i="3"/>
  <c r="AI165" i="3" s="1"/>
  <c r="AG166" i="3"/>
  <c r="AG165" i="3" s="1"/>
  <c r="AE166" i="3"/>
  <c r="AC166" i="3"/>
  <c r="AA166" i="3"/>
  <c r="AA165" i="3" s="1"/>
  <c r="Y166" i="3"/>
  <c r="Y165" i="3" s="1"/>
  <c r="W166" i="3"/>
  <c r="U166" i="3"/>
  <c r="S166" i="3"/>
  <c r="S165" i="3" s="1"/>
  <c r="Q166" i="3"/>
  <c r="Q165" i="3" s="1"/>
  <c r="O166" i="3"/>
  <c r="EH165" i="3"/>
  <c r="EF165" i="3"/>
  <c r="ED165" i="3"/>
  <c r="EB165" i="3"/>
  <c r="DZ165" i="3"/>
  <c r="DX165" i="3"/>
  <c r="DV165" i="3"/>
  <c r="DT165" i="3"/>
  <c r="DR165" i="3"/>
  <c r="DP165" i="3"/>
  <c r="DN165" i="3"/>
  <c r="DL165" i="3"/>
  <c r="DJ165" i="3"/>
  <c r="DH165" i="3"/>
  <c r="DF165" i="3"/>
  <c r="DD165" i="3"/>
  <c r="DB165" i="3"/>
  <c r="CZ165" i="3"/>
  <c r="CX165" i="3"/>
  <c r="CV165" i="3"/>
  <c r="CT165" i="3"/>
  <c r="CR165" i="3"/>
  <c r="CP165" i="3"/>
  <c r="CN165" i="3"/>
  <c r="CL165" i="3"/>
  <c r="CJ165" i="3"/>
  <c r="CH165" i="3"/>
  <c r="CF165" i="3"/>
  <c r="CD165" i="3"/>
  <c r="CB165" i="3"/>
  <c r="BZ165" i="3"/>
  <c r="BX165" i="3"/>
  <c r="BV165" i="3"/>
  <c r="BT165" i="3"/>
  <c r="BR165" i="3"/>
  <c r="BP165" i="3"/>
  <c r="BN165" i="3"/>
  <c r="BL165" i="3"/>
  <c r="BJ165" i="3"/>
  <c r="BH165" i="3"/>
  <c r="BF165" i="3"/>
  <c r="BD165" i="3"/>
  <c r="BB165" i="3"/>
  <c r="AZ165" i="3"/>
  <c r="AX165" i="3"/>
  <c r="AV165" i="3"/>
  <c r="AT165" i="3"/>
  <c r="AR165" i="3"/>
  <c r="AP165" i="3"/>
  <c r="AN165" i="3"/>
  <c r="AL165" i="3"/>
  <c r="AJ165" i="3"/>
  <c r="AH165" i="3"/>
  <c r="AF165" i="3"/>
  <c r="AD165" i="3"/>
  <c r="AB165" i="3"/>
  <c r="Z165" i="3"/>
  <c r="X165" i="3"/>
  <c r="V165" i="3"/>
  <c r="T165" i="3"/>
  <c r="R165" i="3"/>
  <c r="P165" i="3"/>
  <c r="N165" i="3"/>
  <c r="EL164" i="3"/>
  <c r="EI164" i="3"/>
  <c r="EG164" i="3"/>
  <c r="EE164" i="3"/>
  <c r="EC164" i="3"/>
  <c r="EA164" i="3"/>
  <c r="DY164" i="3"/>
  <c r="DW164" i="3"/>
  <c r="DU164" i="3"/>
  <c r="DS164" i="3"/>
  <c r="DQ164" i="3"/>
  <c r="DO164" i="3"/>
  <c r="DM164" i="3"/>
  <c r="DK164" i="3"/>
  <c r="DI164" i="3"/>
  <c r="DG164" i="3"/>
  <c r="DE164" i="3"/>
  <c r="DC164" i="3"/>
  <c r="DA164" i="3"/>
  <c r="CY164" i="3"/>
  <c r="CW164" i="3"/>
  <c r="CU164" i="3"/>
  <c r="CS164" i="3"/>
  <c r="CQ164" i="3"/>
  <c r="CO164" i="3"/>
  <c r="CM164" i="3"/>
  <c r="CK164" i="3"/>
  <c r="CI164" i="3"/>
  <c r="CG164" i="3"/>
  <c r="CE164" i="3"/>
  <c r="CC164" i="3"/>
  <c r="CA164" i="3"/>
  <c r="BY164" i="3"/>
  <c r="BW164" i="3"/>
  <c r="BU164" i="3"/>
  <c r="BS164" i="3"/>
  <c r="BQ164" i="3"/>
  <c r="BO164" i="3"/>
  <c r="BM164" i="3"/>
  <c r="BK164" i="3"/>
  <c r="BI164" i="3"/>
  <c r="BG164" i="3"/>
  <c r="BE164" i="3"/>
  <c r="BC164" i="3"/>
  <c r="BA164" i="3"/>
  <c r="AY164" i="3"/>
  <c r="AW164" i="3"/>
  <c r="AU164" i="3"/>
  <c r="AS164" i="3"/>
  <c r="AQ164" i="3"/>
  <c r="AO164" i="3"/>
  <c r="AM164" i="3"/>
  <c r="AK164" i="3"/>
  <c r="AI164" i="3"/>
  <c r="AG164" i="3"/>
  <c r="AE164" i="3"/>
  <c r="AC164" i="3"/>
  <c r="AA164" i="3"/>
  <c r="Y164" i="3"/>
  <c r="W164" i="3"/>
  <c r="U164" i="3"/>
  <c r="S164" i="3"/>
  <c r="Q164" i="3"/>
  <c r="O164" i="3"/>
  <c r="EM164" i="3" s="1"/>
  <c r="EL163" i="3"/>
  <c r="EI163" i="3"/>
  <c r="EG163" i="3"/>
  <c r="EE163" i="3"/>
  <c r="EC163" i="3"/>
  <c r="EA163" i="3"/>
  <c r="DY163" i="3"/>
  <c r="DW163" i="3"/>
  <c r="DU163" i="3"/>
  <c r="DS163" i="3"/>
  <c r="DQ163" i="3"/>
  <c r="DO163" i="3"/>
  <c r="DM163" i="3"/>
  <c r="DK163" i="3"/>
  <c r="DI163" i="3"/>
  <c r="DG163" i="3"/>
  <c r="DE163" i="3"/>
  <c r="DC163" i="3"/>
  <c r="DA163" i="3"/>
  <c r="CY163" i="3"/>
  <c r="CW163" i="3"/>
  <c r="CU163" i="3"/>
  <c r="CS163" i="3"/>
  <c r="CQ163" i="3"/>
  <c r="CO163" i="3"/>
  <c r="CM163" i="3"/>
  <c r="CK163" i="3"/>
  <c r="CI163" i="3"/>
  <c r="CG163" i="3"/>
  <c r="CE163" i="3"/>
  <c r="CC163" i="3"/>
  <c r="CA163" i="3"/>
  <c r="BY163" i="3"/>
  <c r="BW163" i="3"/>
  <c r="BU163" i="3"/>
  <c r="BS163" i="3"/>
  <c r="BQ163" i="3"/>
  <c r="BO163" i="3"/>
  <c r="BM163" i="3"/>
  <c r="BK163" i="3"/>
  <c r="BI163" i="3"/>
  <c r="BG163" i="3"/>
  <c r="BE163" i="3"/>
  <c r="BC163" i="3"/>
  <c r="BA163" i="3"/>
  <c r="AY163" i="3"/>
  <c r="AW163" i="3"/>
  <c r="AU163" i="3"/>
  <c r="AS163" i="3"/>
  <c r="AQ163" i="3"/>
  <c r="AO163" i="3"/>
  <c r="AM163" i="3"/>
  <c r="AK163" i="3"/>
  <c r="AI163" i="3"/>
  <c r="AG163" i="3"/>
  <c r="AE163" i="3"/>
  <c r="AC163" i="3"/>
  <c r="AA163" i="3"/>
  <c r="Y163" i="3"/>
  <c r="W163" i="3"/>
  <c r="U163" i="3"/>
  <c r="S163" i="3"/>
  <c r="Q163" i="3"/>
  <c r="O163" i="3"/>
  <c r="EM163" i="3" s="1"/>
  <c r="EL162" i="3"/>
  <c r="EI162" i="3"/>
  <c r="EG162" i="3"/>
  <c r="EE162" i="3"/>
  <c r="EC162" i="3"/>
  <c r="EA162" i="3"/>
  <c r="DY162" i="3"/>
  <c r="DW162" i="3"/>
  <c r="DU162" i="3"/>
  <c r="DS162" i="3"/>
  <c r="DQ162" i="3"/>
  <c r="DO162" i="3"/>
  <c r="DM162" i="3"/>
  <c r="DK162" i="3"/>
  <c r="DI162" i="3"/>
  <c r="DG162" i="3"/>
  <c r="DE162" i="3"/>
  <c r="DC162" i="3"/>
  <c r="DA162" i="3"/>
  <c r="CY162" i="3"/>
  <c r="CW162" i="3"/>
  <c r="CU162" i="3"/>
  <c r="CS162" i="3"/>
  <c r="CQ162" i="3"/>
  <c r="CO162" i="3"/>
  <c r="CM162" i="3"/>
  <c r="CK162" i="3"/>
  <c r="CI162" i="3"/>
  <c r="CG162" i="3"/>
  <c r="CE162" i="3"/>
  <c r="CC162" i="3"/>
  <c r="CA162" i="3"/>
  <c r="BY162" i="3"/>
  <c r="BW162" i="3"/>
  <c r="BU162" i="3"/>
  <c r="BS162" i="3"/>
  <c r="BQ162" i="3"/>
  <c r="BO162" i="3"/>
  <c r="BM162" i="3"/>
  <c r="BK162" i="3"/>
  <c r="BI162" i="3"/>
  <c r="BG162" i="3"/>
  <c r="BE162" i="3"/>
  <c r="BC162" i="3"/>
  <c r="BA162" i="3"/>
  <c r="AY162" i="3"/>
  <c r="AW162" i="3"/>
  <c r="AU162" i="3"/>
  <c r="AS162" i="3"/>
  <c r="AQ162" i="3"/>
  <c r="AO162" i="3"/>
  <c r="AM162" i="3"/>
  <c r="AK162" i="3"/>
  <c r="AI162" i="3"/>
  <c r="AG162" i="3"/>
  <c r="AE162" i="3"/>
  <c r="AC162" i="3"/>
  <c r="AA162" i="3"/>
  <c r="Y162" i="3"/>
  <c r="W162" i="3"/>
  <c r="U162" i="3"/>
  <c r="S162" i="3"/>
  <c r="Q162" i="3"/>
  <c r="O162" i="3"/>
  <c r="EM162" i="3" s="1"/>
  <c r="EL161" i="3"/>
  <c r="EI161" i="3"/>
  <c r="EG161" i="3"/>
  <c r="EE161" i="3"/>
  <c r="EC161" i="3"/>
  <c r="EA161" i="3"/>
  <c r="DY161" i="3"/>
  <c r="DW161" i="3"/>
  <c r="DU161" i="3"/>
  <c r="DS161" i="3"/>
  <c r="DQ161" i="3"/>
  <c r="DO161" i="3"/>
  <c r="DM161" i="3"/>
  <c r="DK161" i="3"/>
  <c r="DI161" i="3"/>
  <c r="DG161" i="3"/>
  <c r="DE161" i="3"/>
  <c r="DC161" i="3"/>
  <c r="DA161" i="3"/>
  <c r="CY161" i="3"/>
  <c r="CW161" i="3"/>
  <c r="CU161" i="3"/>
  <c r="CS161" i="3"/>
  <c r="CQ161" i="3"/>
  <c r="CO161" i="3"/>
  <c r="CM161" i="3"/>
  <c r="CK161" i="3"/>
  <c r="CI161" i="3"/>
  <c r="CG161" i="3"/>
  <c r="CE161" i="3"/>
  <c r="CC161" i="3"/>
  <c r="CA161" i="3"/>
  <c r="CA158" i="3" s="1"/>
  <c r="BY161" i="3"/>
  <c r="BW161" i="3"/>
  <c r="BU161" i="3"/>
  <c r="BS161" i="3"/>
  <c r="BS158" i="3" s="1"/>
  <c r="BQ161" i="3"/>
  <c r="BO161" i="3"/>
  <c r="BM161" i="3"/>
  <c r="BK161" i="3"/>
  <c r="BK158" i="3" s="1"/>
  <c r="BI161" i="3"/>
  <c r="BG161" i="3"/>
  <c r="BE161" i="3"/>
  <c r="BC161" i="3"/>
  <c r="BC158" i="3" s="1"/>
  <c r="BA161" i="3"/>
  <c r="AY161" i="3"/>
  <c r="AW161" i="3"/>
  <c r="AU161" i="3"/>
  <c r="AU158" i="3" s="1"/>
  <c r="AS161" i="3"/>
  <c r="AQ161" i="3"/>
  <c r="AO161" i="3"/>
  <c r="AM161" i="3"/>
  <c r="AM158" i="3" s="1"/>
  <c r="AK161" i="3"/>
  <c r="AI161" i="3"/>
  <c r="AG161" i="3"/>
  <c r="AE161" i="3"/>
  <c r="AE158" i="3" s="1"/>
  <c r="AC161" i="3"/>
  <c r="AA161" i="3"/>
  <c r="Y161" i="3"/>
  <c r="W161" i="3"/>
  <c r="W158" i="3" s="1"/>
  <c r="U161" i="3"/>
  <c r="S161" i="3"/>
  <c r="Q161" i="3"/>
  <c r="O161" i="3"/>
  <c r="EM161" i="3" s="1"/>
  <c r="EL160" i="3"/>
  <c r="EI160" i="3"/>
  <c r="EG160" i="3"/>
  <c r="EG158" i="3" s="1"/>
  <c r="EE160" i="3"/>
  <c r="EC160" i="3"/>
  <c r="EA160" i="3"/>
  <c r="DY160" i="3"/>
  <c r="DW160" i="3"/>
  <c r="DU160" i="3"/>
  <c r="DS160" i="3"/>
  <c r="DQ160" i="3"/>
  <c r="DQ158" i="3" s="1"/>
  <c r="DO160" i="3"/>
  <c r="DM160" i="3"/>
  <c r="DK160" i="3"/>
  <c r="DI160" i="3"/>
  <c r="DG160" i="3"/>
  <c r="DE160" i="3"/>
  <c r="DC160" i="3"/>
  <c r="DA160" i="3"/>
  <c r="DA158" i="3" s="1"/>
  <c r="CY160" i="3"/>
  <c r="CW160" i="3"/>
  <c r="CU160" i="3"/>
  <c r="CS160" i="3"/>
  <c r="CQ160" i="3"/>
  <c r="CO160" i="3"/>
  <c r="CM160" i="3"/>
  <c r="CK160" i="3"/>
  <c r="CK158" i="3" s="1"/>
  <c r="CI160" i="3"/>
  <c r="CG160" i="3"/>
  <c r="CE160" i="3"/>
  <c r="CC160" i="3"/>
  <c r="CA160" i="3"/>
  <c r="BY160" i="3"/>
  <c r="BW160" i="3"/>
  <c r="BU160" i="3"/>
  <c r="BS160" i="3"/>
  <c r="BQ160" i="3"/>
  <c r="BO160" i="3"/>
  <c r="BM160" i="3"/>
  <c r="BK160" i="3"/>
  <c r="BI160" i="3"/>
  <c r="BG160" i="3"/>
  <c r="BE160" i="3"/>
  <c r="BC160" i="3"/>
  <c r="BA160" i="3"/>
  <c r="AY160" i="3"/>
  <c r="AW160" i="3"/>
  <c r="AU160" i="3"/>
  <c r="AS160" i="3"/>
  <c r="AQ160" i="3"/>
  <c r="AO160" i="3"/>
  <c r="AM160" i="3"/>
  <c r="AK160" i="3"/>
  <c r="AI160" i="3"/>
  <c r="AG160" i="3"/>
  <c r="AE160" i="3"/>
  <c r="AC160" i="3"/>
  <c r="AA160" i="3"/>
  <c r="Y160" i="3"/>
  <c r="W160" i="3"/>
  <c r="U160" i="3"/>
  <c r="S160" i="3"/>
  <c r="Q160" i="3"/>
  <c r="O160" i="3"/>
  <c r="EL159" i="3"/>
  <c r="EI159" i="3"/>
  <c r="EI158" i="3" s="1"/>
  <c r="EG159" i="3"/>
  <c r="EE159" i="3"/>
  <c r="EC159" i="3"/>
  <c r="EA159" i="3"/>
  <c r="EA158" i="3" s="1"/>
  <c r="DY159" i="3"/>
  <c r="DW159" i="3"/>
  <c r="DU159" i="3"/>
  <c r="DS159" i="3"/>
  <c r="DS158" i="3" s="1"/>
  <c r="DQ159" i="3"/>
  <c r="DO159" i="3"/>
  <c r="DM159" i="3"/>
  <c r="DK159" i="3"/>
  <c r="DK158" i="3" s="1"/>
  <c r="DI159" i="3"/>
  <c r="DG159" i="3"/>
  <c r="DE159" i="3"/>
  <c r="DC159" i="3"/>
  <c r="DC158" i="3" s="1"/>
  <c r="DA159" i="3"/>
  <c r="CY159" i="3"/>
  <c r="CW159" i="3"/>
  <c r="CU159" i="3"/>
  <c r="CU158" i="3" s="1"/>
  <c r="CS159" i="3"/>
  <c r="CQ159" i="3"/>
  <c r="CO159" i="3"/>
  <c r="CM159" i="3"/>
  <c r="CM158" i="3" s="1"/>
  <c r="CK159" i="3"/>
  <c r="CI159" i="3"/>
  <c r="CG159" i="3"/>
  <c r="CE159" i="3"/>
  <c r="CE158" i="3" s="1"/>
  <c r="CC159" i="3"/>
  <c r="CA159" i="3"/>
  <c r="BY159" i="3"/>
  <c r="BW159" i="3"/>
  <c r="BW158" i="3" s="1"/>
  <c r="BU159" i="3"/>
  <c r="BS159" i="3"/>
  <c r="BQ159" i="3"/>
  <c r="BO159" i="3"/>
  <c r="BO158" i="3" s="1"/>
  <c r="BM159" i="3"/>
  <c r="BK159" i="3"/>
  <c r="BI159" i="3"/>
  <c r="BG159" i="3"/>
  <c r="BG158" i="3" s="1"/>
  <c r="BE159" i="3"/>
  <c r="BC159" i="3"/>
  <c r="BA159" i="3"/>
  <c r="AY159" i="3"/>
  <c r="AY158" i="3" s="1"/>
  <c r="AW159" i="3"/>
  <c r="AU159" i="3"/>
  <c r="AS159" i="3"/>
  <c r="AQ159" i="3"/>
  <c r="AQ158" i="3" s="1"/>
  <c r="AO159" i="3"/>
  <c r="AM159" i="3"/>
  <c r="AK159" i="3"/>
  <c r="AI159" i="3"/>
  <c r="AI158" i="3" s="1"/>
  <c r="AG159" i="3"/>
  <c r="AE159" i="3"/>
  <c r="AC159" i="3"/>
  <c r="AA159" i="3"/>
  <c r="AA158" i="3" s="1"/>
  <c r="Y159" i="3"/>
  <c r="W159" i="3"/>
  <c r="U159" i="3"/>
  <c r="S159" i="3"/>
  <c r="S158" i="3" s="1"/>
  <c r="Q159" i="3"/>
  <c r="O159" i="3"/>
  <c r="EM159" i="3" s="1"/>
  <c r="EL158" i="3"/>
  <c r="EH158" i="3"/>
  <c r="EF158" i="3"/>
  <c r="ED158" i="3"/>
  <c r="EC158" i="3"/>
  <c r="EB158" i="3"/>
  <c r="DZ158" i="3"/>
  <c r="DY158" i="3"/>
  <c r="DX158" i="3"/>
  <c r="DV158" i="3"/>
  <c r="DU158" i="3"/>
  <c r="DT158" i="3"/>
  <c r="DR158" i="3"/>
  <c r="DP158" i="3"/>
  <c r="DN158" i="3"/>
  <c r="DM158" i="3"/>
  <c r="DL158" i="3"/>
  <c r="DJ158" i="3"/>
  <c r="DI158" i="3"/>
  <c r="DH158" i="3"/>
  <c r="DF158" i="3"/>
  <c r="DE158" i="3"/>
  <c r="DD158" i="3"/>
  <c r="DB158" i="3"/>
  <c r="CZ158" i="3"/>
  <c r="CX158" i="3"/>
  <c r="CW158" i="3"/>
  <c r="CV158" i="3"/>
  <c r="CT158" i="3"/>
  <c r="CS158" i="3"/>
  <c r="CR158" i="3"/>
  <c r="CP158" i="3"/>
  <c r="CO158" i="3"/>
  <c r="CN158" i="3"/>
  <c r="CL158" i="3"/>
  <c r="CJ158" i="3"/>
  <c r="CH158" i="3"/>
  <c r="CG158" i="3"/>
  <c r="CF158" i="3"/>
  <c r="CD158" i="3"/>
  <c r="CC158" i="3"/>
  <c r="CB158" i="3"/>
  <c r="BZ158" i="3"/>
  <c r="BY158" i="3"/>
  <c r="BX158" i="3"/>
  <c r="BV158" i="3"/>
  <c r="BU158" i="3"/>
  <c r="BT158" i="3"/>
  <c r="BR158" i="3"/>
  <c r="BQ158" i="3"/>
  <c r="BP158" i="3"/>
  <c r="BN158" i="3"/>
  <c r="BM158" i="3"/>
  <c r="BL158" i="3"/>
  <c r="BJ158" i="3"/>
  <c r="BI158" i="3"/>
  <c r="BH158" i="3"/>
  <c r="BF158" i="3"/>
  <c r="BE158" i="3"/>
  <c r="BD158" i="3"/>
  <c r="BB158" i="3"/>
  <c r="BA158" i="3"/>
  <c r="AZ158" i="3"/>
  <c r="AX158" i="3"/>
  <c r="AW158" i="3"/>
  <c r="AV158" i="3"/>
  <c r="AT158" i="3"/>
  <c r="AS158" i="3"/>
  <c r="AR158" i="3"/>
  <c r="AP158" i="3"/>
  <c r="AO158" i="3"/>
  <c r="AN158" i="3"/>
  <c r="AL158" i="3"/>
  <c r="AK158" i="3"/>
  <c r="AJ158" i="3"/>
  <c r="AH158" i="3"/>
  <c r="AG158" i="3"/>
  <c r="AF158" i="3"/>
  <c r="AD158" i="3"/>
  <c r="AC158" i="3"/>
  <c r="AB158" i="3"/>
  <c r="Z158" i="3"/>
  <c r="Y158" i="3"/>
  <c r="X158" i="3"/>
  <c r="V158" i="3"/>
  <c r="U158" i="3"/>
  <c r="T158" i="3"/>
  <c r="R158" i="3"/>
  <c r="Q158" i="3"/>
  <c r="P158" i="3"/>
  <c r="N158" i="3"/>
  <c r="EL157" i="3"/>
  <c r="EI157" i="3"/>
  <c r="EG157" i="3"/>
  <c r="EE157" i="3"/>
  <c r="EC157" i="3"/>
  <c r="EA157" i="3"/>
  <c r="DY157" i="3"/>
  <c r="DW157" i="3"/>
  <c r="DU157" i="3"/>
  <c r="DS157" i="3"/>
  <c r="DQ157" i="3"/>
  <c r="DO157" i="3"/>
  <c r="DM157" i="3"/>
  <c r="DK157" i="3"/>
  <c r="DI157" i="3"/>
  <c r="DG157" i="3"/>
  <c r="DE157" i="3"/>
  <c r="DC157" i="3"/>
  <c r="DA157" i="3"/>
  <c r="CY157" i="3"/>
  <c r="CW157" i="3"/>
  <c r="CU157" i="3"/>
  <c r="CS157" i="3"/>
  <c r="CQ157" i="3"/>
  <c r="CO157" i="3"/>
  <c r="CM157" i="3"/>
  <c r="CK157" i="3"/>
  <c r="CI157" i="3"/>
  <c r="CG157" i="3"/>
  <c r="CE157" i="3"/>
  <c r="CC157" i="3"/>
  <c r="CA157" i="3"/>
  <c r="BY157" i="3"/>
  <c r="BW157" i="3"/>
  <c r="BU157" i="3"/>
  <c r="BS157" i="3"/>
  <c r="BQ157" i="3"/>
  <c r="BO157" i="3"/>
  <c r="BM157" i="3"/>
  <c r="BK157" i="3"/>
  <c r="BI157" i="3"/>
  <c r="BG157" i="3"/>
  <c r="BE157" i="3"/>
  <c r="BC157" i="3"/>
  <c r="BA157" i="3"/>
  <c r="AY157" i="3"/>
  <c r="AW157" i="3"/>
  <c r="AU157" i="3"/>
  <c r="AS157" i="3"/>
  <c r="AQ157" i="3"/>
  <c r="AO157" i="3"/>
  <c r="AM157" i="3"/>
  <c r="AK157" i="3"/>
  <c r="AI157" i="3"/>
  <c r="AG157" i="3"/>
  <c r="AE157" i="3"/>
  <c r="AC157" i="3"/>
  <c r="AA157" i="3"/>
  <c r="Y157" i="3"/>
  <c r="W157" i="3"/>
  <c r="U157" i="3"/>
  <c r="S157" i="3"/>
  <c r="Q157" i="3"/>
  <c r="O157" i="3"/>
  <c r="EM157" i="3" s="1"/>
  <c r="EL156" i="3"/>
  <c r="EI156" i="3"/>
  <c r="EG156" i="3"/>
  <c r="EE156" i="3"/>
  <c r="EC156" i="3"/>
  <c r="EA156" i="3"/>
  <c r="DY156" i="3"/>
  <c r="DW156" i="3"/>
  <c r="DU156" i="3"/>
  <c r="DS156" i="3"/>
  <c r="DQ156" i="3"/>
  <c r="DO156" i="3"/>
  <c r="DM156" i="3"/>
  <c r="DK156" i="3"/>
  <c r="DI156" i="3"/>
  <c r="DG156" i="3"/>
  <c r="DE156" i="3"/>
  <c r="DC156" i="3"/>
  <c r="DA156" i="3"/>
  <c r="CY156" i="3"/>
  <c r="CW156" i="3"/>
  <c r="CU156" i="3"/>
  <c r="CS156" i="3"/>
  <c r="CQ156" i="3"/>
  <c r="CO156" i="3"/>
  <c r="CM156" i="3"/>
  <c r="CK156" i="3"/>
  <c r="CI156" i="3"/>
  <c r="CG156" i="3"/>
  <c r="CE156" i="3"/>
  <c r="CC156" i="3"/>
  <c r="CA156" i="3"/>
  <c r="BY156" i="3"/>
  <c r="BW156" i="3"/>
  <c r="BU156" i="3"/>
  <c r="BS156" i="3"/>
  <c r="BQ156" i="3"/>
  <c r="BO156" i="3"/>
  <c r="BM156" i="3"/>
  <c r="BK156" i="3"/>
  <c r="BI156" i="3"/>
  <c r="BG156" i="3"/>
  <c r="BE156" i="3"/>
  <c r="BC156" i="3"/>
  <c r="BA156" i="3"/>
  <c r="AY156" i="3"/>
  <c r="AW156" i="3"/>
  <c r="AU156" i="3"/>
  <c r="AS156" i="3"/>
  <c r="AQ156" i="3"/>
  <c r="AO156" i="3"/>
  <c r="AM156" i="3"/>
  <c r="AK156" i="3"/>
  <c r="AI156" i="3"/>
  <c r="AG156" i="3"/>
  <c r="AE156" i="3"/>
  <c r="AC156" i="3"/>
  <c r="AA156" i="3"/>
  <c r="Y156" i="3"/>
  <c r="W156" i="3"/>
  <c r="U156" i="3"/>
  <c r="S156" i="3"/>
  <c r="Q156" i="3"/>
  <c r="O156" i="3"/>
  <c r="EM156" i="3" s="1"/>
  <c r="EL155" i="3"/>
  <c r="EI155" i="3"/>
  <c r="EG155" i="3"/>
  <c r="EE155" i="3"/>
  <c r="EC155" i="3"/>
  <c r="EA155" i="3"/>
  <c r="DY155" i="3"/>
  <c r="DW155" i="3"/>
  <c r="DU155" i="3"/>
  <c r="DS155" i="3"/>
  <c r="DQ155" i="3"/>
  <c r="DO155" i="3"/>
  <c r="DM155" i="3"/>
  <c r="DK155" i="3"/>
  <c r="DI155" i="3"/>
  <c r="DG155" i="3"/>
  <c r="DE155" i="3"/>
  <c r="DC155" i="3"/>
  <c r="DA155" i="3"/>
  <c r="CY155" i="3"/>
  <c r="CW155" i="3"/>
  <c r="CU155" i="3"/>
  <c r="CS155" i="3"/>
  <c r="CQ155" i="3"/>
  <c r="CO155" i="3"/>
  <c r="CM155" i="3"/>
  <c r="CK155" i="3"/>
  <c r="CI155" i="3"/>
  <c r="CG155" i="3"/>
  <c r="CE155" i="3"/>
  <c r="CC155" i="3"/>
  <c r="CA155" i="3"/>
  <c r="BY155" i="3"/>
  <c r="BW155" i="3"/>
  <c r="BU155" i="3"/>
  <c r="BS155" i="3"/>
  <c r="BQ155" i="3"/>
  <c r="BO155" i="3"/>
  <c r="BM155" i="3"/>
  <c r="BK155" i="3"/>
  <c r="BI155" i="3"/>
  <c r="BG155" i="3"/>
  <c r="BE155" i="3"/>
  <c r="BC155" i="3"/>
  <c r="BA155" i="3"/>
  <c r="AY155" i="3"/>
  <c r="AW155" i="3"/>
  <c r="AU155" i="3"/>
  <c r="AS155" i="3"/>
  <c r="AQ155" i="3"/>
  <c r="AO155" i="3"/>
  <c r="AM155" i="3"/>
  <c r="AK155" i="3"/>
  <c r="AI155" i="3"/>
  <c r="AG155" i="3"/>
  <c r="AE155" i="3"/>
  <c r="AC155" i="3"/>
  <c r="AA155" i="3"/>
  <c r="Y155" i="3"/>
  <c r="W155" i="3"/>
  <c r="U155" i="3"/>
  <c r="S155" i="3"/>
  <c r="Q155" i="3"/>
  <c r="O155" i="3"/>
  <c r="EM155" i="3" s="1"/>
  <c r="EL154" i="3"/>
  <c r="EL153" i="3" s="1"/>
  <c r="EI154" i="3"/>
  <c r="EI153" i="3" s="1"/>
  <c r="EG154" i="3"/>
  <c r="EE154" i="3"/>
  <c r="EE153" i="3" s="1"/>
  <c r="EC154" i="3"/>
  <c r="EA154" i="3"/>
  <c r="EA153" i="3" s="1"/>
  <c r="DY154" i="3"/>
  <c r="DW154" i="3"/>
  <c r="DW153" i="3" s="1"/>
  <c r="DU154" i="3"/>
  <c r="DS154" i="3"/>
  <c r="DS153" i="3" s="1"/>
  <c r="DQ154" i="3"/>
  <c r="DO154" i="3"/>
  <c r="DO153" i="3" s="1"/>
  <c r="DM154" i="3"/>
  <c r="DK154" i="3"/>
  <c r="DK153" i="3" s="1"/>
  <c r="DI154" i="3"/>
  <c r="DG154" i="3"/>
  <c r="DG153" i="3" s="1"/>
  <c r="DE154" i="3"/>
  <c r="DC154" i="3"/>
  <c r="DC153" i="3" s="1"/>
  <c r="DA154" i="3"/>
  <c r="CY154" i="3"/>
  <c r="CY153" i="3" s="1"/>
  <c r="CW154" i="3"/>
  <c r="CU154" i="3"/>
  <c r="CU153" i="3" s="1"/>
  <c r="CS154" i="3"/>
  <c r="CQ154" i="3"/>
  <c r="CQ153" i="3" s="1"/>
  <c r="CO154" i="3"/>
  <c r="CM154" i="3"/>
  <c r="CM153" i="3" s="1"/>
  <c r="CK154" i="3"/>
  <c r="CI154" i="3"/>
  <c r="CI153" i="3" s="1"/>
  <c r="CG154" i="3"/>
  <c r="CE154" i="3"/>
  <c r="CE153" i="3" s="1"/>
  <c r="CC154" i="3"/>
  <c r="CA154" i="3"/>
  <c r="CA153" i="3" s="1"/>
  <c r="BY154" i="3"/>
  <c r="BW154" i="3"/>
  <c r="BW153" i="3" s="1"/>
  <c r="BU154" i="3"/>
  <c r="BS154" i="3"/>
  <c r="BS153" i="3" s="1"/>
  <c r="BQ154" i="3"/>
  <c r="BO154" i="3"/>
  <c r="BO153" i="3" s="1"/>
  <c r="BM154" i="3"/>
  <c r="BK154" i="3"/>
  <c r="BK153" i="3" s="1"/>
  <c r="BI154" i="3"/>
  <c r="BG154" i="3"/>
  <c r="BG153" i="3" s="1"/>
  <c r="BE154" i="3"/>
  <c r="BC154" i="3"/>
  <c r="BC153" i="3" s="1"/>
  <c r="BA154" i="3"/>
  <c r="AY154" i="3"/>
  <c r="AY153" i="3" s="1"/>
  <c r="AW154" i="3"/>
  <c r="AU154" i="3"/>
  <c r="AU153" i="3" s="1"/>
  <c r="AS154" i="3"/>
  <c r="AQ154" i="3"/>
  <c r="AQ153" i="3" s="1"/>
  <c r="AO154" i="3"/>
  <c r="AM154" i="3"/>
  <c r="AM153" i="3" s="1"/>
  <c r="AK154" i="3"/>
  <c r="AI154" i="3"/>
  <c r="AI153" i="3" s="1"/>
  <c r="AG154" i="3"/>
  <c r="AE154" i="3"/>
  <c r="AE153" i="3" s="1"/>
  <c r="AC154" i="3"/>
  <c r="AA154" i="3"/>
  <c r="AA153" i="3" s="1"/>
  <c r="Y154" i="3"/>
  <c r="W154" i="3"/>
  <c r="W153" i="3" s="1"/>
  <c r="U154" i="3"/>
  <c r="S154" i="3"/>
  <c r="S153" i="3" s="1"/>
  <c r="Q154" i="3"/>
  <c r="O154" i="3"/>
  <c r="EM154" i="3" s="1"/>
  <c r="EM153" i="3" s="1"/>
  <c r="EH153" i="3"/>
  <c r="EG153" i="3"/>
  <c r="EF153" i="3"/>
  <c r="ED153" i="3"/>
  <c r="EC153" i="3"/>
  <c r="EB153" i="3"/>
  <c r="DZ153" i="3"/>
  <c r="DY153" i="3"/>
  <c r="DX153" i="3"/>
  <c r="DV153" i="3"/>
  <c r="DU153" i="3"/>
  <c r="DT153" i="3"/>
  <c r="DR153" i="3"/>
  <c r="DQ153" i="3"/>
  <c r="DP153" i="3"/>
  <c r="DN153" i="3"/>
  <c r="DM153" i="3"/>
  <c r="DL153" i="3"/>
  <c r="DJ153" i="3"/>
  <c r="DI153" i="3"/>
  <c r="DH153" i="3"/>
  <c r="DF153" i="3"/>
  <c r="DE153" i="3"/>
  <c r="DD153" i="3"/>
  <c r="DB153" i="3"/>
  <c r="DA153" i="3"/>
  <c r="CZ153" i="3"/>
  <c r="CX153" i="3"/>
  <c r="CW153" i="3"/>
  <c r="CV153" i="3"/>
  <c r="CT153" i="3"/>
  <c r="CS153" i="3"/>
  <c r="CR153" i="3"/>
  <c r="CP153" i="3"/>
  <c r="CO153" i="3"/>
  <c r="CN153" i="3"/>
  <c r="CL153" i="3"/>
  <c r="CK153" i="3"/>
  <c r="CJ153" i="3"/>
  <c r="CH153" i="3"/>
  <c r="CG153" i="3"/>
  <c r="CF153" i="3"/>
  <c r="CD153" i="3"/>
  <c r="CC153" i="3"/>
  <c r="CB153" i="3"/>
  <c r="BZ153" i="3"/>
  <c r="BY153" i="3"/>
  <c r="BX153" i="3"/>
  <c r="BV153" i="3"/>
  <c r="BU153" i="3"/>
  <c r="BT153" i="3"/>
  <c r="BR153" i="3"/>
  <c r="BQ153" i="3"/>
  <c r="BP153" i="3"/>
  <c r="BN153" i="3"/>
  <c r="BM153" i="3"/>
  <c r="BL153" i="3"/>
  <c r="BJ153" i="3"/>
  <c r="BI153" i="3"/>
  <c r="BH153" i="3"/>
  <c r="BF153" i="3"/>
  <c r="BE153" i="3"/>
  <c r="BD153" i="3"/>
  <c r="BB153" i="3"/>
  <c r="BA153" i="3"/>
  <c r="AZ153" i="3"/>
  <c r="AX153" i="3"/>
  <c r="AW153" i="3"/>
  <c r="AV153" i="3"/>
  <c r="AT153" i="3"/>
  <c r="AS153" i="3"/>
  <c r="AR153" i="3"/>
  <c r="AP153" i="3"/>
  <c r="AO153" i="3"/>
  <c r="AN153" i="3"/>
  <c r="AL153" i="3"/>
  <c r="AK153" i="3"/>
  <c r="AJ153" i="3"/>
  <c r="AH153" i="3"/>
  <c r="AG153" i="3"/>
  <c r="AF153" i="3"/>
  <c r="AD153" i="3"/>
  <c r="AC153" i="3"/>
  <c r="AB153" i="3"/>
  <c r="Z153" i="3"/>
  <c r="Y153" i="3"/>
  <c r="X153" i="3"/>
  <c r="V153" i="3"/>
  <c r="U153" i="3"/>
  <c r="T153" i="3"/>
  <c r="R153" i="3"/>
  <c r="Q153" i="3"/>
  <c r="P153" i="3"/>
  <c r="N153" i="3"/>
  <c r="EL152" i="3"/>
  <c r="EL151" i="3" s="1"/>
  <c r="EI152" i="3"/>
  <c r="EG152" i="3"/>
  <c r="EE152" i="3"/>
  <c r="EE151" i="3" s="1"/>
  <c r="EC152" i="3"/>
  <c r="EA152" i="3"/>
  <c r="DY152" i="3"/>
  <c r="DW152" i="3"/>
  <c r="DW151" i="3" s="1"/>
  <c r="DU152" i="3"/>
  <c r="DS152" i="3"/>
  <c r="DQ152" i="3"/>
  <c r="DO152" i="3"/>
  <c r="DO151" i="3" s="1"/>
  <c r="DM152" i="3"/>
  <c r="DK152" i="3"/>
  <c r="DI152" i="3"/>
  <c r="DG152" i="3"/>
  <c r="DG151" i="3" s="1"/>
  <c r="DE152" i="3"/>
  <c r="DC152" i="3"/>
  <c r="DA152" i="3"/>
  <c r="CY152" i="3"/>
  <c r="CY151" i="3" s="1"/>
  <c r="CW152" i="3"/>
  <c r="CU152" i="3"/>
  <c r="CS152" i="3"/>
  <c r="CQ152" i="3"/>
  <c r="CQ151" i="3" s="1"/>
  <c r="CO152" i="3"/>
  <c r="CM152" i="3"/>
  <c r="CK152" i="3"/>
  <c r="CI152" i="3"/>
  <c r="CI151" i="3" s="1"/>
  <c r="CG152" i="3"/>
  <c r="CE152" i="3"/>
  <c r="CC152" i="3"/>
  <c r="CA152" i="3"/>
  <c r="CA151" i="3" s="1"/>
  <c r="BY152" i="3"/>
  <c r="BW152" i="3"/>
  <c r="BU152" i="3"/>
  <c r="BS152" i="3"/>
  <c r="BS151" i="3" s="1"/>
  <c r="BQ152" i="3"/>
  <c r="BO152" i="3"/>
  <c r="BM152" i="3"/>
  <c r="BK152" i="3"/>
  <c r="BK151" i="3" s="1"/>
  <c r="BI152" i="3"/>
  <c r="BG152" i="3"/>
  <c r="BE152" i="3"/>
  <c r="BC152" i="3"/>
  <c r="BC151" i="3" s="1"/>
  <c r="BA152" i="3"/>
  <c r="AY152" i="3"/>
  <c r="AW152" i="3"/>
  <c r="AU152" i="3"/>
  <c r="AU151" i="3" s="1"/>
  <c r="AS152" i="3"/>
  <c r="AQ152" i="3"/>
  <c r="AO152" i="3"/>
  <c r="AM152" i="3"/>
  <c r="AM151" i="3" s="1"/>
  <c r="AK152" i="3"/>
  <c r="AI152" i="3"/>
  <c r="AG152" i="3"/>
  <c r="AE152" i="3"/>
  <c r="AE151" i="3" s="1"/>
  <c r="AC152" i="3"/>
  <c r="AA152" i="3"/>
  <c r="Y152" i="3"/>
  <c r="W152" i="3"/>
  <c r="W151" i="3" s="1"/>
  <c r="U152" i="3"/>
  <c r="S152" i="3"/>
  <c r="Q152" i="3"/>
  <c r="O152" i="3"/>
  <c r="EI151" i="3"/>
  <c r="EH151" i="3"/>
  <c r="EG151" i="3"/>
  <c r="EF151" i="3"/>
  <c r="ED151" i="3"/>
  <c r="EC151" i="3"/>
  <c r="EB151" i="3"/>
  <c r="EA151" i="3"/>
  <c r="DZ151" i="3"/>
  <c r="DY151" i="3"/>
  <c r="DX151" i="3"/>
  <c r="DV151" i="3"/>
  <c r="DU151" i="3"/>
  <c r="DT151" i="3"/>
  <c r="DS151" i="3"/>
  <c r="DR151" i="3"/>
  <c r="DQ151" i="3"/>
  <c r="DP151" i="3"/>
  <c r="DN151" i="3"/>
  <c r="DM151" i="3"/>
  <c r="DL151" i="3"/>
  <c r="DK151" i="3"/>
  <c r="DJ151" i="3"/>
  <c r="DI151" i="3"/>
  <c r="DH151" i="3"/>
  <c r="DF151" i="3"/>
  <c r="DE151" i="3"/>
  <c r="DD151" i="3"/>
  <c r="DC151" i="3"/>
  <c r="DB151" i="3"/>
  <c r="DA151" i="3"/>
  <c r="CZ151" i="3"/>
  <c r="CX151" i="3"/>
  <c r="CW151" i="3"/>
  <c r="CV151" i="3"/>
  <c r="CU151" i="3"/>
  <c r="CT151" i="3"/>
  <c r="CS151" i="3"/>
  <c r="CR151" i="3"/>
  <c r="CP151" i="3"/>
  <c r="CO151" i="3"/>
  <c r="CN151" i="3"/>
  <c r="CM151" i="3"/>
  <c r="CL151" i="3"/>
  <c r="CK151" i="3"/>
  <c r="CJ151" i="3"/>
  <c r="CH151" i="3"/>
  <c r="CG151" i="3"/>
  <c r="CF151" i="3"/>
  <c r="CE151" i="3"/>
  <c r="CD151" i="3"/>
  <c r="CC151" i="3"/>
  <c r="CB151" i="3"/>
  <c r="BZ151" i="3"/>
  <c r="BY151" i="3"/>
  <c r="BX151" i="3"/>
  <c r="BW151" i="3"/>
  <c r="BV151" i="3"/>
  <c r="BU151" i="3"/>
  <c r="BT151" i="3"/>
  <c r="BR151" i="3"/>
  <c r="BQ151" i="3"/>
  <c r="BP151" i="3"/>
  <c r="BO151" i="3"/>
  <c r="BN151" i="3"/>
  <c r="BM151" i="3"/>
  <c r="BL151" i="3"/>
  <c r="BJ151" i="3"/>
  <c r="BI151" i="3"/>
  <c r="BH151" i="3"/>
  <c r="BG151" i="3"/>
  <c r="BF151" i="3"/>
  <c r="BE151" i="3"/>
  <c r="BD151" i="3"/>
  <c r="BB151" i="3"/>
  <c r="BA151" i="3"/>
  <c r="AZ151" i="3"/>
  <c r="AY151" i="3"/>
  <c r="AX151" i="3"/>
  <c r="AW151" i="3"/>
  <c r="AV151" i="3"/>
  <c r="AT151" i="3"/>
  <c r="AS151" i="3"/>
  <c r="AR151" i="3"/>
  <c r="AQ151" i="3"/>
  <c r="AP151" i="3"/>
  <c r="AO151" i="3"/>
  <c r="AN151" i="3"/>
  <c r="AL151" i="3"/>
  <c r="AK151" i="3"/>
  <c r="AJ151" i="3"/>
  <c r="AI151" i="3"/>
  <c r="AH151" i="3"/>
  <c r="AG151" i="3"/>
  <c r="AF151" i="3"/>
  <c r="AD151" i="3"/>
  <c r="AC151" i="3"/>
  <c r="AB151" i="3"/>
  <c r="AA151" i="3"/>
  <c r="Z151" i="3"/>
  <c r="Y151" i="3"/>
  <c r="X151" i="3"/>
  <c r="V151" i="3"/>
  <c r="U151" i="3"/>
  <c r="T151" i="3"/>
  <c r="S151" i="3"/>
  <c r="R151" i="3"/>
  <c r="Q151" i="3"/>
  <c r="P151" i="3"/>
  <c r="N151" i="3"/>
  <c r="EL150" i="3"/>
  <c r="EI150" i="3"/>
  <c r="EG150" i="3"/>
  <c r="EG149" i="3" s="1"/>
  <c r="EE150" i="3"/>
  <c r="EC150" i="3"/>
  <c r="EA150" i="3"/>
  <c r="DY150" i="3"/>
  <c r="DY149" i="3" s="1"/>
  <c r="DW150" i="3"/>
  <c r="DU150" i="3"/>
  <c r="DS150" i="3"/>
  <c r="DQ150" i="3"/>
  <c r="DQ149" i="3" s="1"/>
  <c r="DO150" i="3"/>
  <c r="DM150" i="3"/>
  <c r="DK150" i="3"/>
  <c r="DI150" i="3"/>
  <c r="DI149" i="3" s="1"/>
  <c r="DG150" i="3"/>
  <c r="DE150" i="3"/>
  <c r="DC150" i="3"/>
  <c r="DA150" i="3"/>
  <c r="DA149" i="3" s="1"/>
  <c r="CY150" i="3"/>
  <c r="CW150" i="3"/>
  <c r="CU150" i="3"/>
  <c r="CS150" i="3"/>
  <c r="CS149" i="3" s="1"/>
  <c r="CQ150" i="3"/>
  <c r="CO150" i="3"/>
  <c r="CM150" i="3"/>
  <c r="CK150" i="3"/>
  <c r="CK149" i="3" s="1"/>
  <c r="CI150" i="3"/>
  <c r="CG150" i="3"/>
  <c r="CE150" i="3"/>
  <c r="CC150" i="3"/>
  <c r="CC149" i="3" s="1"/>
  <c r="CA150" i="3"/>
  <c r="BY150" i="3"/>
  <c r="BW150" i="3"/>
  <c r="BU150" i="3"/>
  <c r="BU149" i="3" s="1"/>
  <c r="BS150" i="3"/>
  <c r="BQ150" i="3"/>
  <c r="BO150" i="3"/>
  <c r="BM150" i="3"/>
  <c r="BM149" i="3" s="1"/>
  <c r="BK150" i="3"/>
  <c r="BI150" i="3"/>
  <c r="BG150" i="3"/>
  <c r="BE150" i="3"/>
  <c r="BE149" i="3" s="1"/>
  <c r="BC150" i="3"/>
  <c r="BA150" i="3"/>
  <c r="AY150" i="3"/>
  <c r="AW150" i="3"/>
  <c r="AW149" i="3" s="1"/>
  <c r="AU150" i="3"/>
  <c r="AS150" i="3"/>
  <c r="AQ150" i="3"/>
  <c r="AO150" i="3"/>
  <c r="AO149" i="3" s="1"/>
  <c r="AM150" i="3"/>
  <c r="AK150" i="3"/>
  <c r="AI150" i="3"/>
  <c r="AG150" i="3"/>
  <c r="AG149" i="3" s="1"/>
  <c r="AE150" i="3"/>
  <c r="AC150" i="3"/>
  <c r="AA150" i="3"/>
  <c r="Y150" i="3"/>
  <c r="Y149" i="3" s="1"/>
  <c r="W150" i="3"/>
  <c r="U150" i="3"/>
  <c r="S150" i="3"/>
  <c r="Q150" i="3"/>
  <c r="Q149" i="3" s="1"/>
  <c r="O150" i="3"/>
  <c r="EL149" i="3"/>
  <c r="EI149" i="3"/>
  <c r="EH149" i="3"/>
  <c r="EF149" i="3"/>
  <c r="EE149" i="3"/>
  <c r="ED149" i="3"/>
  <c r="EC149" i="3"/>
  <c r="EB149" i="3"/>
  <c r="EA149" i="3"/>
  <c r="DZ149" i="3"/>
  <c r="DX149" i="3"/>
  <c r="DW149" i="3"/>
  <c r="DV149" i="3"/>
  <c r="DU149" i="3"/>
  <c r="DT149" i="3"/>
  <c r="DS149" i="3"/>
  <c r="DR149" i="3"/>
  <c r="DP149" i="3"/>
  <c r="DO149" i="3"/>
  <c r="DN149" i="3"/>
  <c r="DM149" i="3"/>
  <c r="DL149" i="3"/>
  <c r="DK149" i="3"/>
  <c r="DJ149" i="3"/>
  <c r="DH149" i="3"/>
  <c r="DG149" i="3"/>
  <c r="DF149" i="3"/>
  <c r="DE149" i="3"/>
  <c r="DD149" i="3"/>
  <c r="DC149" i="3"/>
  <c r="DB149" i="3"/>
  <c r="CZ149" i="3"/>
  <c r="CY149" i="3"/>
  <c r="CX149" i="3"/>
  <c r="CW149" i="3"/>
  <c r="CV149" i="3"/>
  <c r="CU149" i="3"/>
  <c r="CT149" i="3"/>
  <c r="CR149" i="3"/>
  <c r="CQ149" i="3"/>
  <c r="CP149" i="3"/>
  <c r="CO149" i="3"/>
  <c r="CN149" i="3"/>
  <c r="CM149" i="3"/>
  <c r="CL149" i="3"/>
  <c r="CJ149" i="3"/>
  <c r="CI149" i="3"/>
  <c r="CH149" i="3"/>
  <c r="CG149" i="3"/>
  <c r="CF149" i="3"/>
  <c r="CE149" i="3"/>
  <c r="CD149" i="3"/>
  <c r="CB149" i="3"/>
  <c r="CA149" i="3"/>
  <c r="BZ149" i="3"/>
  <c r="BY149" i="3"/>
  <c r="BX149" i="3"/>
  <c r="BW149" i="3"/>
  <c r="BV149" i="3"/>
  <c r="BT149" i="3"/>
  <c r="BS149" i="3"/>
  <c r="BR149" i="3"/>
  <c r="BQ149" i="3"/>
  <c r="BP149" i="3"/>
  <c r="BO149" i="3"/>
  <c r="BN149" i="3"/>
  <c r="BL149" i="3"/>
  <c r="BK149" i="3"/>
  <c r="BJ149" i="3"/>
  <c r="BI149" i="3"/>
  <c r="BH149" i="3"/>
  <c r="BG149" i="3"/>
  <c r="BF149" i="3"/>
  <c r="BD149" i="3"/>
  <c r="BC149" i="3"/>
  <c r="BB149" i="3"/>
  <c r="BA149" i="3"/>
  <c r="AZ149" i="3"/>
  <c r="AY149" i="3"/>
  <c r="AX149" i="3"/>
  <c r="AV149" i="3"/>
  <c r="AU149" i="3"/>
  <c r="AT149" i="3"/>
  <c r="AS149" i="3"/>
  <c r="AR149" i="3"/>
  <c r="AQ149" i="3"/>
  <c r="AP149" i="3"/>
  <c r="AN149" i="3"/>
  <c r="AM149" i="3"/>
  <c r="AL149" i="3"/>
  <c r="AK149" i="3"/>
  <c r="AJ149" i="3"/>
  <c r="AI149" i="3"/>
  <c r="AH149" i="3"/>
  <c r="AF149" i="3"/>
  <c r="AE149" i="3"/>
  <c r="AD149" i="3"/>
  <c r="AC149" i="3"/>
  <c r="AB149" i="3"/>
  <c r="AA149" i="3"/>
  <c r="Z149" i="3"/>
  <c r="X149" i="3"/>
  <c r="W149" i="3"/>
  <c r="V149" i="3"/>
  <c r="U149" i="3"/>
  <c r="T149" i="3"/>
  <c r="S149" i="3"/>
  <c r="R149" i="3"/>
  <c r="P149" i="3"/>
  <c r="O149" i="3"/>
  <c r="N149" i="3"/>
  <c r="EL148" i="3"/>
  <c r="EI148" i="3"/>
  <c r="EI147" i="3" s="1"/>
  <c r="EG148" i="3"/>
  <c r="EG147" i="3" s="1"/>
  <c r="EE148" i="3"/>
  <c r="EC148" i="3"/>
  <c r="EA148" i="3"/>
  <c r="EA147" i="3" s="1"/>
  <c r="DY148" i="3"/>
  <c r="DY147" i="3" s="1"/>
  <c r="DW148" i="3"/>
  <c r="DU148" i="3"/>
  <c r="DS148" i="3"/>
  <c r="DS147" i="3" s="1"/>
  <c r="DQ148" i="3"/>
  <c r="DQ147" i="3" s="1"/>
  <c r="DO148" i="3"/>
  <c r="DM148" i="3"/>
  <c r="DK148" i="3"/>
  <c r="DK147" i="3" s="1"/>
  <c r="DI148" i="3"/>
  <c r="DI147" i="3" s="1"/>
  <c r="DG148" i="3"/>
  <c r="DE148" i="3"/>
  <c r="DC148" i="3"/>
  <c r="DC147" i="3" s="1"/>
  <c r="DA148" i="3"/>
  <c r="DA147" i="3" s="1"/>
  <c r="CY148" i="3"/>
  <c r="CW148" i="3"/>
  <c r="CU148" i="3"/>
  <c r="CU147" i="3" s="1"/>
  <c r="CS148" i="3"/>
  <c r="CS147" i="3" s="1"/>
  <c r="CQ148" i="3"/>
  <c r="CO148" i="3"/>
  <c r="CM148" i="3"/>
  <c r="CM147" i="3" s="1"/>
  <c r="CK148" i="3"/>
  <c r="CK147" i="3" s="1"/>
  <c r="CI148" i="3"/>
  <c r="CG148" i="3"/>
  <c r="CE148" i="3"/>
  <c r="CE147" i="3" s="1"/>
  <c r="CC148" i="3"/>
  <c r="CC147" i="3" s="1"/>
  <c r="CA148" i="3"/>
  <c r="BY148" i="3"/>
  <c r="BW148" i="3"/>
  <c r="BW147" i="3" s="1"/>
  <c r="BU148" i="3"/>
  <c r="BU147" i="3" s="1"/>
  <c r="BS148" i="3"/>
  <c r="BQ148" i="3"/>
  <c r="BO148" i="3"/>
  <c r="BO147" i="3" s="1"/>
  <c r="BM148" i="3"/>
  <c r="BM147" i="3" s="1"/>
  <c r="BK148" i="3"/>
  <c r="BI148" i="3"/>
  <c r="BG148" i="3"/>
  <c r="BG147" i="3" s="1"/>
  <c r="BE148" i="3"/>
  <c r="BE147" i="3" s="1"/>
  <c r="BC148" i="3"/>
  <c r="BA148" i="3"/>
  <c r="AY148" i="3"/>
  <c r="AY147" i="3" s="1"/>
  <c r="AW148" i="3"/>
  <c r="AW147" i="3" s="1"/>
  <c r="AU148" i="3"/>
  <c r="AS148" i="3"/>
  <c r="AQ148" i="3"/>
  <c r="AQ147" i="3" s="1"/>
  <c r="AO148" i="3"/>
  <c r="AO147" i="3" s="1"/>
  <c r="AM148" i="3"/>
  <c r="AK148" i="3"/>
  <c r="AI148" i="3"/>
  <c r="AI147" i="3" s="1"/>
  <c r="AG148" i="3"/>
  <c r="AG147" i="3" s="1"/>
  <c r="AE148" i="3"/>
  <c r="AC148" i="3"/>
  <c r="AA148" i="3"/>
  <c r="AA147" i="3" s="1"/>
  <c r="Y148" i="3"/>
  <c r="Y147" i="3" s="1"/>
  <c r="W148" i="3"/>
  <c r="U148" i="3"/>
  <c r="S148" i="3"/>
  <c r="S147" i="3" s="1"/>
  <c r="Q148" i="3"/>
  <c r="Q147" i="3" s="1"/>
  <c r="O148" i="3"/>
  <c r="EM148" i="3" s="1"/>
  <c r="EM147" i="3" s="1"/>
  <c r="EL147" i="3"/>
  <c r="EH147" i="3"/>
  <c r="EF147" i="3"/>
  <c r="EE147" i="3"/>
  <c r="ED147" i="3"/>
  <c r="EC147" i="3"/>
  <c r="EB147" i="3"/>
  <c r="DZ147" i="3"/>
  <c r="DX147" i="3"/>
  <c r="DW147" i="3"/>
  <c r="DV147" i="3"/>
  <c r="DU147" i="3"/>
  <c r="DT147" i="3"/>
  <c r="DR147" i="3"/>
  <c r="DP147" i="3"/>
  <c r="DO147" i="3"/>
  <c r="DN147" i="3"/>
  <c r="DM147" i="3"/>
  <c r="DL147" i="3"/>
  <c r="DJ147" i="3"/>
  <c r="DH147" i="3"/>
  <c r="DG147" i="3"/>
  <c r="DF147" i="3"/>
  <c r="DE147" i="3"/>
  <c r="DD147" i="3"/>
  <c r="DB147" i="3"/>
  <c r="CZ147" i="3"/>
  <c r="CY147" i="3"/>
  <c r="CX147" i="3"/>
  <c r="CW147" i="3"/>
  <c r="CV147" i="3"/>
  <c r="CT147" i="3"/>
  <c r="CR147" i="3"/>
  <c r="CQ147" i="3"/>
  <c r="CP147" i="3"/>
  <c r="CO147" i="3"/>
  <c r="CN147" i="3"/>
  <c r="CL147" i="3"/>
  <c r="CJ147" i="3"/>
  <c r="CI147" i="3"/>
  <c r="CH147" i="3"/>
  <c r="CG147" i="3"/>
  <c r="CF147" i="3"/>
  <c r="CD147" i="3"/>
  <c r="CB147" i="3"/>
  <c r="CA147" i="3"/>
  <c r="BZ147" i="3"/>
  <c r="BY147" i="3"/>
  <c r="BX147" i="3"/>
  <c r="BV147" i="3"/>
  <c r="BT147" i="3"/>
  <c r="BS147" i="3"/>
  <c r="BR147" i="3"/>
  <c r="BQ147" i="3"/>
  <c r="BP147" i="3"/>
  <c r="BN147" i="3"/>
  <c r="BL147" i="3"/>
  <c r="BK147" i="3"/>
  <c r="BJ147" i="3"/>
  <c r="BI147" i="3"/>
  <c r="BH147" i="3"/>
  <c r="BF147" i="3"/>
  <c r="BD147" i="3"/>
  <c r="BC147" i="3"/>
  <c r="BB147" i="3"/>
  <c r="BA147" i="3"/>
  <c r="AZ147" i="3"/>
  <c r="AX147" i="3"/>
  <c r="AV147" i="3"/>
  <c r="AU147" i="3"/>
  <c r="AT147" i="3"/>
  <c r="AS147" i="3"/>
  <c r="AR147" i="3"/>
  <c r="AP147" i="3"/>
  <c r="AN147" i="3"/>
  <c r="AM147" i="3"/>
  <c r="AL147" i="3"/>
  <c r="AK147" i="3"/>
  <c r="AJ147" i="3"/>
  <c r="AH147" i="3"/>
  <c r="AF147" i="3"/>
  <c r="AE147" i="3"/>
  <c r="AD147" i="3"/>
  <c r="AC147" i="3"/>
  <c r="AB147" i="3"/>
  <c r="Z147" i="3"/>
  <c r="X147" i="3"/>
  <c r="W147" i="3"/>
  <c r="V147" i="3"/>
  <c r="U147" i="3"/>
  <c r="T147" i="3"/>
  <c r="R147" i="3"/>
  <c r="P147" i="3"/>
  <c r="O147" i="3"/>
  <c r="N147" i="3"/>
  <c r="EL146" i="3"/>
  <c r="EI146" i="3"/>
  <c r="EG146" i="3"/>
  <c r="EE146" i="3"/>
  <c r="EC146" i="3"/>
  <c r="EA146" i="3"/>
  <c r="DY146" i="3"/>
  <c r="DW146" i="3"/>
  <c r="DU146" i="3"/>
  <c r="DS146" i="3"/>
  <c r="DQ146" i="3"/>
  <c r="DO146" i="3"/>
  <c r="DM146" i="3"/>
  <c r="DK146" i="3"/>
  <c r="DI146" i="3"/>
  <c r="DG146" i="3"/>
  <c r="DE146" i="3"/>
  <c r="DC146" i="3"/>
  <c r="DA146" i="3"/>
  <c r="CY146" i="3"/>
  <c r="CW146" i="3"/>
  <c r="CU146" i="3"/>
  <c r="CS146" i="3"/>
  <c r="CQ146" i="3"/>
  <c r="CO146" i="3"/>
  <c r="CM146" i="3"/>
  <c r="CK146" i="3"/>
  <c r="CI146" i="3"/>
  <c r="CG146" i="3"/>
  <c r="CE146" i="3"/>
  <c r="CC146" i="3"/>
  <c r="CA146" i="3"/>
  <c r="BY146" i="3"/>
  <c r="BW146" i="3"/>
  <c r="BU146" i="3"/>
  <c r="BS146" i="3"/>
  <c r="BQ146" i="3"/>
  <c r="BO146" i="3"/>
  <c r="BM146" i="3"/>
  <c r="BK146" i="3"/>
  <c r="BI146" i="3"/>
  <c r="BG146" i="3"/>
  <c r="BE146" i="3"/>
  <c r="BC146" i="3"/>
  <c r="BA146" i="3"/>
  <c r="AY146" i="3"/>
  <c r="AW146" i="3"/>
  <c r="AU146" i="3"/>
  <c r="AS146" i="3"/>
  <c r="AQ146" i="3"/>
  <c r="AO146" i="3"/>
  <c r="AM146" i="3"/>
  <c r="AK146" i="3"/>
  <c r="AI146" i="3"/>
  <c r="AG146" i="3"/>
  <c r="AE146" i="3"/>
  <c r="AC146" i="3"/>
  <c r="AA146" i="3"/>
  <c r="Y146" i="3"/>
  <c r="W146" i="3"/>
  <c r="U146" i="3"/>
  <c r="S146" i="3"/>
  <c r="Q146" i="3"/>
  <c r="O146" i="3"/>
  <c r="EL145" i="3"/>
  <c r="EI145" i="3"/>
  <c r="EG145" i="3"/>
  <c r="EE145" i="3"/>
  <c r="EC145" i="3"/>
  <c r="EA145" i="3"/>
  <c r="DY145" i="3"/>
  <c r="DW145" i="3"/>
  <c r="DU145" i="3"/>
  <c r="DS145" i="3"/>
  <c r="DQ145" i="3"/>
  <c r="DO145" i="3"/>
  <c r="DM145" i="3"/>
  <c r="DK145" i="3"/>
  <c r="DI145" i="3"/>
  <c r="DG145" i="3"/>
  <c r="DE145" i="3"/>
  <c r="DC145" i="3"/>
  <c r="DA145" i="3"/>
  <c r="CY145" i="3"/>
  <c r="CW145" i="3"/>
  <c r="CU145" i="3"/>
  <c r="CS145" i="3"/>
  <c r="CQ145" i="3"/>
  <c r="CO145" i="3"/>
  <c r="CM145" i="3"/>
  <c r="CK145" i="3"/>
  <c r="CI145" i="3"/>
  <c r="CG145" i="3"/>
  <c r="CE145" i="3"/>
  <c r="CC145" i="3"/>
  <c r="CA145" i="3"/>
  <c r="BY145" i="3"/>
  <c r="BW145" i="3"/>
  <c r="BU145" i="3"/>
  <c r="BS145" i="3"/>
  <c r="BQ145" i="3"/>
  <c r="BO145" i="3"/>
  <c r="BM145" i="3"/>
  <c r="BK145" i="3"/>
  <c r="BI145" i="3"/>
  <c r="BG145" i="3"/>
  <c r="BE145" i="3"/>
  <c r="BC145" i="3"/>
  <c r="BA145" i="3"/>
  <c r="AY145" i="3"/>
  <c r="AW145" i="3"/>
  <c r="AU145" i="3"/>
  <c r="AS145" i="3"/>
  <c r="AQ145" i="3"/>
  <c r="AO145" i="3"/>
  <c r="AM145" i="3"/>
  <c r="AK145" i="3"/>
  <c r="AI145" i="3"/>
  <c r="AG145" i="3"/>
  <c r="AE145" i="3"/>
  <c r="AC145" i="3"/>
  <c r="AA145" i="3"/>
  <c r="Y145" i="3"/>
  <c r="W145" i="3"/>
  <c r="U145" i="3"/>
  <c r="S145" i="3"/>
  <c r="Q145" i="3"/>
  <c r="O145" i="3"/>
  <c r="EM145" i="3" s="1"/>
  <c r="EL144" i="3"/>
  <c r="EI144" i="3"/>
  <c r="EG144" i="3"/>
  <c r="EG143" i="3" s="1"/>
  <c r="EE144" i="3"/>
  <c r="EC144" i="3"/>
  <c r="EA144" i="3"/>
  <c r="DY144" i="3"/>
  <c r="DY143" i="3" s="1"/>
  <c r="DW144" i="3"/>
  <c r="DW143" i="3" s="1"/>
  <c r="DU144" i="3"/>
  <c r="DS144" i="3"/>
  <c r="DQ144" i="3"/>
  <c r="DQ143" i="3" s="1"/>
  <c r="DO144" i="3"/>
  <c r="DO143" i="3" s="1"/>
  <c r="DM144" i="3"/>
  <c r="DK144" i="3"/>
  <c r="DI144" i="3"/>
  <c r="DI143" i="3" s="1"/>
  <c r="DG144" i="3"/>
  <c r="DG143" i="3" s="1"/>
  <c r="DE144" i="3"/>
  <c r="DC144" i="3"/>
  <c r="DA144" i="3"/>
  <c r="DA143" i="3" s="1"/>
  <c r="CY144" i="3"/>
  <c r="CY143" i="3" s="1"/>
  <c r="CW144" i="3"/>
  <c r="CU144" i="3"/>
  <c r="CS144" i="3"/>
  <c r="CS143" i="3" s="1"/>
  <c r="CQ144" i="3"/>
  <c r="CQ143" i="3" s="1"/>
  <c r="CO144" i="3"/>
  <c r="CM144" i="3"/>
  <c r="CK144" i="3"/>
  <c r="CK143" i="3" s="1"/>
  <c r="CI144" i="3"/>
  <c r="CI143" i="3" s="1"/>
  <c r="CG144" i="3"/>
  <c r="CE144" i="3"/>
  <c r="CC144" i="3"/>
  <c r="CC143" i="3" s="1"/>
  <c r="CA144" i="3"/>
  <c r="CA143" i="3" s="1"/>
  <c r="BY144" i="3"/>
  <c r="BW144" i="3"/>
  <c r="BU144" i="3"/>
  <c r="BU143" i="3" s="1"/>
  <c r="BS144" i="3"/>
  <c r="BS143" i="3" s="1"/>
  <c r="BQ144" i="3"/>
  <c r="BO144" i="3"/>
  <c r="BM144" i="3"/>
  <c r="BM143" i="3" s="1"/>
  <c r="BK144" i="3"/>
  <c r="BK143" i="3" s="1"/>
  <c r="BI144" i="3"/>
  <c r="BG144" i="3"/>
  <c r="BE144" i="3"/>
  <c r="BE143" i="3" s="1"/>
  <c r="BC144" i="3"/>
  <c r="BC143" i="3" s="1"/>
  <c r="BA144" i="3"/>
  <c r="AY144" i="3"/>
  <c r="AW144" i="3"/>
  <c r="AW143" i="3" s="1"/>
  <c r="AU144" i="3"/>
  <c r="AU143" i="3" s="1"/>
  <c r="AS144" i="3"/>
  <c r="AQ144" i="3"/>
  <c r="AO144" i="3"/>
  <c r="AO143" i="3" s="1"/>
  <c r="AM144" i="3"/>
  <c r="AM143" i="3" s="1"/>
  <c r="AK144" i="3"/>
  <c r="AI144" i="3"/>
  <c r="AG144" i="3"/>
  <c r="AG143" i="3" s="1"/>
  <c r="AE144" i="3"/>
  <c r="AE143" i="3" s="1"/>
  <c r="AC144" i="3"/>
  <c r="AA144" i="3"/>
  <c r="Y144" i="3"/>
  <c r="Y143" i="3" s="1"/>
  <c r="W144" i="3"/>
  <c r="W143" i="3" s="1"/>
  <c r="U144" i="3"/>
  <c r="S144" i="3"/>
  <c r="Q144" i="3"/>
  <c r="Q143" i="3" s="1"/>
  <c r="O144" i="3"/>
  <c r="O143" i="3" s="1"/>
  <c r="EI143" i="3"/>
  <c r="EH143" i="3"/>
  <c r="EF143" i="3"/>
  <c r="EE143" i="3"/>
  <c r="ED143" i="3"/>
  <c r="EB143" i="3"/>
  <c r="EA143" i="3"/>
  <c r="DZ143" i="3"/>
  <c r="DX143" i="3"/>
  <c r="DV143" i="3"/>
  <c r="DU143" i="3"/>
  <c r="DT143" i="3"/>
  <c r="DS143" i="3"/>
  <c r="DR143" i="3"/>
  <c r="DP143" i="3"/>
  <c r="DN143" i="3"/>
  <c r="DM143" i="3"/>
  <c r="DL143" i="3"/>
  <c r="DK143" i="3"/>
  <c r="DJ143" i="3"/>
  <c r="DH143" i="3"/>
  <c r="DF143" i="3"/>
  <c r="DE143" i="3"/>
  <c r="DD143" i="3"/>
  <c r="DC143" i="3"/>
  <c r="DB143" i="3"/>
  <c r="CZ143" i="3"/>
  <c r="CX143" i="3"/>
  <c r="CW143" i="3"/>
  <c r="CV143" i="3"/>
  <c r="CU143" i="3"/>
  <c r="CT143" i="3"/>
  <c r="CR143" i="3"/>
  <c r="CP143" i="3"/>
  <c r="CO143" i="3"/>
  <c r="CN143" i="3"/>
  <c r="CM143" i="3"/>
  <c r="CL143" i="3"/>
  <c r="CJ143" i="3"/>
  <c r="CH143" i="3"/>
  <c r="CG143" i="3"/>
  <c r="CF143" i="3"/>
  <c r="CE143" i="3"/>
  <c r="CD143" i="3"/>
  <c r="CB143" i="3"/>
  <c r="BZ143" i="3"/>
  <c r="BY143" i="3"/>
  <c r="BX143" i="3"/>
  <c r="BW143" i="3"/>
  <c r="BV143" i="3"/>
  <c r="BT143" i="3"/>
  <c r="BR143" i="3"/>
  <c r="BQ143" i="3"/>
  <c r="BP143" i="3"/>
  <c r="BO143" i="3"/>
  <c r="BN143" i="3"/>
  <c r="BL143" i="3"/>
  <c r="BJ143" i="3"/>
  <c r="BI143" i="3"/>
  <c r="BH143" i="3"/>
  <c r="BG143" i="3"/>
  <c r="BF143" i="3"/>
  <c r="BD143" i="3"/>
  <c r="BB143" i="3"/>
  <c r="BA143" i="3"/>
  <c r="AZ143" i="3"/>
  <c r="AY143" i="3"/>
  <c r="AX143" i="3"/>
  <c r="AV143" i="3"/>
  <c r="AT143" i="3"/>
  <c r="AS143" i="3"/>
  <c r="AR143" i="3"/>
  <c r="AQ143" i="3"/>
  <c r="AP143" i="3"/>
  <c r="AN143" i="3"/>
  <c r="AL143" i="3"/>
  <c r="AK143" i="3"/>
  <c r="AJ143" i="3"/>
  <c r="AI143" i="3"/>
  <c r="AH143" i="3"/>
  <c r="AF143" i="3"/>
  <c r="AD143" i="3"/>
  <c r="AC143" i="3"/>
  <c r="AB143" i="3"/>
  <c r="AA143" i="3"/>
  <c r="Z143" i="3"/>
  <c r="X143" i="3"/>
  <c r="V143" i="3"/>
  <c r="U143" i="3"/>
  <c r="T143" i="3"/>
  <c r="S143" i="3"/>
  <c r="R143" i="3"/>
  <c r="P143" i="3"/>
  <c r="N143" i="3"/>
  <c r="EL142" i="3"/>
  <c r="EI142" i="3"/>
  <c r="EG142" i="3"/>
  <c r="EG141" i="3" s="1"/>
  <c r="EE142" i="3"/>
  <c r="EC142" i="3"/>
  <c r="EA142" i="3"/>
  <c r="DY142" i="3"/>
  <c r="DY141" i="3" s="1"/>
  <c r="DW142" i="3"/>
  <c r="DU142" i="3"/>
  <c r="DS142" i="3"/>
  <c r="DQ142" i="3"/>
  <c r="DQ141" i="3" s="1"/>
  <c r="DO142" i="3"/>
  <c r="DM142" i="3"/>
  <c r="DK142" i="3"/>
  <c r="DI142" i="3"/>
  <c r="DI141" i="3" s="1"/>
  <c r="DG142" i="3"/>
  <c r="DE142" i="3"/>
  <c r="DC142" i="3"/>
  <c r="DA142" i="3"/>
  <c r="DA141" i="3" s="1"/>
  <c r="CY142" i="3"/>
  <c r="CW142" i="3"/>
  <c r="CU142" i="3"/>
  <c r="CS142" i="3"/>
  <c r="CS141" i="3" s="1"/>
  <c r="CQ142" i="3"/>
  <c r="CO142" i="3"/>
  <c r="CM142" i="3"/>
  <c r="CK142" i="3"/>
  <c r="CK141" i="3" s="1"/>
  <c r="CI142" i="3"/>
  <c r="CG142" i="3"/>
  <c r="CE142" i="3"/>
  <c r="CC142" i="3"/>
  <c r="CC141" i="3" s="1"/>
  <c r="CA142" i="3"/>
  <c r="BY142" i="3"/>
  <c r="BW142" i="3"/>
  <c r="BU142" i="3"/>
  <c r="BU141" i="3" s="1"/>
  <c r="BS142" i="3"/>
  <c r="BQ142" i="3"/>
  <c r="BO142" i="3"/>
  <c r="BM142" i="3"/>
  <c r="BM141" i="3" s="1"/>
  <c r="BK142" i="3"/>
  <c r="BI142" i="3"/>
  <c r="BG142" i="3"/>
  <c r="BE142" i="3"/>
  <c r="BE141" i="3" s="1"/>
  <c r="BC142" i="3"/>
  <c r="BA142" i="3"/>
  <c r="AY142" i="3"/>
  <c r="AW142" i="3"/>
  <c r="AW141" i="3" s="1"/>
  <c r="AU142" i="3"/>
  <c r="AS142" i="3"/>
  <c r="AQ142" i="3"/>
  <c r="AO142" i="3"/>
  <c r="AO141" i="3" s="1"/>
  <c r="AM142" i="3"/>
  <c r="AK142" i="3"/>
  <c r="AI142" i="3"/>
  <c r="AG142" i="3"/>
  <c r="AG141" i="3" s="1"/>
  <c r="AE142" i="3"/>
  <c r="AC142" i="3"/>
  <c r="AA142" i="3"/>
  <c r="Y142" i="3"/>
  <c r="Y141" i="3" s="1"/>
  <c r="W142" i="3"/>
  <c r="U142" i="3"/>
  <c r="S142" i="3"/>
  <c r="Q142" i="3"/>
  <c r="Q141" i="3" s="1"/>
  <c r="O142" i="3"/>
  <c r="EM142" i="3" s="1"/>
  <c r="EM141" i="3" s="1"/>
  <c r="EL141" i="3"/>
  <c r="EI141" i="3"/>
  <c r="EH141" i="3"/>
  <c r="EF141" i="3"/>
  <c r="EE141" i="3"/>
  <c r="ED141" i="3"/>
  <c r="EC141" i="3"/>
  <c r="EB141" i="3"/>
  <c r="EA141" i="3"/>
  <c r="DZ141" i="3"/>
  <c r="DX141" i="3"/>
  <c r="DW141" i="3"/>
  <c r="DV141" i="3"/>
  <c r="DU141" i="3"/>
  <c r="DT141" i="3"/>
  <c r="DS141" i="3"/>
  <c r="DR141" i="3"/>
  <c r="DP141" i="3"/>
  <c r="DO141" i="3"/>
  <c r="DN141" i="3"/>
  <c r="DM141" i="3"/>
  <c r="DL141" i="3"/>
  <c r="DK141" i="3"/>
  <c r="DJ141" i="3"/>
  <c r="DH141" i="3"/>
  <c r="DG141" i="3"/>
  <c r="DF141" i="3"/>
  <c r="DE141" i="3"/>
  <c r="DD141" i="3"/>
  <c r="DC141" i="3"/>
  <c r="DB141" i="3"/>
  <c r="CZ141" i="3"/>
  <c r="CY141" i="3"/>
  <c r="CX141" i="3"/>
  <c r="CW141" i="3"/>
  <c r="CV141" i="3"/>
  <c r="CU141" i="3"/>
  <c r="CT141" i="3"/>
  <c r="CR141" i="3"/>
  <c r="CQ141" i="3"/>
  <c r="CP141" i="3"/>
  <c r="CO141" i="3"/>
  <c r="CN141" i="3"/>
  <c r="CM141" i="3"/>
  <c r="CL141" i="3"/>
  <c r="CJ141" i="3"/>
  <c r="CI141" i="3"/>
  <c r="CH141" i="3"/>
  <c r="CG141" i="3"/>
  <c r="CF141" i="3"/>
  <c r="CE141" i="3"/>
  <c r="CD141" i="3"/>
  <c r="CB141" i="3"/>
  <c r="CA141" i="3"/>
  <c r="BZ141" i="3"/>
  <c r="BY141" i="3"/>
  <c r="BX141" i="3"/>
  <c r="BW141" i="3"/>
  <c r="BV141" i="3"/>
  <c r="BT141" i="3"/>
  <c r="BS141" i="3"/>
  <c r="BR141" i="3"/>
  <c r="BQ141" i="3"/>
  <c r="BP141" i="3"/>
  <c r="BO141" i="3"/>
  <c r="BN141" i="3"/>
  <c r="BL141" i="3"/>
  <c r="BK141" i="3"/>
  <c r="BJ141" i="3"/>
  <c r="BI141" i="3"/>
  <c r="BH141" i="3"/>
  <c r="BG141" i="3"/>
  <c r="BF141" i="3"/>
  <c r="BD141" i="3"/>
  <c r="BC141" i="3"/>
  <c r="BB141" i="3"/>
  <c r="BA141" i="3"/>
  <c r="AZ141" i="3"/>
  <c r="AY141" i="3"/>
  <c r="AX141" i="3"/>
  <c r="AV141" i="3"/>
  <c r="AU141" i="3"/>
  <c r="AT141" i="3"/>
  <c r="AS141" i="3"/>
  <c r="AR141" i="3"/>
  <c r="AQ141" i="3"/>
  <c r="AP141" i="3"/>
  <c r="AN141" i="3"/>
  <c r="AM141" i="3"/>
  <c r="AL141" i="3"/>
  <c r="AK141" i="3"/>
  <c r="AJ141" i="3"/>
  <c r="AI141" i="3"/>
  <c r="AH141" i="3"/>
  <c r="AF141" i="3"/>
  <c r="AE141" i="3"/>
  <c r="AD141" i="3"/>
  <c r="AC141" i="3"/>
  <c r="AB141" i="3"/>
  <c r="AA141" i="3"/>
  <c r="Z141" i="3"/>
  <c r="X141" i="3"/>
  <c r="W141" i="3"/>
  <c r="V141" i="3"/>
  <c r="U141" i="3"/>
  <c r="T141" i="3"/>
  <c r="S141" i="3"/>
  <c r="R141" i="3"/>
  <c r="P141" i="3"/>
  <c r="O141" i="3"/>
  <c r="N141" i="3"/>
  <c r="EL140" i="3"/>
  <c r="EI140" i="3"/>
  <c r="EI139" i="3" s="1"/>
  <c r="EG140" i="3"/>
  <c r="EG139" i="3" s="1"/>
  <c r="EE140" i="3"/>
  <c r="EC140" i="3"/>
  <c r="EA140" i="3"/>
  <c r="EA139" i="3" s="1"/>
  <c r="DY140" i="3"/>
  <c r="DY139" i="3" s="1"/>
  <c r="DW140" i="3"/>
  <c r="DU140" i="3"/>
  <c r="DS140" i="3"/>
  <c r="DS139" i="3" s="1"/>
  <c r="DQ140" i="3"/>
  <c r="DQ139" i="3" s="1"/>
  <c r="DO140" i="3"/>
  <c r="DM140" i="3"/>
  <c r="DK140" i="3"/>
  <c r="DK139" i="3" s="1"/>
  <c r="DI140" i="3"/>
  <c r="DI139" i="3" s="1"/>
  <c r="DG140" i="3"/>
  <c r="DE140" i="3"/>
  <c r="DC140" i="3"/>
  <c r="DC139" i="3" s="1"/>
  <c r="DA140" i="3"/>
  <c r="DA139" i="3" s="1"/>
  <c r="CY140" i="3"/>
  <c r="CW140" i="3"/>
  <c r="CU140" i="3"/>
  <c r="CU139" i="3" s="1"/>
  <c r="CS140" i="3"/>
  <c r="CS139" i="3" s="1"/>
  <c r="CQ140" i="3"/>
  <c r="CO140" i="3"/>
  <c r="CM140" i="3"/>
  <c r="CM139" i="3" s="1"/>
  <c r="CK140" i="3"/>
  <c r="CK139" i="3" s="1"/>
  <c r="CI140" i="3"/>
  <c r="CG140" i="3"/>
  <c r="CE140" i="3"/>
  <c r="CE139" i="3" s="1"/>
  <c r="CC140" i="3"/>
  <c r="CC139" i="3" s="1"/>
  <c r="CA140" i="3"/>
  <c r="BY140" i="3"/>
  <c r="BW140" i="3"/>
  <c r="BW139" i="3" s="1"/>
  <c r="BU140" i="3"/>
  <c r="BU139" i="3" s="1"/>
  <c r="BS140" i="3"/>
  <c r="BQ140" i="3"/>
  <c r="BO140" i="3"/>
  <c r="BO139" i="3" s="1"/>
  <c r="BM140" i="3"/>
  <c r="BM139" i="3" s="1"/>
  <c r="BK140" i="3"/>
  <c r="BI140" i="3"/>
  <c r="BG140" i="3"/>
  <c r="BG139" i="3" s="1"/>
  <c r="BE140" i="3"/>
  <c r="BE139" i="3" s="1"/>
  <c r="BC140" i="3"/>
  <c r="BA140" i="3"/>
  <c r="AY140" i="3"/>
  <c r="AY139" i="3" s="1"/>
  <c r="AW140" i="3"/>
  <c r="AW139" i="3" s="1"/>
  <c r="AU140" i="3"/>
  <c r="AS140" i="3"/>
  <c r="AQ140" i="3"/>
  <c r="AQ139" i="3" s="1"/>
  <c r="AO140" i="3"/>
  <c r="AO139" i="3" s="1"/>
  <c r="AM140" i="3"/>
  <c r="AK140" i="3"/>
  <c r="AI140" i="3"/>
  <c r="AI139" i="3" s="1"/>
  <c r="AG140" i="3"/>
  <c r="AG139" i="3" s="1"/>
  <c r="AE140" i="3"/>
  <c r="AC140" i="3"/>
  <c r="AA140" i="3"/>
  <c r="AA139" i="3" s="1"/>
  <c r="Y140" i="3"/>
  <c r="Y139" i="3" s="1"/>
  <c r="W140" i="3"/>
  <c r="U140" i="3"/>
  <c r="S140" i="3"/>
  <c r="S139" i="3" s="1"/>
  <c r="Q140" i="3"/>
  <c r="Q139" i="3" s="1"/>
  <c r="O140" i="3"/>
  <c r="EM140" i="3" s="1"/>
  <c r="EM139" i="3" s="1"/>
  <c r="EL139" i="3"/>
  <c r="EH139" i="3"/>
  <c r="EF139" i="3"/>
  <c r="EE139" i="3"/>
  <c r="ED139" i="3"/>
  <c r="EC139" i="3"/>
  <c r="EB139" i="3"/>
  <c r="DZ139" i="3"/>
  <c r="DX139" i="3"/>
  <c r="DW139" i="3"/>
  <c r="DV139" i="3"/>
  <c r="DU139" i="3"/>
  <c r="DT139" i="3"/>
  <c r="DR139" i="3"/>
  <c r="DP139" i="3"/>
  <c r="DO139" i="3"/>
  <c r="DN139" i="3"/>
  <c r="DM139" i="3"/>
  <c r="DL139" i="3"/>
  <c r="DJ139" i="3"/>
  <c r="DH139" i="3"/>
  <c r="DG139" i="3"/>
  <c r="DF139" i="3"/>
  <c r="DE139" i="3"/>
  <c r="DD139" i="3"/>
  <c r="DB139" i="3"/>
  <c r="CZ139" i="3"/>
  <c r="CY139" i="3"/>
  <c r="CX139" i="3"/>
  <c r="CW139" i="3"/>
  <c r="CV139" i="3"/>
  <c r="CT139" i="3"/>
  <c r="CR139" i="3"/>
  <c r="CQ139" i="3"/>
  <c r="CP139" i="3"/>
  <c r="CO139" i="3"/>
  <c r="CN139" i="3"/>
  <c r="CL139" i="3"/>
  <c r="CJ139" i="3"/>
  <c r="CI139" i="3"/>
  <c r="CH139" i="3"/>
  <c r="CG139" i="3"/>
  <c r="CF139" i="3"/>
  <c r="CD139" i="3"/>
  <c r="CB139" i="3"/>
  <c r="CA139" i="3"/>
  <c r="BZ139" i="3"/>
  <c r="BY139" i="3"/>
  <c r="BX139" i="3"/>
  <c r="BV139" i="3"/>
  <c r="BT139" i="3"/>
  <c r="BS139" i="3"/>
  <c r="BR139" i="3"/>
  <c r="BQ139" i="3"/>
  <c r="BP139" i="3"/>
  <c r="BN139" i="3"/>
  <c r="BL139" i="3"/>
  <c r="BK139" i="3"/>
  <c r="BJ139" i="3"/>
  <c r="BI139" i="3"/>
  <c r="BH139" i="3"/>
  <c r="BF139" i="3"/>
  <c r="BD139" i="3"/>
  <c r="BC139" i="3"/>
  <c r="BB139" i="3"/>
  <c r="BA139" i="3"/>
  <c r="AZ139" i="3"/>
  <c r="AX139" i="3"/>
  <c r="AV139" i="3"/>
  <c r="AU139" i="3"/>
  <c r="AT139" i="3"/>
  <c r="AS139" i="3"/>
  <c r="AR139" i="3"/>
  <c r="AP139" i="3"/>
  <c r="AN139" i="3"/>
  <c r="AM139" i="3"/>
  <c r="AL139" i="3"/>
  <c r="AK139" i="3"/>
  <c r="AJ139" i="3"/>
  <c r="AH139" i="3"/>
  <c r="AF139" i="3"/>
  <c r="AE139" i="3"/>
  <c r="AD139" i="3"/>
  <c r="AC139" i="3"/>
  <c r="AB139" i="3"/>
  <c r="Z139" i="3"/>
  <c r="X139" i="3"/>
  <c r="W139" i="3"/>
  <c r="V139" i="3"/>
  <c r="U139" i="3"/>
  <c r="T139" i="3"/>
  <c r="R139" i="3"/>
  <c r="P139" i="3"/>
  <c r="O139" i="3"/>
  <c r="N139" i="3"/>
  <c r="EL138" i="3"/>
  <c r="EI138" i="3"/>
  <c r="EI136" i="3" s="1"/>
  <c r="EG138" i="3"/>
  <c r="EE138" i="3"/>
  <c r="EC138" i="3"/>
  <c r="EA138" i="3"/>
  <c r="EA136" i="3" s="1"/>
  <c r="DY138" i="3"/>
  <c r="DW138" i="3"/>
  <c r="DU138" i="3"/>
  <c r="DS138" i="3"/>
  <c r="DS136" i="3" s="1"/>
  <c r="DQ138" i="3"/>
  <c r="DO138" i="3"/>
  <c r="DM138" i="3"/>
  <c r="DK138" i="3"/>
  <c r="DK136" i="3" s="1"/>
  <c r="DI138" i="3"/>
  <c r="DG138" i="3"/>
  <c r="DE138" i="3"/>
  <c r="DC138" i="3"/>
  <c r="DC136" i="3" s="1"/>
  <c r="DA138" i="3"/>
  <c r="CY138" i="3"/>
  <c r="CW138" i="3"/>
  <c r="CU138" i="3"/>
  <c r="CU136" i="3" s="1"/>
  <c r="CS138" i="3"/>
  <c r="CQ138" i="3"/>
  <c r="CO138" i="3"/>
  <c r="CM138" i="3"/>
  <c r="CM136" i="3" s="1"/>
  <c r="CK138" i="3"/>
  <c r="CI138" i="3"/>
  <c r="CG138" i="3"/>
  <c r="CE138" i="3"/>
  <c r="CE136" i="3" s="1"/>
  <c r="CC138" i="3"/>
  <c r="CA138" i="3"/>
  <c r="BY138" i="3"/>
  <c r="BW138" i="3"/>
  <c r="BW136" i="3" s="1"/>
  <c r="BU138" i="3"/>
  <c r="BS138" i="3"/>
  <c r="BQ138" i="3"/>
  <c r="BO138" i="3"/>
  <c r="BO136" i="3" s="1"/>
  <c r="BM138" i="3"/>
  <c r="BK138" i="3"/>
  <c r="BI138" i="3"/>
  <c r="BG138" i="3"/>
  <c r="BG136" i="3" s="1"/>
  <c r="BE138" i="3"/>
  <c r="BC138" i="3"/>
  <c r="BA138" i="3"/>
  <c r="AY138" i="3"/>
  <c r="AY136" i="3" s="1"/>
  <c r="AW138" i="3"/>
  <c r="AU138" i="3"/>
  <c r="AS138" i="3"/>
  <c r="AQ138" i="3"/>
  <c r="AQ136" i="3" s="1"/>
  <c r="AO138" i="3"/>
  <c r="AM138" i="3"/>
  <c r="AK138" i="3"/>
  <c r="AI138" i="3"/>
  <c r="AI136" i="3" s="1"/>
  <c r="AG138" i="3"/>
  <c r="AE138" i="3"/>
  <c r="AC138" i="3"/>
  <c r="AA138" i="3"/>
  <c r="AA136" i="3" s="1"/>
  <c r="Y138" i="3"/>
  <c r="W138" i="3"/>
  <c r="U138" i="3"/>
  <c r="S138" i="3"/>
  <c r="S136" i="3" s="1"/>
  <c r="Q138" i="3"/>
  <c r="O138" i="3"/>
  <c r="EM138" i="3" s="1"/>
  <c r="EL137" i="3"/>
  <c r="EL136" i="3" s="1"/>
  <c r="EI137" i="3"/>
  <c r="EG137" i="3"/>
  <c r="EE137" i="3"/>
  <c r="EE136" i="3" s="1"/>
  <c r="EC137" i="3"/>
  <c r="EA137" i="3"/>
  <c r="DY137" i="3"/>
  <c r="DW137" i="3"/>
  <c r="DW136" i="3" s="1"/>
  <c r="DU137" i="3"/>
  <c r="DS137" i="3"/>
  <c r="DQ137" i="3"/>
  <c r="DO137" i="3"/>
  <c r="DO136" i="3" s="1"/>
  <c r="DM137" i="3"/>
  <c r="DK137" i="3"/>
  <c r="DI137" i="3"/>
  <c r="DG137" i="3"/>
  <c r="DG136" i="3" s="1"/>
  <c r="DE137" i="3"/>
  <c r="DC137" i="3"/>
  <c r="DA137" i="3"/>
  <c r="CY137" i="3"/>
  <c r="CY136" i="3" s="1"/>
  <c r="CW137" i="3"/>
  <c r="CU137" i="3"/>
  <c r="CS137" i="3"/>
  <c r="CQ137" i="3"/>
  <c r="CQ136" i="3" s="1"/>
  <c r="CO137" i="3"/>
  <c r="CM137" i="3"/>
  <c r="CK137" i="3"/>
  <c r="CI137" i="3"/>
  <c r="CI136" i="3" s="1"/>
  <c r="CG137" i="3"/>
  <c r="CE137" i="3"/>
  <c r="CC137" i="3"/>
  <c r="CA137" i="3"/>
  <c r="CA136" i="3" s="1"/>
  <c r="BY137" i="3"/>
  <c r="BW137" i="3"/>
  <c r="BU137" i="3"/>
  <c r="BS137" i="3"/>
  <c r="BS136" i="3" s="1"/>
  <c r="BQ137" i="3"/>
  <c r="BO137" i="3"/>
  <c r="BM137" i="3"/>
  <c r="BK137" i="3"/>
  <c r="BK136" i="3" s="1"/>
  <c r="BI137" i="3"/>
  <c r="BG137" i="3"/>
  <c r="BE137" i="3"/>
  <c r="BC137" i="3"/>
  <c r="BC136" i="3" s="1"/>
  <c r="BA137" i="3"/>
  <c r="AY137" i="3"/>
  <c r="AW137" i="3"/>
  <c r="AU137" i="3"/>
  <c r="AU136" i="3" s="1"/>
  <c r="AS137" i="3"/>
  <c r="AQ137" i="3"/>
  <c r="AO137" i="3"/>
  <c r="AM137" i="3"/>
  <c r="AM136" i="3" s="1"/>
  <c r="AK137" i="3"/>
  <c r="AI137" i="3"/>
  <c r="AG137" i="3"/>
  <c r="AE137" i="3"/>
  <c r="AE136" i="3" s="1"/>
  <c r="AC137" i="3"/>
  <c r="AA137" i="3"/>
  <c r="Y137" i="3"/>
  <c r="W137" i="3"/>
  <c r="W136" i="3" s="1"/>
  <c r="U137" i="3"/>
  <c r="S137" i="3"/>
  <c r="Q137" i="3"/>
  <c r="O137" i="3"/>
  <c r="O136" i="3" s="1"/>
  <c r="EH136" i="3"/>
  <c r="EG136" i="3"/>
  <c r="EF136" i="3"/>
  <c r="ED136" i="3"/>
  <c r="EC136" i="3"/>
  <c r="EB136" i="3"/>
  <c r="DZ136" i="3"/>
  <c r="DY136" i="3"/>
  <c r="DX136" i="3"/>
  <c r="DV136" i="3"/>
  <c r="DU136" i="3"/>
  <c r="DT136" i="3"/>
  <c r="DR136" i="3"/>
  <c r="DQ136" i="3"/>
  <c r="DP136" i="3"/>
  <c r="DN136" i="3"/>
  <c r="DM136" i="3"/>
  <c r="DL136" i="3"/>
  <c r="DJ136" i="3"/>
  <c r="DI136" i="3"/>
  <c r="DH136" i="3"/>
  <c r="DF136" i="3"/>
  <c r="DE136" i="3"/>
  <c r="DD136" i="3"/>
  <c r="DB136" i="3"/>
  <c r="DA136" i="3"/>
  <c r="CZ136" i="3"/>
  <c r="CX136" i="3"/>
  <c r="CW136" i="3"/>
  <c r="CV136" i="3"/>
  <c r="CT136" i="3"/>
  <c r="CS136" i="3"/>
  <c r="CR136" i="3"/>
  <c r="CP136" i="3"/>
  <c r="CO136" i="3"/>
  <c r="CN136" i="3"/>
  <c r="CL136" i="3"/>
  <c r="CK136" i="3"/>
  <c r="CJ136" i="3"/>
  <c r="CH136" i="3"/>
  <c r="CG136" i="3"/>
  <c r="CF136" i="3"/>
  <c r="CD136" i="3"/>
  <c r="CC136" i="3"/>
  <c r="CB136" i="3"/>
  <c r="BZ136" i="3"/>
  <c r="BY136" i="3"/>
  <c r="BX136" i="3"/>
  <c r="BV136" i="3"/>
  <c r="BU136" i="3"/>
  <c r="BT136" i="3"/>
  <c r="BR136" i="3"/>
  <c r="BQ136" i="3"/>
  <c r="BP136" i="3"/>
  <c r="BN136" i="3"/>
  <c r="BM136" i="3"/>
  <c r="BL136" i="3"/>
  <c r="BJ136" i="3"/>
  <c r="BI136" i="3"/>
  <c r="BH136" i="3"/>
  <c r="BF136" i="3"/>
  <c r="BE136" i="3"/>
  <c r="BD136" i="3"/>
  <c r="BB136" i="3"/>
  <c r="BA136" i="3"/>
  <c r="AZ136" i="3"/>
  <c r="AX136" i="3"/>
  <c r="AW136" i="3"/>
  <c r="AV136" i="3"/>
  <c r="AT136" i="3"/>
  <c r="AS136" i="3"/>
  <c r="AR136" i="3"/>
  <c r="AP136" i="3"/>
  <c r="AO136" i="3"/>
  <c r="AN136" i="3"/>
  <c r="AL136" i="3"/>
  <c r="AK136" i="3"/>
  <c r="AJ136" i="3"/>
  <c r="AH136" i="3"/>
  <c r="AG136" i="3"/>
  <c r="AF136" i="3"/>
  <c r="AD136" i="3"/>
  <c r="AC136" i="3"/>
  <c r="AB136" i="3"/>
  <c r="Z136" i="3"/>
  <c r="Y136" i="3"/>
  <c r="X136" i="3"/>
  <c r="V136" i="3"/>
  <c r="U136" i="3"/>
  <c r="T136" i="3"/>
  <c r="R136" i="3"/>
  <c r="Q136" i="3"/>
  <c r="P136" i="3"/>
  <c r="N136" i="3"/>
  <c r="EL135" i="3"/>
  <c r="EG135" i="3"/>
  <c r="Y135" i="3"/>
  <c r="EM135" i="3" s="1"/>
  <c r="EL134" i="3"/>
  <c r="EG134" i="3"/>
  <c r="AI134" i="3"/>
  <c r="Y134" i="3"/>
  <c r="EM134" i="3" s="1"/>
  <c r="EL133" i="3"/>
  <c r="EG133" i="3"/>
  <c r="AI133" i="3"/>
  <c r="Y133" i="3"/>
  <c r="EM133" i="3" s="1"/>
  <c r="EL132" i="3"/>
  <c r="EG132" i="3"/>
  <c r="AI132" i="3"/>
  <c r="Y132" i="3"/>
  <c r="EM132" i="3" s="1"/>
  <c r="EL131" i="3"/>
  <c r="EI131" i="3"/>
  <c r="EG131" i="3"/>
  <c r="EE131" i="3"/>
  <c r="EC131" i="3"/>
  <c r="EA131" i="3"/>
  <c r="DY131" i="3"/>
  <c r="DW131" i="3"/>
  <c r="DU131" i="3"/>
  <c r="DS131" i="3"/>
  <c r="DQ131" i="3"/>
  <c r="DO131" i="3"/>
  <c r="DM131" i="3"/>
  <c r="DK131" i="3"/>
  <c r="DI131" i="3"/>
  <c r="DG131" i="3"/>
  <c r="DE131" i="3"/>
  <c r="DC131" i="3"/>
  <c r="DA131" i="3"/>
  <c r="CY131" i="3"/>
  <c r="CW131" i="3"/>
  <c r="CU131" i="3"/>
  <c r="CS131" i="3"/>
  <c r="CQ131" i="3"/>
  <c r="CO131" i="3"/>
  <c r="CM131" i="3"/>
  <c r="CK131" i="3"/>
  <c r="CI131" i="3"/>
  <c r="CG131" i="3"/>
  <c r="CE131" i="3"/>
  <c r="CC131" i="3"/>
  <c r="CA131" i="3"/>
  <c r="BY131" i="3"/>
  <c r="BW131" i="3"/>
  <c r="BU131" i="3"/>
  <c r="BS131" i="3"/>
  <c r="BQ131" i="3"/>
  <c r="BO131" i="3"/>
  <c r="BM131" i="3"/>
  <c r="BK131" i="3"/>
  <c r="BI131" i="3"/>
  <c r="BG131" i="3"/>
  <c r="BE131" i="3"/>
  <c r="BC131" i="3"/>
  <c r="BA131" i="3"/>
  <c r="AY131" i="3"/>
  <c r="AW131" i="3"/>
  <c r="AU131" i="3"/>
  <c r="AS131" i="3"/>
  <c r="AQ131" i="3"/>
  <c r="AO131" i="3"/>
  <c r="AM131" i="3"/>
  <c r="AK131" i="3"/>
  <c r="AI131" i="3"/>
  <c r="AG131" i="3"/>
  <c r="AE131" i="3"/>
  <c r="AC131" i="3"/>
  <c r="AA131" i="3"/>
  <c r="Y131" i="3"/>
  <c r="W131" i="3"/>
  <c r="U131" i="3"/>
  <c r="S131" i="3"/>
  <c r="Q131" i="3"/>
  <c r="O131" i="3"/>
  <c r="EM131" i="3" s="1"/>
  <c r="EL130" i="3"/>
  <c r="EI130" i="3"/>
  <c r="EG130" i="3"/>
  <c r="EE130" i="3"/>
  <c r="EC130" i="3"/>
  <c r="EA130" i="3"/>
  <c r="DY130" i="3"/>
  <c r="DW130" i="3"/>
  <c r="DU130" i="3"/>
  <c r="DS130" i="3"/>
  <c r="DQ130" i="3"/>
  <c r="DO130" i="3"/>
  <c r="DM130" i="3"/>
  <c r="DK130" i="3"/>
  <c r="DI130" i="3"/>
  <c r="DG130" i="3"/>
  <c r="DE130" i="3"/>
  <c r="DC130" i="3"/>
  <c r="DA130" i="3"/>
  <c r="CY130" i="3"/>
  <c r="CW130" i="3"/>
  <c r="CU130" i="3"/>
  <c r="CS130" i="3"/>
  <c r="CQ130" i="3"/>
  <c r="CO130" i="3"/>
  <c r="CM130" i="3"/>
  <c r="CK130" i="3"/>
  <c r="CI130" i="3"/>
  <c r="CG130" i="3"/>
  <c r="CE130" i="3"/>
  <c r="CC130" i="3"/>
  <c r="CA130" i="3"/>
  <c r="BY130" i="3"/>
  <c r="BW130" i="3"/>
  <c r="BU130" i="3"/>
  <c r="BS130" i="3"/>
  <c r="BQ130" i="3"/>
  <c r="BO130" i="3"/>
  <c r="BM130" i="3"/>
  <c r="BK130" i="3"/>
  <c r="BI130" i="3"/>
  <c r="BG130" i="3"/>
  <c r="BE130" i="3"/>
  <c r="BC130" i="3"/>
  <c r="BA130" i="3"/>
  <c r="AY130" i="3"/>
  <c r="AW130" i="3"/>
  <c r="AU130" i="3"/>
  <c r="AS130" i="3"/>
  <c r="AQ130" i="3"/>
  <c r="AO130" i="3"/>
  <c r="AM130" i="3"/>
  <c r="AK130" i="3"/>
  <c r="AI130" i="3"/>
  <c r="AG130" i="3"/>
  <c r="AE130" i="3"/>
  <c r="AC130" i="3"/>
  <c r="AA130" i="3"/>
  <c r="Y130" i="3"/>
  <c r="W130" i="3"/>
  <c r="U130" i="3"/>
  <c r="S130" i="3"/>
  <c r="Q130" i="3"/>
  <c r="O130" i="3"/>
  <c r="EM130" i="3" s="1"/>
  <c r="EL129" i="3"/>
  <c r="EI129" i="3"/>
  <c r="EG129" i="3"/>
  <c r="EE129" i="3"/>
  <c r="EC129" i="3"/>
  <c r="EA129" i="3"/>
  <c r="DY129" i="3"/>
  <c r="DW129" i="3"/>
  <c r="DU129" i="3"/>
  <c r="DS129" i="3"/>
  <c r="DQ129" i="3"/>
  <c r="DO129" i="3"/>
  <c r="DM129" i="3"/>
  <c r="DK129" i="3"/>
  <c r="DI129" i="3"/>
  <c r="DG129" i="3"/>
  <c r="DE129" i="3"/>
  <c r="DC129" i="3"/>
  <c r="DA129" i="3"/>
  <c r="CY129" i="3"/>
  <c r="CW129" i="3"/>
  <c r="CU129" i="3"/>
  <c r="CS129" i="3"/>
  <c r="CQ129" i="3"/>
  <c r="CO129" i="3"/>
  <c r="CM129" i="3"/>
  <c r="CK129" i="3"/>
  <c r="CI129" i="3"/>
  <c r="CG129" i="3"/>
  <c r="CE129" i="3"/>
  <c r="CC129" i="3"/>
  <c r="CA129" i="3"/>
  <c r="BY129" i="3"/>
  <c r="BW129" i="3"/>
  <c r="BU129" i="3"/>
  <c r="BS129" i="3"/>
  <c r="BQ129" i="3"/>
  <c r="BO129" i="3"/>
  <c r="BM129" i="3"/>
  <c r="BK129" i="3"/>
  <c r="BI129" i="3"/>
  <c r="BG129" i="3"/>
  <c r="BE129" i="3"/>
  <c r="BC129" i="3"/>
  <c r="BA129" i="3"/>
  <c r="AY129" i="3"/>
  <c r="AW129" i="3"/>
  <c r="AU129" i="3"/>
  <c r="AS129" i="3"/>
  <c r="AQ129" i="3"/>
  <c r="AO129" i="3"/>
  <c r="AM129" i="3"/>
  <c r="AK129" i="3"/>
  <c r="AI129" i="3"/>
  <c r="AG129" i="3"/>
  <c r="AE129" i="3"/>
  <c r="AC129" i="3"/>
  <c r="AA129" i="3"/>
  <c r="Y129" i="3"/>
  <c r="W129" i="3"/>
  <c r="U129" i="3"/>
  <c r="S129" i="3"/>
  <c r="Q129" i="3"/>
  <c r="O129" i="3"/>
  <c r="EM129" i="3" s="1"/>
  <c r="EL128" i="3"/>
  <c r="EI128" i="3"/>
  <c r="EI125" i="3" s="1"/>
  <c r="EG128" i="3"/>
  <c r="EE128" i="3"/>
  <c r="EC128" i="3"/>
  <c r="EA128" i="3"/>
  <c r="EA125" i="3" s="1"/>
  <c r="DY128" i="3"/>
  <c r="DW128" i="3"/>
  <c r="DU128" i="3"/>
  <c r="DS128" i="3"/>
  <c r="DS125" i="3" s="1"/>
  <c r="DQ128" i="3"/>
  <c r="DO128" i="3"/>
  <c r="DM128" i="3"/>
  <c r="DK128" i="3"/>
  <c r="DK125" i="3" s="1"/>
  <c r="DI128" i="3"/>
  <c r="DG128" i="3"/>
  <c r="DE128" i="3"/>
  <c r="DC128" i="3"/>
  <c r="DC125" i="3" s="1"/>
  <c r="DA128" i="3"/>
  <c r="CY128" i="3"/>
  <c r="CW128" i="3"/>
  <c r="CU128" i="3"/>
  <c r="CU125" i="3" s="1"/>
  <c r="CS128" i="3"/>
  <c r="CQ128" i="3"/>
  <c r="CO128" i="3"/>
  <c r="CM128" i="3"/>
  <c r="CM125" i="3" s="1"/>
  <c r="CK128" i="3"/>
  <c r="CI128" i="3"/>
  <c r="CG128" i="3"/>
  <c r="CE128" i="3"/>
  <c r="CE125" i="3" s="1"/>
  <c r="CC128" i="3"/>
  <c r="CA128" i="3"/>
  <c r="BY128" i="3"/>
  <c r="BW128" i="3"/>
  <c r="BW125" i="3" s="1"/>
  <c r="BU128" i="3"/>
  <c r="BS128" i="3"/>
  <c r="BQ128" i="3"/>
  <c r="BO128" i="3"/>
  <c r="BO125" i="3" s="1"/>
  <c r="BM128" i="3"/>
  <c r="BK128" i="3"/>
  <c r="BI128" i="3"/>
  <c r="BG128" i="3"/>
  <c r="BG125" i="3" s="1"/>
  <c r="BE128" i="3"/>
  <c r="BC128" i="3"/>
  <c r="BA128" i="3"/>
  <c r="AY128" i="3"/>
  <c r="AY125" i="3" s="1"/>
  <c r="AW128" i="3"/>
  <c r="AU128" i="3"/>
  <c r="AS128" i="3"/>
  <c r="AQ128" i="3"/>
  <c r="AQ125" i="3" s="1"/>
  <c r="AO128" i="3"/>
  <c r="AM128" i="3"/>
  <c r="AK128" i="3"/>
  <c r="AI128" i="3"/>
  <c r="AI125" i="3" s="1"/>
  <c r="AG128" i="3"/>
  <c r="AE128" i="3"/>
  <c r="AC128" i="3"/>
  <c r="AA128" i="3"/>
  <c r="AA125" i="3" s="1"/>
  <c r="Y128" i="3"/>
  <c r="W128" i="3"/>
  <c r="U128" i="3"/>
  <c r="S128" i="3"/>
  <c r="S125" i="3" s="1"/>
  <c r="Q128" i="3"/>
  <c r="O128" i="3"/>
  <c r="EM128" i="3" s="1"/>
  <c r="EL127" i="3"/>
  <c r="EL125" i="3" s="1"/>
  <c r="EI127" i="3"/>
  <c r="EG127" i="3"/>
  <c r="EE127" i="3"/>
  <c r="EC127" i="3"/>
  <c r="EA127" i="3"/>
  <c r="DY127" i="3"/>
  <c r="DW127" i="3"/>
  <c r="DU127" i="3"/>
  <c r="DS127" i="3"/>
  <c r="DQ127" i="3"/>
  <c r="DO127" i="3"/>
  <c r="DM127" i="3"/>
  <c r="DK127" i="3"/>
  <c r="DI127" i="3"/>
  <c r="DG127" i="3"/>
  <c r="DE127" i="3"/>
  <c r="DC127" i="3"/>
  <c r="DA127" i="3"/>
  <c r="CY127" i="3"/>
  <c r="CW127" i="3"/>
  <c r="CU127" i="3"/>
  <c r="CS127" i="3"/>
  <c r="CQ127" i="3"/>
  <c r="CO127" i="3"/>
  <c r="CM127" i="3"/>
  <c r="CK127" i="3"/>
  <c r="CI127" i="3"/>
  <c r="CG127" i="3"/>
  <c r="CE127" i="3"/>
  <c r="CC127" i="3"/>
  <c r="CA127" i="3"/>
  <c r="BY127" i="3"/>
  <c r="BW127" i="3"/>
  <c r="BU127" i="3"/>
  <c r="BS127" i="3"/>
  <c r="BQ127" i="3"/>
  <c r="BO127" i="3"/>
  <c r="BM127" i="3"/>
  <c r="BK127" i="3"/>
  <c r="BI127" i="3"/>
  <c r="BG127" i="3"/>
  <c r="BE127" i="3"/>
  <c r="BC127" i="3"/>
  <c r="BA127" i="3"/>
  <c r="AY127" i="3"/>
  <c r="AW127" i="3"/>
  <c r="AU127" i="3"/>
  <c r="AS127" i="3"/>
  <c r="AQ127" i="3"/>
  <c r="AO127" i="3"/>
  <c r="AM127" i="3"/>
  <c r="AK127" i="3"/>
  <c r="AI127" i="3"/>
  <c r="AG127" i="3"/>
  <c r="AE127" i="3"/>
  <c r="AC127" i="3"/>
  <c r="AA127" i="3"/>
  <c r="Y127" i="3"/>
  <c r="W127" i="3"/>
  <c r="U127" i="3"/>
  <c r="S127" i="3"/>
  <c r="Q127" i="3"/>
  <c r="O127" i="3"/>
  <c r="EM127" i="3" s="1"/>
  <c r="EL126" i="3"/>
  <c r="EI126" i="3"/>
  <c r="EG126" i="3"/>
  <c r="EE126" i="3"/>
  <c r="EE125" i="3" s="1"/>
  <c r="EC126" i="3"/>
  <c r="EA126" i="3"/>
  <c r="DY126" i="3"/>
  <c r="DW126" i="3"/>
  <c r="DW125" i="3" s="1"/>
  <c r="DU126" i="3"/>
  <c r="DS126" i="3"/>
  <c r="DQ126" i="3"/>
  <c r="DO126" i="3"/>
  <c r="DO125" i="3" s="1"/>
  <c r="DM126" i="3"/>
  <c r="DK126" i="3"/>
  <c r="DI126" i="3"/>
  <c r="DG126" i="3"/>
  <c r="DG125" i="3" s="1"/>
  <c r="DE126" i="3"/>
  <c r="DC126" i="3"/>
  <c r="DA126" i="3"/>
  <c r="CY126" i="3"/>
  <c r="CY125" i="3" s="1"/>
  <c r="CW126" i="3"/>
  <c r="CU126" i="3"/>
  <c r="CS126" i="3"/>
  <c r="CQ126" i="3"/>
  <c r="CQ125" i="3" s="1"/>
  <c r="CO126" i="3"/>
  <c r="CM126" i="3"/>
  <c r="CK126" i="3"/>
  <c r="CI126" i="3"/>
  <c r="CI125" i="3" s="1"/>
  <c r="CG126" i="3"/>
  <c r="CE126" i="3"/>
  <c r="CC126" i="3"/>
  <c r="CA126" i="3"/>
  <c r="CA125" i="3" s="1"/>
  <c r="BY126" i="3"/>
  <c r="BW126" i="3"/>
  <c r="BU126" i="3"/>
  <c r="BS126" i="3"/>
  <c r="BS125" i="3" s="1"/>
  <c r="BQ126" i="3"/>
  <c r="BO126" i="3"/>
  <c r="BM126" i="3"/>
  <c r="BK126" i="3"/>
  <c r="BK125" i="3" s="1"/>
  <c r="BI126" i="3"/>
  <c r="BG126" i="3"/>
  <c r="BE126" i="3"/>
  <c r="BC126" i="3"/>
  <c r="BC125" i="3" s="1"/>
  <c r="BA126" i="3"/>
  <c r="AY126" i="3"/>
  <c r="AW126" i="3"/>
  <c r="AU126" i="3"/>
  <c r="AU125" i="3" s="1"/>
  <c r="AS126" i="3"/>
  <c r="AQ126" i="3"/>
  <c r="AO126" i="3"/>
  <c r="AM126" i="3"/>
  <c r="AM125" i="3" s="1"/>
  <c r="AK126" i="3"/>
  <c r="AI126" i="3"/>
  <c r="AG126" i="3"/>
  <c r="AE126" i="3"/>
  <c r="AE125" i="3" s="1"/>
  <c r="AC126" i="3"/>
  <c r="AA126" i="3"/>
  <c r="Y126" i="3"/>
  <c r="W126" i="3"/>
  <c r="W125" i="3" s="1"/>
  <c r="U126" i="3"/>
  <c r="S126" i="3"/>
  <c r="Q126" i="3"/>
  <c r="O126" i="3"/>
  <c r="EM126" i="3" s="1"/>
  <c r="EM125" i="3" s="1"/>
  <c r="EK125" i="3"/>
  <c r="EJ125" i="3"/>
  <c r="EH125" i="3"/>
  <c r="EG125" i="3"/>
  <c r="EF125" i="3"/>
  <c r="ED125" i="3"/>
  <c r="EC125" i="3"/>
  <c r="EB125" i="3"/>
  <c r="DZ125" i="3"/>
  <c r="DY125" i="3"/>
  <c r="DX125" i="3"/>
  <c r="DV125" i="3"/>
  <c r="DU125" i="3"/>
  <c r="DT125" i="3"/>
  <c r="DR125" i="3"/>
  <c r="DQ125" i="3"/>
  <c r="DP125" i="3"/>
  <c r="DN125" i="3"/>
  <c r="DM125" i="3"/>
  <c r="DL125" i="3"/>
  <c r="DJ125" i="3"/>
  <c r="DI125" i="3"/>
  <c r="DH125" i="3"/>
  <c r="DF125" i="3"/>
  <c r="DE125" i="3"/>
  <c r="DD125" i="3"/>
  <c r="DB125" i="3"/>
  <c r="DA125" i="3"/>
  <c r="CZ125" i="3"/>
  <c r="CX125" i="3"/>
  <c r="CW125" i="3"/>
  <c r="CV125" i="3"/>
  <c r="CT125" i="3"/>
  <c r="CS125" i="3"/>
  <c r="CR125" i="3"/>
  <c r="CP125" i="3"/>
  <c r="CO125" i="3"/>
  <c r="CN125" i="3"/>
  <c r="CL125" i="3"/>
  <c r="CK125" i="3"/>
  <c r="CJ125" i="3"/>
  <c r="CH125" i="3"/>
  <c r="CG125" i="3"/>
  <c r="CF125" i="3"/>
  <c r="CD125" i="3"/>
  <c r="CC125" i="3"/>
  <c r="CB125" i="3"/>
  <c r="BZ125" i="3"/>
  <c r="BY125" i="3"/>
  <c r="BX125" i="3"/>
  <c r="BV125" i="3"/>
  <c r="BU125" i="3"/>
  <c r="BT125" i="3"/>
  <c r="BR125" i="3"/>
  <c r="BQ125" i="3"/>
  <c r="BP125" i="3"/>
  <c r="BN125" i="3"/>
  <c r="BM125" i="3"/>
  <c r="BL125" i="3"/>
  <c r="BJ125" i="3"/>
  <c r="BI125" i="3"/>
  <c r="BH125" i="3"/>
  <c r="BF125" i="3"/>
  <c r="BE125" i="3"/>
  <c r="BD125" i="3"/>
  <c r="BB125" i="3"/>
  <c r="BA125" i="3"/>
  <c r="AZ125" i="3"/>
  <c r="AX125" i="3"/>
  <c r="AW125" i="3"/>
  <c r="AV125" i="3"/>
  <c r="AT125" i="3"/>
  <c r="AS125" i="3"/>
  <c r="AR125" i="3"/>
  <c r="AP125" i="3"/>
  <c r="AO125" i="3"/>
  <c r="AN125" i="3"/>
  <c r="AL125" i="3"/>
  <c r="AK125" i="3"/>
  <c r="AJ125" i="3"/>
  <c r="AH125" i="3"/>
  <c r="AG125" i="3"/>
  <c r="AF125" i="3"/>
  <c r="AD125" i="3"/>
  <c r="AC125" i="3"/>
  <c r="AB125" i="3"/>
  <c r="Z125" i="3"/>
  <c r="Y125" i="3"/>
  <c r="X125" i="3"/>
  <c r="V125" i="3"/>
  <c r="U125" i="3"/>
  <c r="T125" i="3"/>
  <c r="R125" i="3"/>
  <c r="Q125" i="3"/>
  <c r="P125" i="3"/>
  <c r="N125" i="3"/>
  <c r="EL124" i="3"/>
  <c r="EI124" i="3"/>
  <c r="EG124" i="3"/>
  <c r="EE124" i="3"/>
  <c r="EC124" i="3"/>
  <c r="EA124" i="3"/>
  <c r="DY124" i="3"/>
  <c r="DW124" i="3"/>
  <c r="DU124" i="3"/>
  <c r="DS124" i="3"/>
  <c r="DQ124" i="3"/>
  <c r="DO124" i="3"/>
  <c r="DM124" i="3"/>
  <c r="DK124" i="3"/>
  <c r="DI124" i="3"/>
  <c r="DG124" i="3"/>
  <c r="DE124" i="3"/>
  <c r="DC124" i="3"/>
  <c r="DA124" i="3"/>
  <c r="CY124" i="3"/>
  <c r="CW124" i="3"/>
  <c r="CU124" i="3"/>
  <c r="CS124" i="3"/>
  <c r="CQ124" i="3"/>
  <c r="CO124" i="3"/>
  <c r="CM124" i="3"/>
  <c r="CK124" i="3"/>
  <c r="CI124" i="3"/>
  <c r="CG124" i="3"/>
  <c r="CE124" i="3"/>
  <c r="CC124" i="3"/>
  <c r="CA124" i="3"/>
  <c r="BY124" i="3"/>
  <c r="BW124" i="3"/>
  <c r="BU124" i="3"/>
  <c r="BS124" i="3"/>
  <c r="BQ124" i="3"/>
  <c r="BO124" i="3"/>
  <c r="BM124" i="3"/>
  <c r="BK124" i="3"/>
  <c r="BI124" i="3"/>
  <c r="BG124" i="3"/>
  <c r="BE124" i="3"/>
  <c r="BC124" i="3"/>
  <c r="BA124" i="3"/>
  <c r="AY124" i="3"/>
  <c r="AW124" i="3"/>
  <c r="AU124" i="3"/>
  <c r="AS124" i="3"/>
  <c r="AQ124" i="3"/>
  <c r="AO124" i="3"/>
  <c r="AM124" i="3"/>
  <c r="AK124" i="3"/>
  <c r="AI124" i="3"/>
  <c r="AG124" i="3"/>
  <c r="AE124" i="3"/>
  <c r="AC124" i="3"/>
  <c r="AA124" i="3"/>
  <c r="Y124" i="3"/>
  <c r="W124" i="3"/>
  <c r="U124" i="3"/>
  <c r="S124" i="3"/>
  <c r="Q124" i="3"/>
  <c r="O124" i="3"/>
  <c r="EM124" i="3" s="1"/>
  <c r="EL123" i="3"/>
  <c r="EI123" i="3"/>
  <c r="EG123" i="3"/>
  <c r="EE123" i="3"/>
  <c r="EC123" i="3"/>
  <c r="EA123" i="3"/>
  <c r="DY123" i="3"/>
  <c r="DW123" i="3"/>
  <c r="DU123" i="3"/>
  <c r="DS123" i="3"/>
  <c r="DQ123" i="3"/>
  <c r="DO123" i="3"/>
  <c r="DM123" i="3"/>
  <c r="DK123" i="3"/>
  <c r="DI123" i="3"/>
  <c r="DG123" i="3"/>
  <c r="DE123" i="3"/>
  <c r="DC123" i="3"/>
  <c r="DA123" i="3"/>
  <c r="CY123" i="3"/>
  <c r="CW123" i="3"/>
  <c r="CU123" i="3"/>
  <c r="CS123" i="3"/>
  <c r="CQ123" i="3"/>
  <c r="CO123" i="3"/>
  <c r="CM123" i="3"/>
  <c r="CK123" i="3"/>
  <c r="CI123" i="3"/>
  <c r="CG123" i="3"/>
  <c r="CE123" i="3"/>
  <c r="CC123" i="3"/>
  <c r="CA123" i="3"/>
  <c r="BY123" i="3"/>
  <c r="BW123" i="3"/>
  <c r="BU123" i="3"/>
  <c r="BS123" i="3"/>
  <c r="BQ123" i="3"/>
  <c r="BO123" i="3"/>
  <c r="BM123" i="3"/>
  <c r="BK123" i="3"/>
  <c r="BI123" i="3"/>
  <c r="BG123" i="3"/>
  <c r="BE123" i="3"/>
  <c r="BC123" i="3"/>
  <c r="BA123" i="3"/>
  <c r="AY123" i="3"/>
  <c r="AW123" i="3"/>
  <c r="AU123" i="3"/>
  <c r="AS123" i="3"/>
  <c r="AQ123" i="3"/>
  <c r="AO123" i="3"/>
  <c r="AM123" i="3"/>
  <c r="AK123" i="3"/>
  <c r="AI123" i="3"/>
  <c r="AG123" i="3"/>
  <c r="AE123" i="3"/>
  <c r="AC123" i="3"/>
  <c r="AA123" i="3"/>
  <c r="Y123" i="3"/>
  <c r="W123" i="3"/>
  <c r="U123" i="3"/>
  <c r="S123" i="3"/>
  <c r="Q123" i="3"/>
  <c r="O123" i="3"/>
  <c r="EM123" i="3" s="1"/>
  <c r="EL122" i="3"/>
  <c r="EI122" i="3"/>
  <c r="EG122" i="3"/>
  <c r="EE122" i="3"/>
  <c r="EC122" i="3"/>
  <c r="EA122" i="3"/>
  <c r="DY122" i="3"/>
  <c r="DW122" i="3"/>
  <c r="DU122" i="3"/>
  <c r="DS122" i="3"/>
  <c r="DQ122" i="3"/>
  <c r="DO122" i="3"/>
  <c r="DM122" i="3"/>
  <c r="DK122" i="3"/>
  <c r="DI122" i="3"/>
  <c r="DG122" i="3"/>
  <c r="DE122" i="3"/>
  <c r="DC122" i="3"/>
  <c r="DA122" i="3"/>
  <c r="CY122" i="3"/>
  <c r="CW122" i="3"/>
  <c r="CU122" i="3"/>
  <c r="CS122" i="3"/>
  <c r="CQ122" i="3"/>
  <c r="CO122" i="3"/>
  <c r="CM122" i="3"/>
  <c r="CK122" i="3"/>
  <c r="CI122" i="3"/>
  <c r="CG122" i="3"/>
  <c r="CE122" i="3"/>
  <c r="CC122" i="3"/>
  <c r="CA122" i="3"/>
  <c r="BY122" i="3"/>
  <c r="BW122" i="3"/>
  <c r="BU122" i="3"/>
  <c r="BS122" i="3"/>
  <c r="BQ122" i="3"/>
  <c r="BO122" i="3"/>
  <c r="BM122" i="3"/>
  <c r="BK122" i="3"/>
  <c r="BI122" i="3"/>
  <c r="BG122" i="3"/>
  <c r="BE122" i="3"/>
  <c r="BC122" i="3"/>
  <c r="BA122" i="3"/>
  <c r="AY122" i="3"/>
  <c r="AW122" i="3"/>
  <c r="AU122" i="3"/>
  <c r="AS122" i="3"/>
  <c r="AQ122" i="3"/>
  <c r="AO122" i="3"/>
  <c r="AM122" i="3"/>
  <c r="AK122" i="3"/>
  <c r="AI122" i="3"/>
  <c r="AG122" i="3"/>
  <c r="AE122" i="3"/>
  <c r="AC122" i="3"/>
  <c r="AA122" i="3"/>
  <c r="Y122" i="3"/>
  <c r="W122" i="3"/>
  <c r="U122" i="3"/>
  <c r="S122" i="3"/>
  <c r="Q122" i="3"/>
  <c r="O122" i="3"/>
  <c r="EM122" i="3" s="1"/>
  <c r="EL121" i="3"/>
  <c r="EI121" i="3"/>
  <c r="EG121" i="3"/>
  <c r="EE121" i="3"/>
  <c r="EC121" i="3"/>
  <c r="EC118" i="3" s="1"/>
  <c r="EA121" i="3"/>
  <c r="DY121" i="3"/>
  <c r="DW121" i="3"/>
  <c r="DU121" i="3"/>
  <c r="DU118" i="3" s="1"/>
  <c r="DS121" i="3"/>
  <c r="DQ121" i="3"/>
  <c r="DO121" i="3"/>
  <c r="DM121" i="3"/>
  <c r="DM118" i="3" s="1"/>
  <c r="DK121" i="3"/>
  <c r="DI121" i="3"/>
  <c r="DG121" i="3"/>
  <c r="DE121" i="3"/>
  <c r="DE118" i="3" s="1"/>
  <c r="DC121" i="3"/>
  <c r="DA121" i="3"/>
  <c r="CY121" i="3"/>
  <c r="CW121" i="3"/>
  <c r="CW118" i="3" s="1"/>
  <c r="CU121" i="3"/>
  <c r="CS121" i="3"/>
  <c r="CQ121" i="3"/>
  <c r="CO121" i="3"/>
  <c r="CO118" i="3" s="1"/>
  <c r="CM121" i="3"/>
  <c r="CK121" i="3"/>
  <c r="CI121" i="3"/>
  <c r="CG121" i="3"/>
  <c r="CG118" i="3" s="1"/>
  <c r="CE121" i="3"/>
  <c r="CC121" i="3"/>
  <c r="CA121" i="3"/>
  <c r="BY121" i="3"/>
  <c r="BY118" i="3" s="1"/>
  <c r="BW121" i="3"/>
  <c r="BU121" i="3"/>
  <c r="BS121" i="3"/>
  <c r="BQ121" i="3"/>
  <c r="BQ118" i="3" s="1"/>
  <c r="BO121" i="3"/>
  <c r="BM121" i="3"/>
  <c r="BK121" i="3"/>
  <c r="BI121" i="3"/>
  <c r="BI118" i="3" s="1"/>
  <c r="BG121" i="3"/>
  <c r="BE121" i="3"/>
  <c r="BC121" i="3"/>
  <c r="BA121" i="3"/>
  <c r="BA118" i="3" s="1"/>
  <c r="AY121" i="3"/>
  <c r="AW121" i="3"/>
  <c r="AU121" i="3"/>
  <c r="AS121" i="3"/>
  <c r="AS118" i="3" s="1"/>
  <c r="AQ121" i="3"/>
  <c r="AO121" i="3"/>
  <c r="AM121" i="3"/>
  <c r="AK121" i="3"/>
  <c r="AK118" i="3" s="1"/>
  <c r="AI121" i="3"/>
  <c r="AH121" i="3"/>
  <c r="AG121" i="3"/>
  <c r="AE121" i="3"/>
  <c r="AC121" i="3"/>
  <c r="AC118" i="3" s="1"/>
  <c r="AA121" i="3"/>
  <c r="Y121" i="3"/>
  <c r="W121" i="3"/>
  <c r="U121" i="3"/>
  <c r="U118" i="3" s="1"/>
  <c r="S121" i="3"/>
  <c r="Q121" i="3"/>
  <c r="O121" i="3"/>
  <c r="EM121" i="3" s="1"/>
  <c r="EL120" i="3"/>
  <c r="EI120" i="3"/>
  <c r="EG120" i="3"/>
  <c r="EE120" i="3"/>
  <c r="EC120" i="3"/>
  <c r="EA120" i="3"/>
  <c r="DY120" i="3"/>
  <c r="DW120" i="3"/>
  <c r="DU120" i="3"/>
  <c r="DS120" i="3"/>
  <c r="DQ120" i="3"/>
  <c r="DO120" i="3"/>
  <c r="DM120" i="3"/>
  <c r="DK120" i="3"/>
  <c r="DI120" i="3"/>
  <c r="DG120" i="3"/>
  <c r="DE120" i="3"/>
  <c r="DC120" i="3"/>
  <c r="DA120" i="3"/>
  <c r="CY120" i="3"/>
  <c r="CW120" i="3"/>
  <c r="CU120" i="3"/>
  <c r="CS120" i="3"/>
  <c r="CQ120" i="3"/>
  <c r="CO120" i="3"/>
  <c r="CM120" i="3"/>
  <c r="CK120" i="3"/>
  <c r="CI120" i="3"/>
  <c r="CG120" i="3"/>
  <c r="CE120" i="3"/>
  <c r="CC120" i="3"/>
  <c r="CA120" i="3"/>
  <c r="BY120" i="3"/>
  <c r="BW120" i="3"/>
  <c r="BU120" i="3"/>
  <c r="BS120" i="3"/>
  <c r="BQ120" i="3"/>
  <c r="BO120" i="3"/>
  <c r="BM120" i="3"/>
  <c r="BK120" i="3"/>
  <c r="BI120" i="3"/>
  <c r="BG120" i="3"/>
  <c r="BE120" i="3"/>
  <c r="BC120" i="3"/>
  <c r="BA120" i="3"/>
  <c r="AY120" i="3"/>
  <c r="AW120" i="3"/>
  <c r="AU120" i="3"/>
  <c r="AS120" i="3"/>
  <c r="AQ120" i="3"/>
  <c r="AO120" i="3"/>
  <c r="AM120" i="3"/>
  <c r="AK120" i="3"/>
  <c r="AI120" i="3"/>
  <c r="AG120" i="3"/>
  <c r="AE120" i="3"/>
  <c r="AC120" i="3"/>
  <c r="AA120" i="3"/>
  <c r="Y120" i="3"/>
  <c r="W120" i="3"/>
  <c r="U120" i="3"/>
  <c r="S120" i="3"/>
  <c r="Q120" i="3"/>
  <c r="O120" i="3"/>
  <c r="EM120" i="3" s="1"/>
  <c r="EL119" i="3"/>
  <c r="EI119" i="3"/>
  <c r="EG119" i="3"/>
  <c r="EG118" i="3" s="1"/>
  <c r="EE119" i="3"/>
  <c r="EC119" i="3"/>
  <c r="EA119" i="3"/>
  <c r="DY119" i="3"/>
  <c r="DY118" i="3" s="1"/>
  <c r="DW119" i="3"/>
  <c r="DU119" i="3"/>
  <c r="DS119" i="3"/>
  <c r="DQ119" i="3"/>
  <c r="DQ118" i="3" s="1"/>
  <c r="DO119" i="3"/>
  <c r="DM119" i="3"/>
  <c r="DK119" i="3"/>
  <c r="DI119" i="3"/>
  <c r="DI118" i="3" s="1"/>
  <c r="DG119" i="3"/>
  <c r="DE119" i="3"/>
  <c r="DC119" i="3"/>
  <c r="DA119" i="3"/>
  <c r="DA118" i="3" s="1"/>
  <c r="CY119" i="3"/>
  <c r="CW119" i="3"/>
  <c r="CU119" i="3"/>
  <c r="CS119" i="3"/>
  <c r="CS118" i="3" s="1"/>
  <c r="CQ119" i="3"/>
  <c r="CO119" i="3"/>
  <c r="CM119" i="3"/>
  <c r="CK119" i="3"/>
  <c r="CK118" i="3" s="1"/>
  <c r="CI119" i="3"/>
  <c r="CG119" i="3"/>
  <c r="CE119" i="3"/>
  <c r="CC119" i="3"/>
  <c r="CC118" i="3" s="1"/>
  <c r="CA119" i="3"/>
  <c r="BY119" i="3"/>
  <c r="BW119" i="3"/>
  <c r="BU119" i="3"/>
  <c r="BU118" i="3" s="1"/>
  <c r="BS119" i="3"/>
  <c r="BQ119" i="3"/>
  <c r="BO119" i="3"/>
  <c r="BM119" i="3"/>
  <c r="BM118" i="3" s="1"/>
  <c r="BK119" i="3"/>
  <c r="BI119" i="3"/>
  <c r="BG119" i="3"/>
  <c r="BE119" i="3"/>
  <c r="BE118" i="3" s="1"/>
  <c r="BC119" i="3"/>
  <c r="BA119" i="3"/>
  <c r="AY119" i="3"/>
  <c r="AW119" i="3"/>
  <c r="AW118" i="3" s="1"/>
  <c r="AU119" i="3"/>
  <c r="AS119" i="3"/>
  <c r="AQ119" i="3"/>
  <c r="AO119" i="3"/>
  <c r="AO118" i="3" s="1"/>
  <c r="AM119" i="3"/>
  <c r="AK119" i="3"/>
  <c r="AI119" i="3"/>
  <c r="AG119" i="3"/>
  <c r="AG118" i="3" s="1"/>
  <c r="AE119" i="3"/>
  <c r="AC119" i="3"/>
  <c r="AA119" i="3"/>
  <c r="Y119" i="3"/>
  <c r="Y118" i="3" s="1"/>
  <c r="W119" i="3"/>
  <c r="U119" i="3"/>
  <c r="S119" i="3"/>
  <c r="Q119" i="3"/>
  <c r="Q118" i="3" s="1"/>
  <c r="O119" i="3"/>
  <c r="EM119" i="3" s="1"/>
  <c r="EL118" i="3"/>
  <c r="EI118" i="3"/>
  <c r="EH118" i="3"/>
  <c r="EF118" i="3"/>
  <c r="EE118" i="3"/>
  <c r="ED118" i="3"/>
  <c r="EB118" i="3"/>
  <c r="EA118" i="3"/>
  <c r="DZ118" i="3"/>
  <c r="DX118" i="3"/>
  <c r="DW118" i="3"/>
  <c r="DV118" i="3"/>
  <c r="DT118" i="3"/>
  <c r="DS118" i="3"/>
  <c r="DR118" i="3"/>
  <c r="DP118" i="3"/>
  <c r="DO118" i="3"/>
  <c r="DN118" i="3"/>
  <c r="DL118" i="3"/>
  <c r="DK118" i="3"/>
  <c r="DJ118" i="3"/>
  <c r="DH118" i="3"/>
  <c r="DG118" i="3"/>
  <c r="DF118" i="3"/>
  <c r="DD118" i="3"/>
  <c r="DC118" i="3"/>
  <c r="DB118" i="3"/>
  <c r="CZ118" i="3"/>
  <c r="CY118" i="3"/>
  <c r="CX118" i="3"/>
  <c r="CV118" i="3"/>
  <c r="CU118" i="3"/>
  <c r="CT118" i="3"/>
  <c r="CR118" i="3"/>
  <c r="CQ118" i="3"/>
  <c r="CP118" i="3"/>
  <c r="CN118" i="3"/>
  <c r="CM118" i="3"/>
  <c r="CL118" i="3"/>
  <c r="CJ118" i="3"/>
  <c r="CI118" i="3"/>
  <c r="CH118" i="3"/>
  <c r="CF118" i="3"/>
  <c r="CE118" i="3"/>
  <c r="CD118" i="3"/>
  <c r="CB118" i="3"/>
  <c r="CA118" i="3"/>
  <c r="BZ118" i="3"/>
  <c r="BX118" i="3"/>
  <c r="BW118" i="3"/>
  <c r="BV118" i="3"/>
  <c r="BT118" i="3"/>
  <c r="BS118" i="3"/>
  <c r="BR118" i="3"/>
  <c r="BP118" i="3"/>
  <c r="BO118" i="3"/>
  <c r="BN118" i="3"/>
  <c r="BL118" i="3"/>
  <c r="BK118" i="3"/>
  <c r="BJ118" i="3"/>
  <c r="BH118" i="3"/>
  <c r="BG118" i="3"/>
  <c r="BF118" i="3"/>
  <c r="BD118" i="3"/>
  <c r="BC118" i="3"/>
  <c r="BB118" i="3"/>
  <c r="AZ118" i="3"/>
  <c r="AY118" i="3"/>
  <c r="AX118" i="3"/>
  <c r="AV118" i="3"/>
  <c r="AU118" i="3"/>
  <c r="AT118" i="3"/>
  <c r="AR118" i="3"/>
  <c r="AQ118" i="3"/>
  <c r="AP118" i="3"/>
  <c r="AN118" i="3"/>
  <c r="AM118" i="3"/>
  <c r="AL118" i="3"/>
  <c r="AJ118" i="3"/>
  <c r="AI118" i="3"/>
  <c r="AH118" i="3"/>
  <c r="AF118" i="3"/>
  <c r="AE118" i="3"/>
  <c r="AD118" i="3"/>
  <c r="AB118" i="3"/>
  <c r="AA118" i="3"/>
  <c r="Z118" i="3"/>
  <c r="X118" i="3"/>
  <c r="W118" i="3"/>
  <c r="V118" i="3"/>
  <c r="T118" i="3"/>
  <c r="S118" i="3"/>
  <c r="R118" i="3"/>
  <c r="P118" i="3"/>
  <c r="O118" i="3"/>
  <c r="N118" i="3"/>
  <c r="EL117" i="3"/>
  <c r="O117" i="3"/>
  <c r="EM117" i="3" s="1"/>
  <c r="EL116" i="3"/>
  <c r="O116" i="3"/>
  <c r="EM116" i="3" s="1"/>
  <c r="EM115" i="3"/>
  <c r="EL115" i="3"/>
  <c r="O115" i="3"/>
  <c r="EL113" i="3"/>
  <c r="EI113" i="3"/>
  <c r="EG113" i="3"/>
  <c r="EE113" i="3"/>
  <c r="EC113" i="3"/>
  <c r="EA113" i="3"/>
  <c r="DY113" i="3"/>
  <c r="DW113" i="3"/>
  <c r="DU113" i="3"/>
  <c r="DS113" i="3"/>
  <c r="DQ113" i="3"/>
  <c r="DO113" i="3"/>
  <c r="DM113" i="3"/>
  <c r="DK113" i="3"/>
  <c r="DI113" i="3"/>
  <c r="DG113" i="3"/>
  <c r="DE113" i="3"/>
  <c r="DC113" i="3"/>
  <c r="DA113" i="3"/>
  <c r="CY113" i="3"/>
  <c r="CW113" i="3"/>
  <c r="CU113" i="3"/>
  <c r="CS113" i="3"/>
  <c r="CQ113" i="3"/>
  <c r="CO113" i="3"/>
  <c r="CM113" i="3"/>
  <c r="CK113" i="3"/>
  <c r="CI113" i="3"/>
  <c r="CG113" i="3"/>
  <c r="CE113" i="3"/>
  <c r="CC113" i="3"/>
  <c r="CA113" i="3"/>
  <c r="BY113" i="3"/>
  <c r="BW113" i="3"/>
  <c r="BU113" i="3"/>
  <c r="BS113" i="3"/>
  <c r="BQ113" i="3"/>
  <c r="BO113" i="3"/>
  <c r="BM113" i="3"/>
  <c r="BK113" i="3"/>
  <c r="BI113" i="3"/>
  <c r="BG113" i="3"/>
  <c r="BE113" i="3"/>
  <c r="BC113" i="3"/>
  <c r="BA113" i="3"/>
  <c r="AY113" i="3"/>
  <c r="AW113" i="3"/>
  <c r="AU113" i="3"/>
  <c r="AS113" i="3"/>
  <c r="AQ113" i="3"/>
  <c r="AO113" i="3"/>
  <c r="AM113" i="3"/>
  <c r="AK113" i="3"/>
  <c r="AI113" i="3"/>
  <c r="AG113" i="3"/>
  <c r="AE113" i="3"/>
  <c r="AC113" i="3"/>
  <c r="AA113" i="3"/>
  <c r="Y113" i="3"/>
  <c r="W113" i="3"/>
  <c r="U113" i="3"/>
  <c r="S113" i="3"/>
  <c r="Q113" i="3"/>
  <c r="O113" i="3"/>
  <c r="EM113" i="3" s="1"/>
  <c r="EL112" i="3"/>
  <c r="EI112" i="3"/>
  <c r="EG112" i="3"/>
  <c r="EE112" i="3"/>
  <c r="EC112" i="3"/>
  <c r="EA112" i="3"/>
  <c r="DY112" i="3"/>
  <c r="DW112" i="3"/>
  <c r="DU112" i="3"/>
  <c r="DS112" i="3"/>
  <c r="DQ112" i="3"/>
  <c r="DO112" i="3"/>
  <c r="DM112" i="3"/>
  <c r="DK112" i="3"/>
  <c r="DI112" i="3"/>
  <c r="DG112" i="3"/>
  <c r="DE112" i="3"/>
  <c r="DC112" i="3"/>
  <c r="DA112" i="3"/>
  <c r="CY112" i="3"/>
  <c r="CW112" i="3"/>
  <c r="CU112" i="3"/>
  <c r="CS112" i="3"/>
  <c r="CQ112" i="3"/>
  <c r="CO112" i="3"/>
  <c r="CM112" i="3"/>
  <c r="CK112" i="3"/>
  <c r="CI112" i="3"/>
  <c r="CG112" i="3"/>
  <c r="CE112" i="3"/>
  <c r="CC112" i="3"/>
  <c r="CA112" i="3"/>
  <c r="BY112" i="3"/>
  <c r="BW112" i="3"/>
  <c r="BU112" i="3"/>
  <c r="BS112" i="3"/>
  <c r="BQ112" i="3"/>
  <c r="BO112" i="3"/>
  <c r="BM112" i="3"/>
  <c r="BK112" i="3"/>
  <c r="BI112" i="3"/>
  <c r="BG112" i="3"/>
  <c r="BE112" i="3"/>
  <c r="BC112" i="3"/>
  <c r="BA112" i="3"/>
  <c r="AY112" i="3"/>
  <c r="AW112" i="3"/>
  <c r="AU112" i="3"/>
  <c r="AS112" i="3"/>
  <c r="AQ112" i="3"/>
  <c r="AO112" i="3"/>
  <c r="AM112" i="3"/>
  <c r="AK112" i="3"/>
  <c r="AI112" i="3"/>
  <c r="AG112" i="3"/>
  <c r="AE112" i="3"/>
  <c r="AC112" i="3"/>
  <c r="AA112" i="3"/>
  <c r="Y112" i="3"/>
  <c r="W112" i="3"/>
  <c r="U112" i="3"/>
  <c r="S112" i="3"/>
  <c r="Q112" i="3"/>
  <c r="O112" i="3"/>
  <c r="EM112" i="3" s="1"/>
  <c r="EL111" i="3"/>
  <c r="S111" i="3"/>
  <c r="EM111" i="3" s="1"/>
  <c r="EM110" i="3"/>
  <c r="EL110" i="3"/>
  <c r="S110" i="3"/>
  <c r="EM109" i="3"/>
  <c r="EL109" i="3"/>
  <c r="S109" i="3"/>
  <c r="EL108" i="3"/>
  <c r="EI108" i="3"/>
  <c r="EG108" i="3"/>
  <c r="EE108" i="3"/>
  <c r="EC108" i="3"/>
  <c r="EA108" i="3"/>
  <c r="DY108" i="3"/>
  <c r="DW108" i="3"/>
  <c r="DU108" i="3"/>
  <c r="DS108" i="3"/>
  <c r="DQ108" i="3"/>
  <c r="DO108" i="3"/>
  <c r="DM108" i="3"/>
  <c r="DK108" i="3"/>
  <c r="DI108" i="3"/>
  <c r="DG108" i="3"/>
  <c r="DE108" i="3"/>
  <c r="DC108" i="3"/>
  <c r="DA108" i="3"/>
  <c r="CY108" i="3"/>
  <c r="CW108" i="3"/>
  <c r="CU108" i="3"/>
  <c r="CS108" i="3"/>
  <c r="CQ108" i="3"/>
  <c r="CO108" i="3"/>
  <c r="CM108" i="3"/>
  <c r="CK108" i="3"/>
  <c r="CI108" i="3"/>
  <c r="CG108" i="3"/>
  <c r="CE108" i="3"/>
  <c r="CC108" i="3"/>
  <c r="CA108" i="3"/>
  <c r="BY108" i="3"/>
  <c r="BW108" i="3"/>
  <c r="BU108" i="3"/>
  <c r="BS108" i="3"/>
  <c r="BQ108" i="3"/>
  <c r="BO108" i="3"/>
  <c r="BM108" i="3"/>
  <c r="BK108" i="3"/>
  <c r="BI108" i="3"/>
  <c r="BG108" i="3"/>
  <c r="BE108" i="3"/>
  <c r="BC108" i="3"/>
  <c r="BA108" i="3"/>
  <c r="AY108" i="3"/>
  <c r="AW108" i="3"/>
  <c r="AU108" i="3"/>
  <c r="AS108" i="3"/>
  <c r="AQ108" i="3"/>
  <c r="AO108" i="3"/>
  <c r="AM108" i="3"/>
  <c r="AK108" i="3"/>
  <c r="AI108" i="3"/>
  <c r="AG108" i="3"/>
  <c r="AE108" i="3"/>
  <c r="AC108" i="3"/>
  <c r="AA108" i="3"/>
  <c r="Y108" i="3"/>
  <c r="W108" i="3"/>
  <c r="U108" i="3"/>
  <c r="S108" i="3"/>
  <c r="Q108" i="3"/>
  <c r="O108" i="3"/>
  <c r="EM108" i="3" s="1"/>
  <c r="EL107" i="3"/>
  <c r="EI107" i="3"/>
  <c r="EG107" i="3"/>
  <c r="EE107" i="3"/>
  <c r="EC107" i="3"/>
  <c r="EA107" i="3"/>
  <c r="DY107" i="3"/>
  <c r="DW107" i="3"/>
  <c r="DU107" i="3"/>
  <c r="DS107" i="3"/>
  <c r="DQ107" i="3"/>
  <c r="DO107" i="3"/>
  <c r="DM107" i="3"/>
  <c r="DK107" i="3"/>
  <c r="DI107" i="3"/>
  <c r="DG107" i="3"/>
  <c r="DE107" i="3"/>
  <c r="DC107" i="3"/>
  <c r="DA107" i="3"/>
  <c r="CY107" i="3"/>
  <c r="CW107" i="3"/>
  <c r="CU107" i="3"/>
  <c r="CS107" i="3"/>
  <c r="CQ107" i="3"/>
  <c r="CO107" i="3"/>
  <c r="CM107" i="3"/>
  <c r="CK107" i="3"/>
  <c r="CI107" i="3"/>
  <c r="CG107" i="3"/>
  <c r="CE107" i="3"/>
  <c r="CC107" i="3"/>
  <c r="CA107" i="3"/>
  <c r="BY107" i="3"/>
  <c r="BW107" i="3"/>
  <c r="BU107" i="3"/>
  <c r="BS107" i="3"/>
  <c r="BQ107" i="3"/>
  <c r="BO107" i="3"/>
  <c r="BM107" i="3"/>
  <c r="BK107" i="3"/>
  <c r="BI107" i="3"/>
  <c r="BG107" i="3"/>
  <c r="BE107" i="3"/>
  <c r="BC107" i="3"/>
  <c r="BA107" i="3"/>
  <c r="AY107" i="3"/>
  <c r="AW107" i="3"/>
  <c r="AU107" i="3"/>
  <c r="AS107" i="3"/>
  <c r="AQ107" i="3"/>
  <c r="AO107" i="3"/>
  <c r="AM107" i="3"/>
  <c r="AK107" i="3"/>
  <c r="AI107" i="3"/>
  <c r="AG107" i="3"/>
  <c r="AE107" i="3"/>
  <c r="AC107" i="3"/>
  <c r="AA107" i="3"/>
  <c r="Y107" i="3"/>
  <c r="W107" i="3"/>
  <c r="U107" i="3"/>
  <c r="S107" i="3"/>
  <c r="Q107" i="3"/>
  <c r="O107" i="3"/>
  <c r="EM107" i="3" s="1"/>
  <c r="EL106" i="3"/>
  <c r="EK106" i="3"/>
  <c r="EI106" i="3"/>
  <c r="EG106" i="3"/>
  <c r="EE106" i="3"/>
  <c r="EC106" i="3"/>
  <c r="EA106" i="3"/>
  <c r="DY106" i="3"/>
  <c r="DW106" i="3"/>
  <c r="DU106" i="3"/>
  <c r="DS106" i="3"/>
  <c r="DQ106" i="3"/>
  <c r="DO106" i="3"/>
  <c r="DM106" i="3"/>
  <c r="DK106" i="3"/>
  <c r="DI106" i="3"/>
  <c r="DG106" i="3"/>
  <c r="DE106" i="3"/>
  <c r="DC106" i="3"/>
  <c r="DA106" i="3"/>
  <c r="CY106" i="3"/>
  <c r="CW106" i="3"/>
  <c r="CU106" i="3"/>
  <c r="CS106" i="3"/>
  <c r="CQ106" i="3"/>
  <c r="CO106" i="3"/>
  <c r="CM106" i="3"/>
  <c r="CK106" i="3"/>
  <c r="CI106" i="3"/>
  <c r="CG106" i="3"/>
  <c r="CE106" i="3"/>
  <c r="CC106" i="3"/>
  <c r="CA106" i="3"/>
  <c r="BY106" i="3"/>
  <c r="BW106" i="3"/>
  <c r="BU106" i="3"/>
  <c r="BS106" i="3"/>
  <c r="BQ106" i="3"/>
  <c r="BO106" i="3"/>
  <c r="BM106" i="3"/>
  <c r="BK106" i="3"/>
  <c r="BI106" i="3"/>
  <c r="BG106" i="3"/>
  <c r="BE106" i="3"/>
  <c r="BC106" i="3"/>
  <c r="BA106" i="3"/>
  <c r="AY106" i="3"/>
  <c r="AW106" i="3"/>
  <c r="AU106" i="3"/>
  <c r="AS106" i="3"/>
  <c r="AQ106" i="3"/>
  <c r="AO106" i="3"/>
  <c r="AM106" i="3"/>
  <c r="AK106" i="3"/>
  <c r="AI106" i="3"/>
  <c r="AG106" i="3"/>
  <c r="AE106" i="3"/>
  <c r="AC106" i="3"/>
  <c r="AA106" i="3"/>
  <c r="Y106" i="3"/>
  <c r="EM106" i="3" s="1"/>
  <c r="W106" i="3"/>
  <c r="U106" i="3"/>
  <c r="S106" i="3"/>
  <c r="Q106" i="3"/>
  <c r="O106" i="3"/>
  <c r="EL105" i="3"/>
  <c r="EK105" i="3"/>
  <c r="EI105" i="3"/>
  <c r="EG105" i="3"/>
  <c r="EE105" i="3"/>
  <c r="EC105" i="3"/>
  <c r="EA105" i="3"/>
  <c r="DY105" i="3"/>
  <c r="DW105" i="3"/>
  <c r="DU105" i="3"/>
  <c r="DS105" i="3"/>
  <c r="DQ105" i="3"/>
  <c r="DO105" i="3"/>
  <c r="DM105" i="3"/>
  <c r="DK105" i="3"/>
  <c r="DI105" i="3"/>
  <c r="DG105" i="3"/>
  <c r="DE105" i="3"/>
  <c r="DC105" i="3"/>
  <c r="DA105" i="3"/>
  <c r="CY105" i="3"/>
  <c r="CW105" i="3"/>
  <c r="CU105" i="3"/>
  <c r="CS105" i="3"/>
  <c r="CQ105" i="3"/>
  <c r="CO105" i="3"/>
  <c r="CM105" i="3"/>
  <c r="CK105" i="3"/>
  <c r="CI105" i="3"/>
  <c r="CG105" i="3"/>
  <c r="CE105" i="3"/>
  <c r="CC105" i="3"/>
  <c r="CA105" i="3"/>
  <c r="BY105" i="3"/>
  <c r="BW105" i="3"/>
  <c r="BU105" i="3"/>
  <c r="BS105" i="3"/>
  <c r="BQ105" i="3"/>
  <c r="BO105" i="3"/>
  <c r="BM105" i="3"/>
  <c r="BK105" i="3"/>
  <c r="BI105" i="3"/>
  <c r="BG105" i="3"/>
  <c r="BE105" i="3"/>
  <c r="BC105" i="3"/>
  <c r="BA105" i="3"/>
  <c r="AY105" i="3"/>
  <c r="AW105" i="3"/>
  <c r="AU105" i="3"/>
  <c r="AS105" i="3"/>
  <c r="AQ105" i="3"/>
  <c r="AO105" i="3"/>
  <c r="AM105" i="3"/>
  <c r="AK105" i="3"/>
  <c r="AI105" i="3"/>
  <c r="AG105" i="3"/>
  <c r="AE105" i="3"/>
  <c r="AC105" i="3"/>
  <c r="AA105" i="3"/>
  <c r="Y105" i="3"/>
  <c r="W105" i="3"/>
  <c r="U105" i="3"/>
  <c r="S105" i="3"/>
  <c r="Q105" i="3"/>
  <c r="O105" i="3"/>
  <c r="EM105" i="3" s="1"/>
  <c r="EL104" i="3"/>
  <c r="EK104" i="3"/>
  <c r="EI104" i="3"/>
  <c r="EG104" i="3"/>
  <c r="EE104" i="3"/>
  <c r="EC104" i="3"/>
  <c r="EA104" i="3"/>
  <c r="DY104" i="3"/>
  <c r="DW104" i="3"/>
  <c r="DU104" i="3"/>
  <c r="DS104" i="3"/>
  <c r="DQ104" i="3"/>
  <c r="DO104" i="3"/>
  <c r="DM104" i="3"/>
  <c r="DK104" i="3"/>
  <c r="DI104" i="3"/>
  <c r="DG104" i="3"/>
  <c r="DE104" i="3"/>
  <c r="DC104" i="3"/>
  <c r="DA104" i="3"/>
  <c r="CY104" i="3"/>
  <c r="CW104" i="3"/>
  <c r="CU104" i="3"/>
  <c r="CS104" i="3"/>
  <c r="CQ104" i="3"/>
  <c r="CO104" i="3"/>
  <c r="CM104" i="3"/>
  <c r="CK104" i="3"/>
  <c r="CI104" i="3"/>
  <c r="CG104" i="3"/>
  <c r="CE104" i="3"/>
  <c r="CC104" i="3"/>
  <c r="CA104" i="3"/>
  <c r="BY104" i="3"/>
  <c r="BW104" i="3"/>
  <c r="BU104" i="3"/>
  <c r="BS104" i="3"/>
  <c r="BQ104" i="3"/>
  <c r="BO104" i="3"/>
  <c r="BM104" i="3"/>
  <c r="BK104" i="3"/>
  <c r="BI104" i="3"/>
  <c r="BG104" i="3"/>
  <c r="BE104" i="3"/>
  <c r="BC104" i="3"/>
  <c r="BA104" i="3"/>
  <c r="AY104" i="3"/>
  <c r="AW104" i="3"/>
  <c r="AU104" i="3"/>
  <c r="AS104" i="3"/>
  <c r="AQ104" i="3"/>
  <c r="AO104" i="3"/>
  <c r="AM104" i="3"/>
  <c r="AK104" i="3"/>
  <c r="AI104" i="3"/>
  <c r="AG104" i="3"/>
  <c r="AE104" i="3"/>
  <c r="AC104" i="3"/>
  <c r="AA104" i="3"/>
  <c r="Y104" i="3"/>
  <c r="EM104" i="3" s="1"/>
  <c r="W104" i="3"/>
  <c r="U104" i="3"/>
  <c r="S104" i="3"/>
  <c r="Q104" i="3"/>
  <c r="O104" i="3"/>
  <c r="EL103" i="3"/>
  <c r="EK103" i="3"/>
  <c r="EI103" i="3"/>
  <c r="EG103" i="3"/>
  <c r="EE103" i="3"/>
  <c r="EC103" i="3"/>
  <c r="EA103" i="3"/>
  <c r="DY103" i="3"/>
  <c r="DW103" i="3"/>
  <c r="DU103" i="3"/>
  <c r="DS103" i="3"/>
  <c r="DQ103" i="3"/>
  <c r="DO103" i="3"/>
  <c r="DM103" i="3"/>
  <c r="DK103" i="3"/>
  <c r="DI103" i="3"/>
  <c r="DG103" i="3"/>
  <c r="DE103" i="3"/>
  <c r="DC103" i="3"/>
  <c r="DA103" i="3"/>
  <c r="CY103" i="3"/>
  <c r="CW103" i="3"/>
  <c r="CU103" i="3"/>
  <c r="CS103" i="3"/>
  <c r="CQ103" i="3"/>
  <c r="CO103" i="3"/>
  <c r="CM103" i="3"/>
  <c r="CK103" i="3"/>
  <c r="CI103" i="3"/>
  <c r="CG103" i="3"/>
  <c r="CE103" i="3"/>
  <c r="CC103" i="3"/>
  <c r="CA103" i="3"/>
  <c r="BY103" i="3"/>
  <c r="BW103" i="3"/>
  <c r="BU103" i="3"/>
  <c r="BS103" i="3"/>
  <c r="BQ103" i="3"/>
  <c r="BO103" i="3"/>
  <c r="BM103" i="3"/>
  <c r="BK103" i="3"/>
  <c r="BI103" i="3"/>
  <c r="BG103" i="3"/>
  <c r="BE103" i="3"/>
  <c r="BC103" i="3"/>
  <c r="BA103" i="3"/>
  <c r="AY103" i="3"/>
  <c r="AW103" i="3"/>
  <c r="AU103" i="3"/>
  <c r="AS103" i="3"/>
  <c r="AQ103" i="3"/>
  <c r="AO103" i="3"/>
  <c r="AM103" i="3"/>
  <c r="AK103" i="3"/>
  <c r="AI103" i="3"/>
  <c r="AG103" i="3"/>
  <c r="AE103" i="3"/>
  <c r="AC103" i="3"/>
  <c r="AA103" i="3"/>
  <c r="Y103" i="3"/>
  <c r="W103" i="3"/>
  <c r="U103" i="3"/>
  <c r="S103" i="3"/>
  <c r="Q103" i="3"/>
  <c r="O103" i="3"/>
  <c r="EM103" i="3" s="1"/>
  <c r="EL102" i="3"/>
  <c r="EK102" i="3"/>
  <c r="EI102" i="3"/>
  <c r="EG102" i="3"/>
  <c r="EE102" i="3"/>
  <c r="EC102" i="3"/>
  <c r="EA102" i="3"/>
  <c r="DY102" i="3"/>
  <c r="DW102" i="3"/>
  <c r="DU102" i="3"/>
  <c r="DS102" i="3"/>
  <c r="DQ102" i="3"/>
  <c r="DO102" i="3"/>
  <c r="DM102" i="3"/>
  <c r="DK102" i="3"/>
  <c r="DI102" i="3"/>
  <c r="DG102" i="3"/>
  <c r="DE102" i="3"/>
  <c r="DC102" i="3"/>
  <c r="DA102" i="3"/>
  <c r="CY102" i="3"/>
  <c r="CW102" i="3"/>
  <c r="CU102" i="3"/>
  <c r="CS102" i="3"/>
  <c r="CQ102" i="3"/>
  <c r="CO102" i="3"/>
  <c r="CM102" i="3"/>
  <c r="CK102" i="3"/>
  <c r="CI102" i="3"/>
  <c r="CG102" i="3"/>
  <c r="CE102" i="3"/>
  <c r="CC102" i="3"/>
  <c r="CA102" i="3"/>
  <c r="BY102" i="3"/>
  <c r="BW102" i="3"/>
  <c r="BU102" i="3"/>
  <c r="BS102" i="3"/>
  <c r="BQ102" i="3"/>
  <c r="BO102" i="3"/>
  <c r="BM102" i="3"/>
  <c r="BK102" i="3"/>
  <c r="BI102" i="3"/>
  <c r="BG102" i="3"/>
  <c r="BE102" i="3"/>
  <c r="BC102" i="3"/>
  <c r="BA102" i="3"/>
  <c r="AY102" i="3"/>
  <c r="AW102" i="3"/>
  <c r="AU102" i="3"/>
  <c r="AS102" i="3"/>
  <c r="AQ102" i="3"/>
  <c r="AO102" i="3"/>
  <c r="AM102" i="3"/>
  <c r="AK102" i="3"/>
  <c r="AI102" i="3"/>
  <c r="AG102" i="3"/>
  <c r="AE102" i="3"/>
  <c r="AC102" i="3"/>
  <c r="AA102" i="3"/>
  <c r="Y102" i="3"/>
  <c r="EM102" i="3" s="1"/>
  <c r="W102" i="3"/>
  <c r="U102" i="3"/>
  <c r="S102" i="3"/>
  <c r="Q102" i="3"/>
  <c r="O102" i="3"/>
  <c r="EL101" i="3"/>
  <c r="EK101" i="3"/>
  <c r="EI101" i="3"/>
  <c r="EG101" i="3"/>
  <c r="EE101" i="3"/>
  <c r="EC101" i="3"/>
  <c r="EA101" i="3"/>
  <c r="DY101" i="3"/>
  <c r="DW101" i="3"/>
  <c r="DU101" i="3"/>
  <c r="DS101" i="3"/>
  <c r="DQ101" i="3"/>
  <c r="DO101" i="3"/>
  <c r="DM101" i="3"/>
  <c r="DK101" i="3"/>
  <c r="DI101" i="3"/>
  <c r="DG101" i="3"/>
  <c r="DE101" i="3"/>
  <c r="DC101" i="3"/>
  <c r="DA101" i="3"/>
  <c r="CY101" i="3"/>
  <c r="CW101" i="3"/>
  <c r="CU101" i="3"/>
  <c r="CS101" i="3"/>
  <c r="CQ101" i="3"/>
  <c r="CO101" i="3"/>
  <c r="CM101" i="3"/>
  <c r="CK101" i="3"/>
  <c r="CI101" i="3"/>
  <c r="CG101" i="3"/>
  <c r="CE101" i="3"/>
  <c r="CC101" i="3"/>
  <c r="CA101" i="3"/>
  <c r="BY101" i="3"/>
  <c r="BW101" i="3"/>
  <c r="BU101" i="3"/>
  <c r="BS101" i="3"/>
  <c r="BQ101" i="3"/>
  <c r="BO101" i="3"/>
  <c r="BM101" i="3"/>
  <c r="BK101" i="3"/>
  <c r="BI101" i="3"/>
  <c r="BG101" i="3"/>
  <c r="BE101" i="3"/>
  <c r="BC101" i="3"/>
  <c r="BA101" i="3"/>
  <c r="AY101" i="3"/>
  <c r="AW101" i="3"/>
  <c r="AU101" i="3"/>
  <c r="AS101" i="3"/>
  <c r="AQ101" i="3"/>
  <c r="AO101" i="3"/>
  <c r="AM101" i="3"/>
  <c r="AK101" i="3"/>
  <c r="AI101" i="3"/>
  <c r="AG101" i="3"/>
  <c r="AE101" i="3"/>
  <c r="AC101" i="3"/>
  <c r="AA101" i="3"/>
  <c r="Y101" i="3"/>
  <c r="W101" i="3"/>
  <c r="U101" i="3"/>
  <c r="S101" i="3"/>
  <c r="Q101" i="3"/>
  <c r="O101" i="3"/>
  <c r="EM101" i="3" s="1"/>
  <c r="EL100" i="3"/>
  <c r="EK100" i="3"/>
  <c r="EI100" i="3"/>
  <c r="EG100" i="3"/>
  <c r="EE100" i="3"/>
  <c r="EC100" i="3"/>
  <c r="EA100" i="3"/>
  <c r="DY100" i="3"/>
  <c r="DW100" i="3"/>
  <c r="DU100" i="3"/>
  <c r="DS100" i="3"/>
  <c r="DQ100" i="3"/>
  <c r="DO100" i="3"/>
  <c r="DM100" i="3"/>
  <c r="DK100" i="3"/>
  <c r="DI100" i="3"/>
  <c r="DG100" i="3"/>
  <c r="DE100" i="3"/>
  <c r="DC100" i="3"/>
  <c r="DA100" i="3"/>
  <c r="CY100" i="3"/>
  <c r="CW100" i="3"/>
  <c r="CU100" i="3"/>
  <c r="CS100" i="3"/>
  <c r="CQ100" i="3"/>
  <c r="CO100" i="3"/>
  <c r="CM100" i="3"/>
  <c r="CK100" i="3"/>
  <c r="CI100" i="3"/>
  <c r="CG100" i="3"/>
  <c r="CE100" i="3"/>
  <c r="CC100" i="3"/>
  <c r="CA100" i="3"/>
  <c r="BY100" i="3"/>
  <c r="BW100" i="3"/>
  <c r="BU100" i="3"/>
  <c r="BS100" i="3"/>
  <c r="BQ100" i="3"/>
  <c r="BO100" i="3"/>
  <c r="BM100" i="3"/>
  <c r="BK100" i="3"/>
  <c r="BI100" i="3"/>
  <c r="BG100" i="3"/>
  <c r="BE100" i="3"/>
  <c r="BC100" i="3"/>
  <c r="BA100" i="3"/>
  <c r="AY100" i="3"/>
  <c r="AW100" i="3"/>
  <c r="AU100" i="3"/>
  <c r="AS100" i="3"/>
  <c r="AQ100" i="3"/>
  <c r="AO100" i="3"/>
  <c r="AM100" i="3"/>
  <c r="AK100" i="3"/>
  <c r="AI100" i="3"/>
  <c r="AG100" i="3"/>
  <c r="AE100" i="3"/>
  <c r="AC100" i="3"/>
  <c r="AA100" i="3"/>
  <c r="Y100" i="3"/>
  <c r="EM100" i="3" s="1"/>
  <c r="W100" i="3"/>
  <c r="U100" i="3"/>
  <c r="S100" i="3"/>
  <c r="Q100" i="3"/>
  <c r="O100" i="3"/>
  <c r="EL99" i="3"/>
  <c r="EK99" i="3"/>
  <c r="EI99" i="3"/>
  <c r="EG99" i="3"/>
  <c r="EE99" i="3"/>
  <c r="EC99" i="3"/>
  <c r="EA99" i="3"/>
  <c r="DY99" i="3"/>
  <c r="DW99" i="3"/>
  <c r="DU99" i="3"/>
  <c r="DS99" i="3"/>
  <c r="DQ99" i="3"/>
  <c r="DO99" i="3"/>
  <c r="DM99" i="3"/>
  <c r="DK99" i="3"/>
  <c r="DI99" i="3"/>
  <c r="DG99" i="3"/>
  <c r="DE99" i="3"/>
  <c r="DC99" i="3"/>
  <c r="DA99" i="3"/>
  <c r="CY99" i="3"/>
  <c r="CW99" i="3"/>
  <c r="CU99" i="3"/>
  <c r="CS99" i="3"/>
  <c r="CQ99" i="3"/>
  <c r="CO99" i="3"/>
  <c r="CM99" i="3"/>
  <c r="CK99" i="3"/>
  <c r="CI99" i="3"/>
  <c r="CG99" i="3"/>
  <c r="CE99" i="3"/>
  <c r="CC99" i="3"/>
  <c r="CA99" i="3"/>
  <c r="BY99" i="3"/>
  <c r="BW99" i="3"/>
  <c r="BU99" i="3"/>
  <c r="BS99" i="3"/>
  <c r="BQ99" i="3"/>
  <c r="BO99" i="3"/>
  <c r="BM99" i="3"/>
  <c r="BK99" i="3"/>
  <c r="BI99" i="3"/>
  <c r="BG99" i="3"/>
  <c r="BE99" i="3"/>
  <c r="BC99" i="3"/>
  <c r="BA99" i="3"/>
  <c r="AY99" i="3"/>
  <c r="AW99" i="3"/>
  <c r="AU99" i="3"/>
  <c r="AS99" i="3"/>
  <c r="AQ99" i="3"/>
  <c r="AO99" i="3"/>
  <c r="AM99" i="3"/>
  <c r="AK99" i="3"/>
  <c r="AI99" i="3"/>
  <c r="AG99" i="3"/>
  <c r="AE99" i="3"/>
  <c r="AC99" i="3"/>
  <c r="AA99" i="3"/>
  <c r="Y99" i="3"/>
  <c r="W99" i="3"/>
  <c r="U99" i="3"/>
  <c r="S99" i="3"/>
  <c r="Q99" i="3"/>
  <c r="O99" i="3"/>
  <c r="EM99" i="3" s="1"/>
  <c r="EL98" i="3"/>
  <c r="EI98" i="3"/>
  <c r="EG98" i="3"/>
  <c r="EE98" i="3"/>
  <c r="EC98" i="3"/>
  <c r="EA98" i="3"/>
  <c r="DY98" i="3"/>
  <c r="DW98" i="3"/>
  <c r="DU98" i="3"/>
  <c r="DS98" i="3"/>
  <c r="DQ98" i="3"/>
  <c r="DO98" i="3"/>
  <c r="DM98" i="3"/>
  <c r="DK98" i="3"/>
  <c r="DI98" i="3"/>
  <c r="DG98" i="3"/>
  <c r="DE98" i="3"/>
  <c r="DC98" i="3"/>
  <c r="DA98" i="3"/>
  <c r="CY98" i="3"/>
  <c r="CW98" i="3"/>
  <c r="CU98" i="3"/>
  <c r="CS98" i="3"/>
  <c r="CQ98" i="3"/>
  <c r="CO98" i="3"/>
  <c r="CM98" i="3"/>
  <c r="CK98" i="3"/>
  <c r="CI98" i="3"/>
  <c r="CG98" i="3"/>
  <c r="CE98" i="3"/>
  <c r="CC98" i="3"/>
  <c r="CA98" i="3"/>
  <c r="BY98" i="3"/>
  <c r="BW98" i="3"/>
  <c r="BU98" i="3"/>
  <c r="BS98" i="3"/>
  <c r="BQ98" i="3"/>
  <c r="BO98" i="3"/>
  <c r="BM98" i="3"/>
  <c r="BK98" i="3"/>
  <c r="BI98" i="3"/>
  <c r="BG98" i="3"/>
  <c r="BE98" i="3"/>
  <c r="BC98" i="3"/>
  <c r="BA98" i="3"/>
  <c r="AY98" i="3"/>
  <c r="AW98" i="3"/>
  <c r="AU98" i="3"/>
  <c r="AS98" i="3"/>
  <c r="AQ98" i="3"/>
  <c r="AO98" i="3"/>
  <c r="AM98" i="3"/>
  <c r="AK98" i="3"/>
  <c r="AI98" i="3"/>
  <c r="AG98" i="3"/>
  <c r="AE98" i="3"/>
  <c r="AC98" i="3"/>
  <c r="AA98" i="3"/>
  <c r="Y98" i="3"/>
  <c r="W98" i="3"/>
  <c r="U98" i="3"/>
  <c r="S98" i="3"/>
  <c r="Q98" i="3"/>
  <c r="O98" i="3"/>
  <c r="EM98" i="3" s="1"/>
  <c r="EL97" i="3"/>
  <c r="EI97" i="3"/>
  <c r="EG97" i="3"/>
  <c r="EE97" i="3"/>
  <c r="EC97" i="3"/>
  <c r="EA97" i="3"/>
  <c r="DY97" i="3"/>
  <c r="DW97" i="3"/>
  <c r="DU97" i="3"/>
  <c r="DS97" i="3"/>
  <c r="DQ97" i="3"/>
  <c r="DO97" i="3"/>
  <c r="DM97" i="3"/>
  <c r="DK97" i="3"/>
  <c r="DI97" i="3"/>
  <c r="DG97" i="3"/>
  <c r="DE97" i="3"/>
  <c r="DC97" i="3"/>
  <c r="DA97" i="3"/>
  <c r="CY97" i="3"/>
  <c r="CW97" i="3"/>
  <c r="CU97" i="3"/>
  <c r="CS97" i="3"/>
  <c r="CQ97" i="3"/>
  <c r="CO97" i="3"/>
  <c r="CM97" i="3"/>
  <c r="CK97" i="3"/>
  <c r="CI97" i="3"/>
  <c r="CG97" i="3"/>
  <c r="CE97" i="3"/>
  <c r="CC97" i="3"/>
  <c r="CA97" i="3"/>
  <c r="BY97" i="3"/>
  <c r="BW97" i="3"/>
  <c r="BU97" i="3"/>
  <c r="BS97" i="3"/>
  <c r="BQ97" i="3"/>
  <c r="BO97" i="3"/>
  <c r="BM97" i="3"/>
  <c r="BK97" i="3"/>
  <c r="BI97" i="3"/>
  <c r="BG97" i="3"/>
  <c r="BE97" i="3"/>
  <c r="BC97" i="3"/>
  <c r="BA97" i="3"/>
  <c r="AY97" i="3"/>
  <c r="AW97" i="3"/>
  <c r="AU97" i="3"/>
  <c r="AS97" i="3"/>
  <c r="AQ97" i="3"/>
  <c r="AO97" i="3"/>
  <c r="AM97" i="3"/>
  <c r="AK97" i="3"/>
  <c r="AI97" i="3"/>
  <c r="AG97" i="3"/>
  <c r="AE97" i="3"/>
  <c r="AC97" i="3"/>
  <c r="AA97" i="3"/>
  <c r="Y97" i="3"/>
  <c r="W97" i="3"/>
  <c r="U97" i="3"/>
  <c r="S97" i="3"/>
  <c r="Q97" i="3"/>
  <c r="O97" i="3"/>
  <c r="EM97" i="3" s="1"/>
  <c r="EM96" i="3"/>
  <c r="EL96" i="3"/>
  <c r="EM95" i="3"/>
  <c r="EL95" i="3"/>
  <c r="EM94" i="3"/>
  <c r="EL94" i="3"/>
  <c r="EM93" i="3"/>
  <c r="EL93" i="3"/>
  <c r="EM92" i="3"/>
  <c r="EL92" i="3"/>
  <c r="EM91" i="3"/>
  <c r="EL91" i="3"/>
  <c r="EM90" i="3"/>
  <c r="EL90" i="3"/>
  <c r="EM89" i="3"/>
  <c r="EL89" i="3"/>
  <c r="EM88" i="3"/>
  <c r="EL88" i="3"/>
  <c r="EM87" i="3"/>
  <c r="EL87" i="3"/>
  <c r="EM86" i="3"/>
  <c r="EL86" i="3"/>
  <c r="EM85" i="3"/>
  <c r="EL85" i="3"/>
  <c r="EL84" i="3"/>
  <c r="EI84" i="3"/>
  <c r="EI81" i="3" s="1"/>
  <c r="EG84" i="3"/>
  <c r="EE84" i="3"/>
  <c r="EC84" i="3"/>
  <c r="EA84" i="3"/>
  <c r="EA81" i="3" s="1"/>
  <c r="DY84" i="3"/>
  <c r="DW84" i="3"/>
  <c r="DU84" i="3"/>
  <c r="DS84" i="3"/>
  <c r="DS81" i="3" s="1"/>
  <c r="DQ84" i="3"/>
  <c r="DO84" i="3"/>
  <c r="DM84" i="3"/>
  <c r="DK84" i="3"/>
  <c r="DK81" i="3" s="1"/>
  <c r="DI84" i="3"/>
  <c r="DG84" i="3"/>
  <c r="DE84" i="3"/>
  <c r="DC84" i="3"/>
  <c r="DC81" i="3" s="1"/>
  <c r="DA84" i="3"/>
  <c r="CY84" i="3"/>
  <c r="CW84" i="3"/>
  <c r="CU84" i="3"/>
  <c r="CU81" i="3" s="1"/>
  <c r="CS84" i="3"/>
  <c r="CQ84" i="3"/>
  <c r="CO84" i="3"/>
  <c r="CM84" i="3"/>
  <c r="CM81" i="3" s="1"/>
  <c r="CK84" i="3"/>
  <c r="CI84" i="3"/>
  <c r="CG84" i="3"/>
  <c r="CE84" i="3"/>
  <c r="CE81" i="3" s="1"/>
  <c r="CC84" i="3"/>
  <c r="CA84" i="3"/>
  <c r="BY84" i="3"/>
  <c r="BW84" i="3"/>
  <c r="BW81" i="3" s="1"/>
  <c r="BU84" i="3"/>
  <c r="BS84" i="3"/>
  <c r="BQ84" i="3"/>
  <c r="BO84" i="3"/>
  <c r="BO81" i="3" s="1"/>
  <c r="BM84" i="3"/>
  <c r="BK84" i="3"/>
  <c r="BI84" i="3"/>
  <c r="BG84" i="3"/>
  <c r="BG81" i="3" s="1"/>
  <c r="BE84" i="3"/>
  <c r="BC84" i="3"/>
  <c r="BA84" i="3"/>
  <c r="AY84" i="3"/>
  <c r="AY81" i="3" s="1"/>
  <c r="AW84" i="3"/>
  <c r="AU84" i="3"/>
  <c r="AS84" i="3"/>
  <c r="AQ84" i="3"/>
  <c r="AQ81" i="3" s="1"/>
  <c r="AO84" i="3"/>
  <c r="AM84" i="3"/>
  <c r="AK84" i="3"/>
  <c r="AI84" i="3"/>
  <c r="AI81" i="3" s="1"/>
  <c r="AG84" i="3"/>
  <c r="AE84" i="3"/>
  <c r="AC84" i="3"/>
  <c r="AA84" i="3"/>
  <c r="AA81" i="3" s="1"/>
  <c r="Y84" i="3"/>
  <c r="W84" i="3"/>
  <c r="U84" i="3"/>
  <c r="S84" i="3"/>
  <c r="S81" i="3" s="1"/>
  <c r="Q84" i="3"/>
  <c r="O84" i="3"/>
  <c r="EM84" i="3" s="1"/>
  <c r="EL83" i="3"/>
  <c r="EI83" i="3"/>
  <c r="EG83" i="3"/>
  <c r="EE83" i="3"/>
  <c r="EC83" i="3"/>
  <c r="EA83" i="3"/>
  <c r="DY83" i="3"/>
  <c r="DW83" i="3"/>
  <c r="DU83" i="3"/>
  <c r="DS83" i="3"/>
  <c r="DQ83" i="3"/>
  <c r="DO83" i="3"/>
  <c r="DM83" i="3"/>
  <c r="DK83" i="3"/>
  <c r="DI83" i="3"/>
  <c r="DG83" i="3"/>
  <c r="DE83" i="3"/>
  <c r="DC83" i="3"/>
  <c r="DA83" i="3"/>
  <c r="CY83" i="3"/>
  <c r="CW83" i="3"/>
  <c r="CU83" i="3"/>
  <c r="CS83" i="3"/>
  <c r="CQ83" i="3"/>
  <c r="CO83" i="3"/>
  <c r="CM83" i="3"/>
  <c r="CK83" i="3"/>
  <c r="CI83" i="3"/>
  <c r="CG83" i="3"/>
  <c r="CE83" i="3"/>
  <c r="CC83" i="3"/>
  <c r="CA83" i="3"/>
  <c r="BY83" i="3"/>
  <c r="BW83" i="3"/>
  <c r="BU83" i="3"/>
  <c r="BS83" i="3"/>
  <c r="BQ83" i="3"/>
  <c r="BO83" i="3"/>
  <c r="BM83" i="3"/>
  <c r="BK83" i="3"/>
  <c r="BI83" i="3"/>
  <c r="BG83" i="3"/>
  <c r="BE83" i="3"/>
  <c r="BC83" i="3"/>
  <c r="BA83" i="3"/>
  <c r="AY83" i="3"/>
  <c r="AW83" i="3"/>
  <c r="AU83" i="3"/>
  <c r="AS83" i="3"/>
  <c r="AQ83" i="3"/>
  <c r="AO83" i="3"/>
  <c r="AM83" i="3"/>
  <c r="AK83" i="3"/>
  <c r="AI83" i="3"/>
  <c r="AG83" i="3"/>
  <c r="AE83" i="3"/>
  <c r="AC83" i="3"/>
  <c r="AA83" i="3"/>
  <c r="Y83" i="3"/>
  <c r="W83" i="3"/>
  <c r="U83" i="3"/>
  <c r="S83" i="3"/>
  <c r="Q83" i="3"/>
  <c r="O83" i="3"/>
  <c r="EM83" i="3" s="1"/>
  <c r="EL82" i="3"/>
  <c r="EL81" i="3" s="1"/>
  <c r="EI82" i="3"/>
  <c r="EG82" i="3"/>
  <c r="EE82" i="3"/>
  <c r="EE81" i="3" s="1"/>
  <c r="EC82" i="3"/>
  <c r="EA82" i="3"/>
  <c r="DY82" i="3"/>
  <c r="DW82" i="3"/>
  <c r="DW81" i="3" s="1"/>
  <c r="DU82" i="3"/>
  <c r="DS82" i="3"/>
  <c r="DQ82" i="3"/>
  <c r="DO82" i="3"/>
  <c r="DO81" i="3" s="1"/>
  <c r="DM82" i="3"/>
  <c r="DK82" i="3"/>
  <c r="DI82" i="3"/>
  <c r="DG82" i="3"/>
  <c r="DG81" i="3" s="1"/>
  <c r="DE82" i="3"/>
  <c r="DC82" i="3"/>
  <c r="DA82" i="3"/>
  <c r="CY82" i="3"/>
  <c r="CY81" i="3" s="1"/>
  <c r="CW82" i="3"/>
  <c r="CU82" i="3"/>
  <c r="CS82" i="3"/>
  <c r="CQ82" i="3"/>
  <c r="CQ81" i="3" s="1"/>
  <c r="CO82" i="3"/>
  <c r="CM82" i="3"/>
  <c r="CK82" i="3"/>
  <c r="CI82" i="3"/>
  <c r="CI81" i="3" s="1"/>
  <c r="CG82" i="3"/>
  <c r="CE82" i="3"/>
  <c r="CC82" i="3"/>
  <c r="CA82" i="3"/>
  <c r="CA81" i="3" s="1"/>
  <c r="BY82" i="3"/>
  <c r="BW82" i="3"/>
  <c r="BU82" i="3"/>
  <c r="BS82" i="3"/>
  <c r="BS81" i="3" s="1"/>
  <c r="BQ82" i="3"/>
  <c r="BO82" i="3"/>
  <c r="BM82" i="3"/>
  <c r="BK82" i="3"/>
  <c r="BK81" i="3" s="1"/>
  <c r="BI82" i="3"/>
  <c r="BG82" i="3"/>
  <c r="BE82" i="3"/>
  <c r="BC82" i="3"/>
  <c r="BC81" i="3" s="1"/>
  <c r="BA82" i="3"/>
  <c r="AY82" i="3"/>
  <c r="AW82" i="3"/>
  <c r="AU82" i="3"/>
  <c r="AU81" i="3" s="1"/>
  <c r="AS82" i="3"/>
  <c r="AQ82" i="3"/>
  <c r="AO82" i="3"/>
  <c r="AM82" i="3"/>
  <c r="AM81" i="3" s="1"/>
  <c r="AK82" i="3"/>
  <c r="AI82" i="3"/>
  <c r="AG82" i="3"/>
  <c r="AE82" i="3"/>
  <c r="AE81" i="3" s="1"/>
  <c r="AC82" i="3"/>
  <c r="AA82" i="3"/>
  <c r="Y82" i="3"/>
  <c r="W82" i="3"/>
  <c r="W81" i="3" s="1"/>
  <c r="U82" i="3"/>
  <c r="S82" i="3"/>
  <c r="Q82" i="3"/>
  <c r="O82" i="3"/>
  <c r="EM82" i="3" s="1"/>
  <c r="EM81" i="3" s="1"/>
  <c r="EK81" i="3"/>
  <c r="EJ81" i="3"/>
  <c r="EH81" i="3"/>
  <c r="EG81" i="3"/>
  <c r="EF81" i="3"/>
  <c r="ED81" i="3"/>
  <c r="EC81" i="3"/>
  <c r="EB81" i="3"/>
  <c r="DZ81" i="3"/>
  <c r="DY81" i="3"/>
  <c r="DX81" i="3"/>
  <c r="DV81" i="3"/>
  <c r="DU81" i="3"/>
  <c r="DT81" i="3"/>
  <c r="DR81" i="3"/>
  <c r="DQ81" i="3"/>
  <c r="DP81" i="3"/>
  <c r="DN81" i="3"/>
  <c r="DM81" i="3"/>
  <c r="DL81" i="3"/>
  <c r="DJ81" i="3"/>
  <c r="DI81" i="3"/>
  <c r="DH81" i="3"/>
  <c r="DF81" i="3"/>
  <c r="DE81" i="3"/>
  <c r="DD81" i="3"/>
  <c r="DB81" i="3"/>
  <c r="DA81" i="3"/>
  <c r="CZ81" i="3"/>
  <c r="CX81" i="3"/>
  <c r="CW81" i="3"/>
  <c r="CV81" i="3"/>
  <c r="CT81" i="3"/>
  <c r="CS81" i="3"/>
  <c r="CR81" i="3"/>
  <c r="CP81" i="3"/>
  <c r="CO81" i="3"/>
  <c r="CN81" i="3"/>
  <c r="CL81" i="3"/>
  <c r="CK81" i="3"/>
  <c r="CJ81" i="3"/>
  <c r="CH81" i="3"/>
  <c r="CG81" i="3"/>
  <c r="CF81" i="3"/>
  <c r="CD81" i="3"/>
  <c r="CC81" i="3"/>
  <c r="CB81" i="3"/>
  <c r="BZ81" i="3"/>
  <c r="BY81" i="3"/>
  <c r="BX81" i="3"/>
  <c r="BV81" i="3"/>
  <c r="BU81" i="3"/>
  <c r="BT81" i="3"/>
  <c r="BR81" i="3"/>
  <c r="BQ81" i="3"/>
  <c r="BP81" i="3"/>
  <c r="BN81" i="3"/>
  <c r="BM81" i="3"/>
  <c r="BL81" i="3"/>
  <c r="BJ81" i="3"/>
  <c r="BI81" i="3"/>
  <c r="BH81" i="3"/>
  <c r="BF81" i="3"/>
  <c r="BE81" i="3"/>
  <c r="BD81" i="3"/>
  <c r="BB81" i="3"/>
  <c r="BA81" i="3"/>
  <c r="AZ81" i="3"/>
  <c r="AX81" i="3"/>
  <c r="AW81" i="3"/>
  <c r="AV81" i="3"/>
  <c r="AT81" i="3"/>
  <c r="AS81" i="3"/>
  <c r="AR81" i="3"/>
  <c r="AP81" i="3"/>
  <c r="AO81" i="3"/>
  <c r="AN81" i="3"/>
  <c r="AL81" i="3"/>
  <c r="AK81" i="3"/>
  <c r="AJ81" i="3"/>
  <c r="AH81" i="3"/>
  <c r="AG81" i="3"/>
  <c r="AF81" i="3"/>
  <c r="AD81" i="3"/>
  <c r="AC81" i="3"/>
  <c r="AB81" i="3"/>
  <c r="Z81" i="3"/>
  <c r="Y81" i="3"/>
  <c r="X81" i="3"/>
  <c r="V81" i="3"/>
  <c r="U81" i="3"/>
  <c r="T81" i="3"/>
  <c r="R81" i="3"/>
  <c r="Q81" i="3"/>
  <c r="P81" i="3"/>
  <c r="N81" i="3"/>
  <c r="EL80" i="3"/>
  <c r="EI80" i="3"/>
  <c r="EG80" i="3"/>
  <c r="EE80" i="3"/>
  <c r="EC80" i="3"/>
  <c r="EA80" i="3"/>
  <c r="DY80" i="3"/>
  <c r="DW80" i="3"/>
  <c r="DU80" i="3"/>
  <c r="DS80" i="3"/>
  <c r="DQ80" i="3"/>
  <c r="DO80" i="3"/>
  <c r="DM80" i="3"/>
  <c r="DK80" i="3"/>
  <c r="DI80" i="3"/>
  <c r="DG80" i="3"/>
  <c r="DE80" i="3"/>
  <c r="DC80" i="3"/>
  <c r="DA80" i="3"/>
  <c r="CY80" i="3"/>
  <c r="CW80" i="3"/>
  <c r="CU80" i="3"/>
  <c r="CS80" i="3"/>
  <c r="CQ80" i="3"/>
  <c r="CO80" i="3"/>
  <c r="CM80" i="3"/>
  <c r="CK80" i="3"/>
  <c r="CI80" i="3"/>
  <c r="CG80" i="3"/>
  <c r="CE80" i="3"/>
  <c r="CC80" i="3"/>
  <c r="CA80" i="3"/>
  <c r="BY80" i="3"/>
  <c r="BW80" i="3"/>
  <c r="BU80" i="3"/>
  <c r="BS80" i="3"/>
  <c r="BQ80" i="3"/>
  <c r="BO80" i="3"/>
  <c r="BM80" i="3"/>
  <c r="BK80" i="3"/>
  <c r="BI80" i="3"/>
  <c r="BG80" i="3"/>
  <c r="BE80" i="3"/>
  <c r="BC80" i="3"/>
  <c r="BA80" i="3"/>
  <c r="AY80" i="3"/>
  <c r="AW80" i="3"/>
  <c r="AU80" i="3"/>
  <c r="AS80" i="3"/>
  <c r="AQ80" i="3"/>
  <c r="AO80" i="3"/>
  <c r="AM80" i="3"/>
  <c r="AK80" i="3"/>
  <c r="AI80" i="3"/>
  <c r="AG80" i="3"/>
  <c r="AE80" i="3"/>
  <c r="AC80" i="3"/>
  <c r="AA80" i="3"/>
  <c r="Y80" i="3"/>
  <c r="W80" i="3"/>
  <c r="U80" i="3"/>
  <c r="S80" i="3"/>
  <c r="Q80" i="3"/>
  <c r="O80" i="3"/>
  <c r="EM80" i="3" s="1"/>
  <c r="EL79" i="3"/>
  <c r="EI79" i="3"/>
  <c r="EG79" i="3"/>
  <c r="EE79" i="3"/>
  <c r="EE76" i="3" s="1"/>
  <c r="EC79" i="3"/>
  <c r="EA79" i="3"/>
  <c r="DY79" i="3"/>
  <c r="DW79" i="3"/>
  <c r="DW76" i="3" s="1"/>
  <c r="DU79" i="3"/>
  <c r="DS79" i="3"/>
  <c r="DQ79" i="3"/>
  <c r="DO79" i="3"/>
  <c r="DO76" i="3" s="1"/>
  <c r="DM79" i="3"/>
  <c r="DK79" i="3"/>
  <c r="DI79" i="3"/>
  <c r="DG79" i="3"/>
  <c r="DG76" i="3" s="1"/>
  <c r="DE79" i="3"/>
  <c r="DC79" i="3"/>
  <c r="DA79" i="3"/>
  <c r="CY79" i="3"/>
  <c r="CY76" i="3" s="1"/>
  <c r="CW79" i="3"/>
  <c r="CU79" i="3"/>
  <c r="CS79" i="3"/>
  <c r="CQ79" i="3"/>
  <c r="CQ76" i="3" s="1"/>
  <c r="CO79" i="3"/>
  <c r="CM79" i="3"/>
  <c r="CK79" i="3"/>
  <c r="CI79" i="3"/>
  <c r="CI76" i="3" s="1"/>
  <c r="CG79" i="3"/>
  <c r="CE79" i="3"/>
  <c r="CC79" i="3"/>
  <c r="CA79" i="3"/>
  <c r="CA76" i="3" s="1"/>
  <c r="BY79" i="3"/>
  <c r="BW79" i="3"/>
  <c r="BU79" i="3"/>
  <c r="BS79" i="3"/>
  <c r="BS76" i="3" s="1"/>
  <c r="BQ79" i="3"/>
  <c r="BO79" i="3"/>
  <c r="BM79" i="3"/>
  <c r="BK79" i="3"/>
  <c r="BK76" i="3" s="1"/>
  <c r="BI79" i="3"/>
  <c r="BG79" i="3"/>
  <c r="BE79" i="3"/>
  <c r="BC79" i="3"/>
  <c r="BC76" i="3" s="1"/>
  <c r="BA79" i="3"/>
  <c r="AY79" i="3"/>
  <c r="AW79" i="3"/>
  <c r="AU79" i="3"/>
  <c r="AU76" i="3" s="1"/>
  <c r="AS79" i="3"/>
  <c r="AQ79" i="3"/>
  <c r="AO79" i="3"/>
  <c r="AM79" i="3"/>
  <c r="AM76" i="3" s="1"/>
  <c r="AK79" i="3"/>
  <c r="AI79" i="3"/>
  <c r="AG79" i="3"/>
  <c r="AE79" i="3"/>
  <c r="AE76" i="3" s="1"/>
  <c r="AC79" i="3"/>
  <c r="AA79" i="3"/>
  <c r="Y79" i="3"/>
  <c r="W79" i="3"/>
  <c r="W76" i="3" s="1"/>
  <c r="U79" i="3"/>
  <c r="S79" i="3"/>
  <c r="Q79" i="3"/>
  <c r="O79" i="3"/>
  <c r="O76" i="3" s="1"/>
  <c r="EL78" i="3"/>
  <c r="EI78" i="3"/>
  <c r="EG78" i="3"/>
  <c r="EE78" i="3"/>
  <c r="EC78" i="3"/>
  <c r="EA78" i="3"/>
  <c r="DY78" i="3"/>
  <c r="DW78" i="3"/>
  <c r="DU78" i="3"/>
  <c r="DS78" i="3"/>
  <c r="DQ78" i="3"/>
  <c r="DO78" i="3"/>
  <c r="DM78" i="3"/>
  <c r="DK78" i="3"/>
  <c r="DI78" i="3"/>
  <c r="DG78" i="3"/>
  <c r="DE78" i="3"/>
  <c r="DC78" i="3"/>
  <c r="DA78" i="3"/>
  <c r="CY78" i="3"/>
  <c r="CW78" i="3"/>
  <c r="CU78" i="3"/>
  <c r="CS78" i="3"/>
  <c r="CQ78" i="3"/>
  <c r="CO78" i="3"/>
  <c r="CM78" i="3"/>
  <c r="CK78" i="3"/>
  <c r="CI78" i="3"/>
  <c r="CG78" i="3"/>
  <c r="CE78" i="3"/>
  <c r="CC78" i="3"/>
  <c r="CA78" i="3"/>
  <c r="BY78" i="3"/>
  <c r="BW78" i="3"/>
  <c r="BU78" i="3"/>
  <c r="BS78" i="3"/>
  <c r="BQ78" i="3"/>
  <c r="BO78" i="3"/>
  <c r="BM78" i="3"/>
  <c r="BK78" i="3"/>
  <c r="BI78" i="3"/>
  <c r="BG78" i="3"/>
  <c r="BE78" i="3"/>
  <c r="BC78" i="3"/>
  <c r="BA78" i="3"/>
  <c r="AY78" i="3"/>
  <c r="AW78" i="3"/>
  <c r="AU78" i="3"/>
  <c r="AS78" i="3"/>
  <c r="AQ78" i="3"/>
  <c r="AO78" i="3"/>
  <c r="AM78" i="3"/>
  <c r="AK78" i="3"/>
  <c r="AI78" i="3"/>
  <c r="AG78" i="3"/>
  <c r="AE78" i="3"/>
  <c r="AC78" i="3"/>
  <c r="AA78" i="3"/>
  <c r="Y78" i="3"/>
  <c r="W78" i="3"/>
  <c r="U78" i="3"/>
  <c r="S78" i="3"/>
  <c r="Q78" i="3"/>
  <c r="O78" i="3"/>
  <c r="EL77" i="3"/>
  <c r="EI77" i="3"/>
  <c r="EI76" i="3" s="1"/>
  <c r="EG77" i="3"/>
  <c r="EE77" i="3"/>
  <c r="EC77" i="3"/>
  <c r="EA77" i="3"/>
  <c r="EA76" i="3" s="1"/>
  <c r="DY77" i="3"/>
  <c r="DW77" i="3"/>
  <c r="DU77" i="3"/>
  <c r="DS77" i="3"/>
  <c r="DS76" i="3" s="1"/>
  <c r="DQ77" i="3"/>
  <c r="DO77" i="3"/>
  <c r="DM77" i="3"/>
  <c r="DK77" i="3"/>
  <c r="DK76" i="3" s="1"/>
  <c r="DI77" i="3"/>
  <c r="DG77" i="3"/>
  <c r="DE77" i="3"/>
  <c r="DC77" i="3"/>
  <c r="DC76" i="3" s="1"/>
  <c r="DA77" i="3"/>
  <c r="CY77" i="3"/>
  <c r="CW77" i="3"/>
  <c r="CU77" i="3"/>
  <c r="CU76" i="3" s="1"/>
  <c r="CS77" i="3"/>
  <c r="CQ77" i="3"/>
  <c r="CO77" i="3"/>
  <c r="CM77" i="3"/>
  <c r="CM76" i="3" s="1"/>
  <c r="CK77" i="3"/>
  <c r="CI77" i="3"/>
  <c r="CG77" i="3"/>
  <c r="CE77" i="3"/>
  <c r="CE76" i="3" s="1"/>
  <c r="CC77" i="3"/>
  <c r="CA77" i="3"/>
  <c r="BY77" i="3"/>
  <c r="BW77" i="3"/>
  <c r="BW76" i="3" s="1"/>
  <c r="BU77" i="3"/>
  <c r="BS77" i="3"/>
  <c r="BQ77" i="3"/>
  <c r="BO77" i="3"/>
  <c r="BO76" i="3" s="1"/>
  <c r="BM77" i="3"/>
  <c r="BK77" i="3"/>
  <c r="BI77" i="3"/>
  <c r="BG77" i="3"/>
  <c r="BG76" i="3" s="1"/>
  <c r="BE77" i="3"/>
  <c r="BC77" i="3"/>
  <c r="BA77" i="3"/>
  <c r="AY77" i="3"/>
  <c r="AY76" i="3" s="1"/>
  <c r="AW77" i="3"/>
  <c r="AU77" i="3"/>
  <c r="AS77" i="3"/>
  <c r="AQ77" i="3"/>
  <c r="AQ76" i="3" s="1"/>
  <c r="AO77" i="3"/>
  <c r="AM77" i="3"/>
  <c r="AK77" i="3"/>
  <c r="AI77" i="3"/>
  <c r="AI76" i="3" s="1"/>
  <c r="AG77" i="3"/>
  <c r="AE77" i="3"/>
  <c r="AC77" i="3"/>
  <c r="AA77" i="3"/>
  <c r="AA76" i="3" s="1"/>
  <c r="Y77" i="3"/>
  <c r="W77" i="3"/>
  <c r="U77" i="3"/>
  <c r="S77" i="3"/>
  <c r="S76" i="3" s="1"/>
  <c r="Q77" i="3"/>
  <c r="O77" i="3"/>
  <c r="EL76" i="3"/>
  <c r="EH76" i="3"/>
  <c r="EG76" i="3"/>
  <c r="EF76" i="3"/>
  <c r="ED76" i="3"/>
  <c r="EC76" i="3"/>
  <c r="EB76" i="3"/>
  <c r="DZ76" i="3"/>
  <c r="DY76" i="3"/>
  <c r="DX76" i="3"/>
  <c r="DV76" i="3"/>
  <c r="DU76" i="3"/>
  <c r="DT76" i="3"/>
  <c r="DR76" i="3"/>
  <c r="DQ76" i="3"/>
  <c r="DP76" i="3"/>
  <c r="DN76" i="3"/>
  <c r="DM76" i="3"/>
  <c r="DL76" i="3"/>
  <c r="DJ76" i="3"/>
  <c r="DI76" i="3"/>
  <c r="DH76" i="3"/>
  <c r="DF76" i="3"/>
  <c r="DE76" i="3"/>
  <c r="DD76" i="3"/>
  <c r="DB76" i="3"/>
  <c r="DA76" i="3"/>
  <c r="CZ76" i="3"/>
  <c r="CX76" i="3"/>
  <c r="CW76" i="3"/>
  <c r="CV76" i="3"/>
  <c r="CT76" i="3"/>
  <c r="CS76" i="3"/>
  <c r="CR76" i="3"/>
  <c r="CP76" i="3"/>
  <c r="CO76" i="3"/>
  <c r="CN76" i="3"/>
  <c r="CL76" i="3"/>
  <c r="CK76" i="3"/>
  <c r="CJ76" i="3"/>
  <c r="CH76" i="3"/>
  <c r="CG76" i="3"/>
  <c r="CF76" i="3"/>
  <c r="CD76" i="3"/>
  <c r="CC76" i="3"/>
  <c r="CB76" i="3"/>
  <c r="BZ76" i="3"/>
  <c r="BY76" i="3"/>
  <c r="BX76" i="3"/>
  <c r="BV76" i="3"/>
  <c r="BU76" i="3"/>
  <c r="BT76" i="3"/>
  <c r="BR76" i="3"/>
  <c r="BQ76" i="3"/>
  <c r="BP76" i="3"/>
  <c r="BN76" i="3"/>
  <c r="BM76" i="3"/>
  <c r="BL76" i="3"/>
  <c r="BJ76" i="3"/>
  <c r="BI76" i="3"/>
  <c r="BH76" i="3"/>
  <c r="BF76" i="3"/>
  <c r="BE76" i="3"/>
  <c r="BD76" i="3"/>
  <c r="BB76" i="3"/>
  <c r="BA76" i="3"/>
  <c r="AZ76" i="3"/>
  <c r="AX76" i="3"/>
  <c r="AW76" i="3"/>
  <c r="AV76" i="3"/>
  <c r="AT76" i="3"/>
  <c r="AS76" i="3"/>
  <c r="AR76" i="3"/>
  <c r="AP76" i="3"/>
  <c r="AO76" i="3"/>
  <c r="AN76" i="3"/>
  <c r="AL76" i="3"/>
  <c r="AK76" i="3"/>
  <c r="AJ76" i="3"/>
  <c r="AH76" i="3"/>
  <c r="AG76" i="3"/>
  <c r="AF76" i="3"/>
  <c r="AD76" i="3"/>
  <c r="AC76" i="3"/>
  <c r="AB76" i="3"/>
  <c r="Z76" i="3"/>
  <c r="Y76" i="3"/>
  <c r="X76" i="3"/>
  <c r="V76" i="3"/>
  <c r="U76" i="3"/>
  <c r="T76" i="3"/>
  <c r="R76" i="3"/>
  <c r="Q76" i="3"/>
  <c r="P76" i="3"/>
  <c r="N76" i="3"/>
  <c r="EL75" i="3"/>
  <c r="EL74" i="3" s="1"/>
  <c r="EI75" i="3"/>
  <c r="EI74" i="3" s="1"/>
  <c r="EG75" i="3"/>
  <c r="EE75" i="3"/>
  <c r="EE74" i="3" s="1"/>
  <c r="EC75" i="3"/>
  <c r="EC74" i="3" s="1"/>
  <c r="EA75" i="3"/>
  <c r="EA74" i="3" s="1"/>
  <c r="DY75" i="3"/>
  <c r="DW75" i="3"/>
  <c r="DW74" i="3" s="1"/>
  <c r="DU75" i="3"/>
  <c r="DU74" i="3" s="1"/>
  <c r="DS75" i="3"/>
  <c r="DS74" i="3" s="1"/>
  <c r="DQ75" i="3"/>
  <c r="DO75" i="3"/>
  <c r="DO74" i="3" s="1"/>
  <c r="DM75" i="3"/>
  <c r="DM74" i="3" s="1"/>
  <c r="DK75" i="3"/>
  <c r="DK74" i="3" s="1"/>
  <c r="DI75" i="3"/>
  <c r="DG75" i="3"/>
  <c r="DG74" i="3" s="1"/>
  <c r="DE75" i="3"/>
  <c r="DE74" i="3" s="1"/>
  <c r="DC75" i="3"/>
  <c r="DC74" i="3" s="1"/>
  <c r="DA75" i="3"/>
  <c r="CY75" i="3"/>
  <c r="CY74" i="3" s="1"/>
  <c r="CW75" i="3"/>
  <c r="CW74" i="3" s="1"/>
  <c r="CU75" i="3"/>
  <c r="CU74" i="3" s="1"/>
  <c r="CS75" i="3"/>
  <c r="CQ75" i="3"/>
  <c r="CQ74" i="3" s="1"/>
  <c r="CO75" i="3"/>
  <c r="CO74" i="3" s="1"/>
  <c r="CM75" i="3"/>
  <c r="CM74" i="3" s="1"/>
  <c r="CK75" i="3"/>
  <c r="CI75" i="3"/>
  <c r="CI74" i="3" s="1"/>
  <c r="CG75" i="3"/>
  <c r="CG74" i="3" s="1"/>
  <c r="CE75" i="3"/>
  <c r="CE74" i="3" s="1"/>
  <c r="CC75" i="3"/>
  <c r="CA75" i="3"/>
  <c r="CA74" i="3" s="1"/>
  <c r="BY75" i="3"/>
  <c r="BY74" i="3" s="1"/>
  <c r="BW75" i="3"/>
  <c r="BW74" i="3" s="1"/>
  <c r="BU75" i="3"/>
  <c r="BS75" i="3"/>
  <c r="BS74" i="3" s="1"/>
  <c r="BQ75" i="3"/>
  <c r="BQ74" i="3" s="1"/>
  <c r="BO75" i="3"/>
  <c r="BO74" i="3" s="1"/>
  <c r="BM75" i="3"/>
  <c r="BK75" i="3"/>
  <c r="BK74" i="3" s="1"/>
  <c r="BI75" i="3"/>
  <c r="BI74" i="3" s="1"/>
  <c r="BG75" i="3"/>
  <c r="BG74" i="3" s="1"/>
  <c r="BE75" i="3"/>
  <c r="BC75" i="3"/>
  <c r="BC74" i="3" s="1"/>
  <c r="BA75" i="3"/>
  <c r="BA74" i="3" s="1"/>
  <c r="AY75" i="3"/>
  <c r="AY74" i="3" s="1"/>
  <c r="AW75" i="3"/>
  <c r="AU75" i="3"/>
  <c r="AU74" i="3" s="1"/>
  <c r="AS75" i="3"/>
  <c r="AS74" i="3" s="1"/>
  <c r="AQ75" i="3"/>
  <c r="AQ74" i="3" s="1"/>
  <c r="AO75" i="3"/>
  <c r="AM75" i="3"/>
  <c r="AM74" i="3" s="1"/>
  <c r="AK75" i="3"/>
  <c r="AK74" i="3" s="1"/>
  <c r="AI75" i="3"/>
  <c r="AI74" i="3" s="1"/>
  <c r="AG75" i="3"/>
  <c r="AE75" i="3"/>
  <c r="AE74" i="3" s="1"/>
  <c r="AC75" i="3"/>
  <c r="AC74" i="3" s="1"/>
  <c r="AA75" i="3"/>
  <c r="AA74" i="3" s="1"/>
  <c r="Y75" i="3"/>
  <c r="W75" i="3"/>
  <c r="W74" i="3" s="1"/>
  <c r="U75" i="3"/>
  <c r="U74" i="3" s="1"/>
  <c r="S75" i="3"/>
  <c r="S74" i="3" s="1"/>
  <c r="Q75" i="3"/>
  <c r="O75" i="3"/>
  <c r="O74" i="3" s="1"/>
  <c r="EH74" i="3"/>
  <c r="EG74" i="3"/>
  <c r="EF74" i="3"/>
  <c r="ED74" i="3"/>
  <c r="EB74" i="3"/>
  <c r="DZ74" i="3"/>
  <c r="DY74" i="3"/>
  <c r="DX74" i="3"/>
  <c r="DV74" i="3"/>
  <c r="DT74" i="3"/>
  <c r="DR74" i="3"/>
  <c r="DQ74" i="3"/>
  <c r="DP74" i="3"/>
  <c r="DN74" i="3"/>
  <c r="DL74" i="3"/>
  <c r="DJ74" i="3"/>
  <c r="DI74" i="3"/>
  <c r="DH74" i="3"/>
  <c r="DF74" i="3"/>
  <c r="DD74" i="3"/>
  <c r="DB74" i="3"/>
  <c r="DA74" i="3"/>
  <c r="CZ74" i="3"/>
  <c r="CX74" i="3"/>
  <c r="CV74" i="3"/>
  <c r="CT74" i="3"/>
  <c r="CS74" i="3"/>
  <c r="CR74" i="3"/>
  <c r="CP74" i="3"/>
  <c r="CN74" i="3"/>
  <c r="CL74" i="3"/>
  <c r="CK74" i="3"/>
  <c r="CJ74" i="3"/>
  <c r="CH74" i="3"/>
  <c r="CF74" i="3"/>
  <c r="CD74" i="3"/>
  <c r="CC74" i="3"/>
  <c r="CB74" i="3"/>
  <c r="BZ74" i="3"/>
  <c r="BX74" i="3"/>
  <c r="BV74" i="3"/>
  <c r="BU74" i="3"/>
  <c r="BT74" i="3"/>
  <c r="BR74" i="3"/>
  <c r="BP74" i="3"/>
  <c r="BN74" i="3"/>
  <c r="BM74" i="3"/>
  <c r="BL74" i="3"/>
  <c r="BJ74" i="3"/>
  <c r="BH74" i="3"/>
  <c r="BF74" i="3"/>
  <c r="BE74" i="3"/>
  <c r="BD74" i="3"/>
  <c r="BB74" i="3"/>
  <c r="AZ74" i="3"/>
  <c r="AX74" i="3"/>
  <c r="AW74" i="3"/>
  <c r="AV74" i="3"/>
  <c r="AT74" i="3"/>
  <c r="AR74" i="3"/>
  <c r="AP74" i="3"/>
  <c r="AO74" i="3"/>
  <c r="AN74" i="3"/>
  <c r="AL74" i="3"/>
  <c r="AJ74" i="3"/>
  <c r="AH74" i="3"/>
  <c r="AG74" i="3"/>
  <c r="AF74" i="3"/>
  <c r="AD74" i="3"/>
  <c r="AB74" i="3"/>
  <c r="Z74" i="3"/>
  <c r="Y74" i="3"/>
  <c r="X74" i="3"/>
  <c r="V74" i="3"/>
  <c r="T74" i="3"/>
  <c r="R74" i="3"/>
  <c r="Q74" i="3"/>
  <c r="P74" i="3"/>
  <c r="N74" i="3"/>
  <c r="EL73" i="3"/>
  <c r="EL71" i="3" s="1"/>
  <c r="EI73" i="3"/>
  <c r="EG73" i="3"/>
  <c r="EE73" i="3"/>
  <c r="EC73" i="3"/>
  <c r="EC71" i="3" s="1"/>
  <c r="EA73" i="3"/>
  <c r="DY73" i="3"/>
  <c r="DW73" i="3"/>
  <c r="DU73" i="3"/>
  <c r="DU71" i="3" s="1"/>
  <c r="DS73" i="3"/>
  <c r="DQ73" i="3"/>
  <c r="DO73" i="3"/>
  <c r="DM73" i="3"/>
  <c r="DM71" i="3" s="1"/>
  <c r="DK73" i="3"/>
  <c r="DI73" i="3"/>
  <c r="DG73" i="3"/>
  <c r="DE73" i="3"/>
  <c r="DE71" i="3" s="1"/>
  <c r="DC73" i="3"/>
  <c r="DA73" i="3"/>
  <c r="CY73" i="3"/>
  <c r="CW73" i="3"/>
  <c r="CW71" i="3" s="1"/>
  <c r="CU73" i="3"/>
  <c r="CS73" i="3"/>
  <c r="CQ73" i="3"/>
  <c r="CO73" i="3"/>
  <c r="CO71" i="3" s="1"/>
  <c r="CM73" i="3"/>
  <c r="CK73" i="3"/>
  <c r="CI73" i="3"/>
  <c r="CG73" i="3"/>
  <c r="CG71" i="3" s="1"/>
  <c r="CE73" i="3"/>
  <c r="CC73" i="3"/>
  <c r="CA73" i="3"/>
  <c r="BY73" i="3"/>
  <c r="BY71" i="3" s="1"/>
  <c r="BW73" i="3"/>
  <c r="BU73" i="3"/>
  <c r="BS73" i="3"/>
  <c r="BQ73" i="3"/>
  <c r="BQ71" i="3" s="1"/>
  <c r="BO73" i="3"/>
  <c r="BM73" i="3"/>
  <c r="BK73" i="3"/>
  <c r="BI73" i="3"/>
  <c r="BI71" i="3" s="1"/>
  <c r="BG73" i="3"/>
  <c r="BE73" i="3"/>
  <c r="BC73" i="3"/>
  <c r="BA73" i="3"/>
  <c r="BA71" i="3" s="1"/>
  <c r="AY73" i="3"/>
  <c r="AW73" i="3"/>
  <c r="AU73" i="3"/>
  <c r="AS73" i="3"/>
  <c r="AS71" i="3" s="1"/>
  <c r="AQ73" i="3"/>
  <c r="AO73" i="3"/>
  <c r="AM73" i="3"/>
  <c r="AK73" i="3"/>
  <c r="AK71" i="3" s="1"/>
  <c r="AI73" i="3"/>
  <c r="AG73" i="3"/>
  <c r="AE73" i="3"/>
  <c r="AC73" i="3"/>
  <c r="AC71" i="3" s="1"/>
  <c r="AA73" i="3"/>
  <c r="Y73" i="3"/>
  <c r="W73" i="3"/>
  <c r="U73" i="3"/>
  <c r="U71" i="3" s="1"/>
  <c r="S73" i="3"/>
  <c r="Q73" i="3"/>
  <c r="O73" i="3"/>
  <c r="EM73" i="3" s="1"/>
  <c r="EL72" i="3"/>
  <c r="EI72" i="3"/>
  <c r="EG72" i="3"/>
  <c r="EG71" i="3" s="1"/>
  <c r="EE72" i="3"/>
  <c r="EE71" i="3" s="1"/>
  <c r="EC72" i="3"/>
  <c r="EA72" i="3"/>
  <c r="DY72" i="3"/>
  <c r="DY71" i="3" s="1"/>
  <c r="DW72" i="3"/>
  <c r="DW71" i="3" s="1"/>
  <c r="DU72" i="3"/>
  <c r="DS72" i="3"/>
  <c r="DQ72" i="3"/>
  <c r="DQ71" i="3" s="1"/>
  <c r="DO72" i="3"/>
  <c r="DO71" i="3" s="1"/>
  <c r="DM72" i="3"/>
  <c r="DK72" i="3"/>
  <c r="DI72" i="3"/>
  <c r="DI71" i="3" s="1"/>
  <c r="DG72" i="3"/>
  <c r="DG71" i="3" s="1"/>
  <c r="DE72" i="3"/>
  <c r="DC72" i="3"/>
  <c r="DA72" i="3"/>
  <c r="DA71" i="3" s="1"/>
  <c r="CY72" i="3"/>
  <c r="CY71" i="3" s="1"/>
  <c r="CW72" i="3"/>
  <c r="CU72" i="3"/>
  <c r="CS72" i="3"/>
  <c r="CS71" i="3" s="1"/>
  <c r="CQ72" i="3"/>
  <c r="CQ71" i="3" s="1"/>
  <c r="CO72" i="3"/>
  <c r="CM72" i="3"/>
  <c r="CK72" i="3"/>
  <c r="CK71" i="3" s="1"/>
  <c r="CI72" i="3"/>
  <c r="CI71" i="3" s="1"/>
  <c r="CG72" i="3"/>
  <c r="CE72" i="3"/>
  <c r="CC72" i="3"/>
  <c r="CC71" i="3" s="1"/>
  <c r="CA72" i="3"/>
  <c r="CA71" i="3" s="1"/>
  <c r="BY72" i="3"/>
  <c r="BW72" i="3"/>
  <c r="BU72" i="3"/>
  <c r="BU71" i="3" s="1"/>
  <c r="BS72" i="3"/>
  <c r="BS71" i="3" s="1"/>
  <c r="BQ72" i="3"/>
  <c r="BO72" i="3"/>
  <c r="BM72" i="3"/>
  <c r="BM71" i="3" s="1"/>
  <c r="BK72" i="3"/>
  <c r="BK71" i="3" s="1"/>
  <c r="BI72" i="3"/>
  <c r="BG72" i="3"/>
  <c r="BE72" i="3"/>
  <c r="BE71" i="3" s="1"/>
  <c r="BC72" i="3"/>
  <c r="BC71" i="3" s="1"/>
  <c r="BA72" i="3"/>
  <c r="AY72" i="3"/>
  <c r="AW72" i="3"/>
  <c r="AW71" i="3" s="1"/>
  <c r="AU72" i="3"/>
  <c r="AU71" i="3" s="1"/>
  <c r="AS72" i="3"/>
  <c r="AQ72" i="3"/>
  <c r="AO72" i="3"/>
  <c r="AO71" i="3" s="1"/>
  <c r="AM72" i="3"/>
  <c r="AM71" i="3" s="1"/>
  <c r="AK72" i="3"/>
  <c r="AI72" i="3"/>
  <c r="AG72" i="3"/>
  <c r="AG71" i="3" s="1"/>
  <c r="AE72" i="3"/>
  <c r="AE71" i="3" s="1"/>
  <c r="AC72" i="3"/>
  <c r="AA72" i="3"/>
  <c r="Y72" i="3"/>
  <c r="Y71" i="3" s="1"/>
  <c r="W72" i="3"/>
  <c r="W71" i="3" s="1"/>
  <c r="U72" i="3"/>
  <c r="S72" i="3"/>
  <c r="Q72" i="3"/>
  <c r="Q71" i="3" s="1"/>
  <c r="O72" i="3"/>
  <c r="O71" i="3" s="1"/>
  <c r="EJ71" i="3"/>
  <c r="EI71" i="3"/>
  <c r="EH71" i="3"/>
  <c r="EF71" i="3"/>
  <c r="ED71" i="3"/>
  <c r="EB71" i="3"/>
  <c r="EA71" i="3"/>
  <c r="DZ71" i="3"/>
  <c r="DX71" i="3"/>
  <c r="DV71" i="3"/>
  <c r="DT71" i="3"/>
  <c r="DS71" i="3"/>
  <c r="DR71" i="3"/>
  <c r="DP71" i="3"/>
  <c r="DN71" i="3"/>
  <c r="DL71" i="3"/>
  <c r="DK71" i="3"/>
  <c r="DJ71" i="3"/>
  <c r="DH71" i="3"/>
  <c r="DF71" i="3"/>
  <c r="DD71" i="3"/>
  <c r="DC71" i="3"/>
  <c r="DB71" i="3"/>
  <c r="CZ71" i="3"/>
  <c r="CX71" i="3"/>
  <c r="CV71" i="3"/>
  <c r="CU71" i="3"/>
  <c r="CT71" i="3"/>
  <c r="CR71" i="3"/>
  <c r="CP71" i="3"/>
  <c r="CN71" i="3"/>
  <c r="CM71" i="3"/>
  <c r="CL71" i="3"/>
  <c r="CJ71" i="3"/>
  <c r="CH71" i="3"/>
  <c r="CF71" i="3"/>
  <c r="CE71" i="3"/>
  <c r="CD71" i="3"/>
  <c r="CB71" i="3"/>
  <c r="BZ71" i="3"/>
  <c r="BX71" i="3"/>
  <c r="BW71" i="3"/>
  <c r="BV71" i="3"/>
  <c r="BT71" i="3"/>
  <c r="BR71" i="3"/>
  <c r="BP71" i="3"/>
  <c r="BO71" i="3"/>
  <c r="BN71" i="3"/>
  <c r="BL71" i="3"/>
  <c r="BJ71" i="3"/>
  <c r="BH71" i="3"/>
  <c r="BG71" i="3"/>
  <c r="BF71" i="3"/>
  <c r="BD71" i="3"/>
  <c r="BB71" i="3"/>
  <c r="AZ71" i="3"/>
  <c r="AY71" i="3"/>
  <c r="AX71" i="3"/>
  <c r="AV71" i="3"/>
  <c r="AT71" i="3"/>
  <c r="AR71" i="3"/>
  <c r="AQ71" i="3"/>
  <c r="AP71" i="3"/>
  <c r="AN71" i="3"/>
  <c r="AL71" i="3"/>
  <c r="AJ71" i="3"/>
  <c r="AI71" i="3"/>
  <c r="AH71" i="3"/>
  <c r="AF71" i="3"/>
  <c r="AD71" i="3"/>
  <c r="AB71" i="3"/>
  <c r="AA71" i="3"/>
  <c r="Z71" i="3"/>
  <c r="X71" i="3"/>
  <c r="V71" i="3"/>
  <c r="T71" i="3"/>
  <c r="S71" i="3"/>
  <c r="R71" i="3"/>
  <c r="P71" i="3"/>
  <c r="N71" i="3"/>
  <c r="EL70" i="3"/>
  <c r="BE70" i="3"/>
  <c r="EM70" i="3" s="1"/>
  <c r="EL69" i="3"/>
  <c r="EI69" i="3"/>
  <c r="EG69" i="3"/>
  <c r="EE69" i="3"/>
  <c r="EC69" i="3"/>
  <c r="EA69" i="3"/>
  <c r="DY69" i="3"/>
  <c r="DW69" i="3"/>
  <c r="DU69" i="3"/>
  <c r="DS69" i="3"/>
  <c r="DQ69" i="3"/>
  <c r="DO69" i="3"/>
  <c r="DM69" i="3"/>
  <c r="DK69" i="3"/>
  <c r="DI69" i="3"/>
  <c r="DG69" i="3"/>
  <c r="DE69" i="3"/>
  <c r="DC69" i="3"/>
  <c r="DA69" i="3"/>
  <c r="CY69" i="3"/>
  <c r="CW69" i="3"/>
  <c r="CU69" i="3"/>
  <c r="CS69" i="3"/>
  <c r="CQ69" i="3"/>
  <c r="CO69" i="3"/>
  <c r="CM69" i="3"/>
  <c r="CK69" i="3"/>
  <c r="CI69" i="3"/>
  <c r="CG69" i="3"/>
  <c r="CE69" i="3"/>
  <c r="CC69" i="3"/>
  <c r="CA69" i="3"/>
  <c r="BY69" i="3"/>
  <c r="BW69" i="3"/>
  <c r="BU69" i="3"/>
  <c r="BS69" i="3"/>
  <c r="BQ69" i="3"/>
  <c r="BO69" i="3"/>
  <c r="BM69" i="3"/>
  <c r="BK69" i="3"/>
  <c r="BI69" i="3"/>
  <c r="BG69" i="3"/>
  <c r="BE69" i="3"/>
  <c r="BC69" i="3"/>
  <c r="BA69" i="3"/>
  <c r="AY69" i="3"/>
  <c r="AW69" i="3"/>
  <c r="AU69" i="3"/>
  <c r="AS69" i="3"/>
  <c r="AQ69" i="3"/>
  <c r="AO69" i="3"/>
  <c r="AM69" i="3"/>
  <c r="AK69" i="3"/>
  <c r="AK67" i="3" s="1"/>
  <c r="AI69" i="3"/>
  <c r="AG69" i="3"/>
  <c r="AE69" i="3"/>
  <c r="AC69" i="3"/>
  <c r="AC67" i="3" s="1"/>
  <c r="Z69" i="3"/>
  <c r="AA69" i="3" s="1"/>
  <c r="AA67" i="3" s="1"/>
  <c r="Y69" i="3"/>
  <c r="W69" i="3"/>
  <c r="U69" i="3"/>
  <c r="S69" i="3"/>
  <c r="Q69" i="3"/>
  <c r="O69" i="3"/>
  <c r="EL68" i="3"/>
  <c r="EL67" i="3" s="1"/>
  <c r="EI68" i="3"/>
  <c r="EG68" i="3"/>
  <c r="EG67" i="3" s="1"/>
  <c r="EE68" i="3"/>
  <c r="EC68" i="3"/>
  <c r="EA68" i="3"/>
  <c r="DY68" i="3"/>
  <c r="DY67" i="3" s="1"/>
  <c r="DW68" i="3"/>
  <c r="DU68" i="3"/>
  <c r="DS68" i="3"/>
  <c r="DQ68" i="3"/>
  <c r="DQ67" i="3" s="1"/>
  <c r="DO68" i="3"/>
  <c r="DM68" i="3"/>
  <c r="DK68" i="3"/>
  <c r="DI68" i="3"/>
  <c r="DI67" i="3" s="1"/>
  <c r="DG68" i="3"/>
  <c r="DE68" i="3"/>
  <c r="DC68" i="3"/>
  <c r="DA68" i="3"/>
  <c r="DA67" i="3" s="1"/>
  <c r="CY68" i="3"/>
  <c r="CW68" i="3"/>
  <c r="CU68" i="3"/>
  <c r="CS68" i="3"/>
  <c r="CS67" i="3" s="1"/>
  <c r="CQ68" i="3"/>
  <c r="CO68" i="3"/>
  <c r="CM68" i="3"/>
  <c r="CK68" i="3"/>
  <c r="CK67" i="3" s="1"/>
  <c r="CI68" i="3"/>
  <c r="CG68" i="3"/>
  <c r="CE68" i="3"/>
  <c r="CC68" i="3"/>
  <c r="CC67" i="3" s="1"/>
  <c r="CA68" i="3"/>
  <c r="BY68" i="3"/>
  <c r="BW68" i="3"/>
  <c r="BU68" i="3"/>
  <c r="BU67" i="3" s="1"/>
  <c r="BS68" i="3"/>
  <c r="BQ68" i="3"/>
  <c r="BO68" i="3"/>
  <c r="BM68" i="3"/>
  <c r="BM67" i="3" s="1"/>
  <c r="BK68" i="3"/>
  <c r="BI68" i="3"/>
  <c r="BG68" i="3"/>
  <c r="BE68" i="3"/>
  <c r="BE67" i="3" s="1"/>
  <c r="BC68" i="3"/>
  <c r="BA68" i="3"/>
  <c r="AY68" i="3"/>
  <c r="AW68" i="3"/>
  <c r="AW67" i="3" s="1"/>
  <c r="AU68" i="3"/>
  <c r="AS68" i="3"/>
  <c r="AQ68" i="3"/>
  <c r="AO68" i="3"/>
  <c r="AO67" i="3" s="1"/>
  <c r="AN68" i="3"/>
  <c r="AM68" i="3"/>
  <c r="AK68" i="3"/>
  <c r="AI68" i="3"/>
  <c r="AG68" i="3"/>
  <c r="AE68" i="3"/>
  <c r="AC68" i="3"/>
  <c r="AA68" i="3"/>
  <c r="Y68" i="3"/>
  <c r="W68" i="3"/>
  <c r="U68" i="3"/>
  <c r="S68" i="3"/>
  <c r="Q68" i="3"/>
  <c r="O68" i="3"/>
  <c r="EM68" i="3" s="1"/>
  <c r="EI67" i="3"/>
  <c r="EH67" i="3"/>
  <c r="EF67" i="3"/>
  <c r="EE67" i="3"/>
  <c r="ED67" i="3"/>
  <c r="EB67" i="3"/>
  <c r="EA67" i="3"/>
  <c r="DZ67" i="3"/>
  <c r="DX67" i="3"/>
  <c r="DW67" i="3"/>
  <c r="DV67" i="3"/>
  <c r="DT67" i="3"/>
  <c r="DS67" i="3"/>
  <c r="DR67" i="3"/>
  <c r="DP67" i="3"/>
  <c r="DO67" i="3"/>
  <c r="DN67" i="3"/>
  <c r="DL67" i="3"/>
  <c r="DK67" i="3"/>
  <c r="DJ67" i="3"/>
  <c r="DH67" i="3"/>
  <c r="DG67" i="3"/>
  <c r="DF67" i="3"/>
  <c r="DD67" i="3"/>
  <c r="DC67" i="3"/>
  <c r="DB67" i="3"/>
  <c r="CZ67" i="3"/>
  <c r="CY67" i="3"/>
  <c r="CX67" i="3"/>
  <c r="CV67" i="3"/>
  <c r="CU67" i="3"/>
  <c r="CT67" i="3"/>
  <c r="CR67" i="3"/>
  <c r="CQ67" i="3"/>
  <c r="CP67" i="3"/>
  <c r="CN67" i="3"/>
  <c r="CM67" i="3"/>
  <c r="CL67" i="3"/>
  <c r="CJ67" i="3"/>
  <c r="CI67" i="3"/>
  <c r="CH67" i="3"/>
  <c r="CF67" i="3"/>
  <c r="CE67" i="3"/>
  <c r="CD67" i="3"/>
  <c r="CB67" i="3"/>
  <c r="CA67" i="3"/>
  <c r="BZ67" i="3"/>
  <c r="BX67" i="3"/>
  <c r="BW67" i="3"/>
  <c r="BV67" i="3"/>
  <c r="BT67" i="3"/>
  <c r="BS67" i="3"/>
  <c r="BR67" i="3"/>
  <c r="BP67" i="3"/>
  <c r="BO67" i="3"/>
  <c r="BN67" i="3"/>
  <c r="BL67" i="3"/>
  <c r="BK67" i="3"/>
  <c r="BJ67" i="3"/>
  <c r="BH67" i="3"/>
  <c r="BG67" i="3"/>
  <c r="BF67" i="3"/>
  <c r="BD67" i="3"/>
  <c r="BC67" i="3"/>
  <c r="BB67" i="3"/>
  <c r="AZ67" i="3"/>
  <c r="AY67" i="3"/>
  <c r="AX67" i="3"/>
  <c r="AV67" i="3"/>
  <c r="AU67" i="3"/>
  <c r="AT67" i="3"/>
  <c r="AR67" i="3"/>
  <c r="AQ67" i="3"/>
  <c r="AP67" i="3"/>
  <c r="AN67" i="3"/>
  <c r="AM67" i="3"/>
  <c r="AL67" i="3"/>
  <c r="AJ67" i="3"/>
  <c r="AI67" i="3"/>
  <c r="AH67" i="3"/>
  <c r="AG67" i="3"/>
  <c r="AF67" i="3"/>
  <c r="AE67" i="3"/>
  <c r="AD67" i="3"/>
  <c r="AB67" i="3"/>
  <c r="Y67" i="3"/>
  <c r="X67" i="3"/>
  <c r="W67" i="3"/>
  <c r="V67" i="3"/>
  <c r="U67" i="3"/>
  <c r="T67" i="3"/>
  <c r="S67" i="3"/>
  <c r="R67" i="3"/>
  <c r="Q67" i="3"/>
  <c r="P67" i="3"/>
  <c r="O67" i="3"/>
  <c r="N67" i="3"/>
  <c r="EL66" i="3"/>
  <c r="EK66" i="3"/>
  <c r="EK64" i="3" s="1"/>
  <c r="EI66" i="3"/>
  <c r="EG66" i="3"/>
  <c r="EG64" i="3" s="1"/>
  <c r="EE66" i="3"/>
  <c r="EC66" i="3"/>
  <c r="EC64" i="3" s="1"/>
  <c r="EA66" i="3"/>
  <c r="DY66" i="3"/>
  <c r="DY64" i="3" s="1"/>
  <c r="DW66" i="3"/>
  <c r="DU66" i="3"/>
  <c r="DU64" i="3" s="1"/>
  <c r="DS66" i="3"/>
  <c r="DQ66" i="3"/>
  <c r="DQ64" i="3" s="1"/>
  <c r="DO66" i="3"/>
  <c r="DM66" i="3"/>
  <c r="DM64" i="3" s="1"/>
  <c r="DK66" i="3"/>
  <c r="DI66" i="3"/>
  <c r="DI64" i="3" s="1"/>
  <c r="DG66" i="3"/>
  <c r="DE66" i="3"/>
  <c r="DE64" i="3" s="1"/>
  <c r="DC66" i="3"/>
  <c r="DA66" i="3"/>
  <c r="DA64" i="3" s="1"/>
  <c r="CY66" i="3"/>
  <c r="CW66" i="3"/>
  <c r="CW64" i="3" s="1"/>
  <c r="CU66" i="3"/>
  <c r="CS66" i="3"/>
  <c r="CS64" i="3" s="1"/>
  <c r="CQ66" i="3"/>
  <c r="CO66" i="3"/>
  <c r="CO64" i="3" s="1"/>
  <c r="CM66" i="3"/>
  <c r="CK66" i="3"/>
  <c r="CK64" i="3" s="1"/>
  <c r="CI66" i="3"/>
  <c r="CG66" i="3"/>
  <c r="CG64" i="3" s="1"/>
  <c r="CE66" i="3"/>
  <c r="CC66" i="3"/>
  <c r="CC64" i="3" s="1"/>
  <c r="CA66" i="3"/>
  <c r="BY66" i="3"/>
  <c r="BY64" i="3" s="1"/>
  <c r="BW66" i="3"/>
  <c r="BU66" i="3"/>
  <c r="BU64" i="3" s="1"/>
  <c r="BS66" i="3"/>
  <c r="BQ66" i="3"/>
  <c r="BQ64" i="3" s="1"/>
  <c r="BO66" i="3"/>
  <c r="BM66" i="3"/>
  <c r="BM64" i="3" s="1"/>
  <c r="BK66" i="3"/>
  <c r="BI66" i="3"/>
  <c r="BI64" i="3" s="1"/>
  <c r="BG66" i="3"/>
  <c r="BE66" i="3"/>
  <c r="BE64" i="3" s="1"/>
  <c r="BC66" i="3"/>
  <c r="BA66" i="3"/>
  <c r="BA64" i="3" s="1"/>
  <c r="AY66" i="3"/>
  <c r="AW66" i="3"/>
  <c r="AW64" i="3" s="1"/>
  <c r="AU66" i="3"/>
  <c r="AS66" i="3"/>
  <c r="AS64" i="3" s="1"/>
  <c r="AQ66" i="3"/>
  <c r="AO66" i="3"/>
  <c r="AO64" i="3" s="1"/>
  <c r="AM66" i="3"/>
  <c r="AK66" i="3"/>
  <c r="AI66" i="3"/>
  <c r="AG66" i="3"/>
  <c r="AG64" i="3" s="1"/>
  <c r="AE66" i="3"/>
  <c r="AC66" i="3"/>
  <c r="AA66" i="3"/>
  <c r="Y66" i="3"/>
  <c r="Y64" i="3" s="1"/>
  <c r="W66" i="3"/>
  <c r="U66" i="3"/>
  <c r="S66" i="3"/>
  <c r="Q66" i="3"/>
  <c r="Q64" i="3" s="1"/>
  <c r="O66" i="3"/>
  <c r="EL65" i="3"/>
  <c r="EI65" i="3"/>
  <c r="EI64" i="3" s="1"/>
  <c r="EG65" i="3"/>
  <c r="EE65" i="3"/>
  <c r="EE64" i="3" s="1"/>
  <c r="EC65" i="3"/>
  <c r="EA65" i="3"/>
  <c r="EA64" i="3" s="1"/>
  <c r="DY65" i="3"/>
  <c r="DW65" i="3"/>
  <c r="DW64" i="3" s="1"/>
  <c r="DU65" i="3"/>
  <c r="DS65" i="3"/>
  <c r="DS64" i="3" s="1"/>
  <c r="DQ65" i="3"/>
  <c r="DO65" i="3"/>
  <c r="DO64" i="3" s="1"/>
  <c r="DM65" i="3"/>
  <c r="DK65" i="3"/>
  <c r="DK64" i="3" s="1"/>
  <c r="DI65" i="3"/>
  <c r="DG65" i="3"/>
  <c r="DG64" i="3" s="1"/>
  <c r="DE65" i="3"/>
  <c r="DC65" i="3"/>
  <c r="DC64" i="3" s="1"/>
  <c r="DA65" i="3"/>
  <c r="CY65" i="3"/>
  <c r="CY64" i="3" s="1"/>
  <c r="CW65" i="3"/>
  <c r="CU65" i="3"/>
  <c r="CU64" i="3" s="1"/>
  <c r="CS65" i="3"/>
  <c r="CQ65" i="3"/>
  <c r="CQ64" i="3" s="1"/>
  <c r="CO65" i="3"/>
  <c r="CM65" i="3"/>
  <c r="CM64" i="3" s="1"/>
  <c r="CK65" i="3"/>
  <c r="CI65" i="3"/>
  <c r="CI64" i="3" s="1"/>
  <c r="CG65" i="3"/>
  <c r="CE65" i="3"/>
  <c r="CE64" i="3" s="1"/>
  <c r="CC65" i="3"/>
  <c r="CA65" i="3"/>
  <c r="CA64" i="3" s="1"/>
  <c r="BY65" i="3"/>
  <c r="BW65" i="3"/>
  <c r="BW64" i="3" s="1"/>
  <c r="BU65" i="3"/>
  <c r="BS65" i="3"/>
  <c r="BS64" i="3" s="1"/>
  <c r="BQ65" i="3"/>
  <c r="BO65" i="3"/>
  <c r="BO64" i="3" s="1"/>
  <c r="BM65" i="3"/>
  <c r="BK65" i="3"/>
  <c r="BK64" i="3" s="1"/>
  <c r="BI65" i="3"/>
  <c r="BG65" i="3"/>
  <c r="BG64" i="3" s="1"/>
  <c r="BE65" i="3"/>
  <c r="BC65" i="3"/>
  <c r="BC64" i="3" s="1"/>
  <c r="BA65" i="3"/>
  <c r="AY65" i="3"/>
  <c r="AY64" i="3" s="1"/>
  <c r="AW65" i="3"/>
  <c r="AU65" i="3"/>
  <c r="AU64" i="3" s="1"/>
  <c r="AS65" i="3"/>
  <c r="AQ65" i="3"/>
  <c r="AQ64" i="3" s="1"/>
  <c r="AO65" i="3"/>
  <c r="AM65" i="3"/>
  <c r="AM64" i="3" s="1"/>
  <c r="AK65" i="3"/>
  <c r="AK64" i="3" s="1"/>
  <c r="AI65" i="3"/>
  <c r="AI64" i="3" s="1"/>
  <c r="AG65" i="3"/>
  <c r="AE65" i="3"/>
  <c r="AE64" i="3" s="1"/>
  <c r="AC65" i="3"/>
  <c r="AC64" i="3" s="1"/>
  <c r="AA65" i="3"/>
  <c r="AA64" i="3" s="1"/>
  <c r="Y65" i="3"/>
  <c r="W65" i="3"/>
  <c r="W64" i="3" s="1"/>
  <c r="U65" i="3"/>
  <c r="U64" i="3" s="1"/>
  <c r="S65" i="3"/>
  <c r="S64" i="3" s="1"/>
  <c r="Q65" i="3"/>
  <c r="O65" i="3"/>
  <c r="EM65" i="3" s="1"/>
  <c r="EL64" i="3"/>
  <c r="EJ64" i="3"/>
  <c r="EH64" i="3"/>
  <c r="EF64" i="3"/>
  <c r="ED64" i="3"/>
  <c r="EB64" i="3"/>
  <c r="DZ64" i="3"/>
  <c r="DX64" i="3"/>
  <c r="DV64" i="3"/>
  <c r="DT64" i="3"/>
  <c r="DR64" i="3"/>
  <c r="DP64" i="3"/>
  <c r="DN64" i="3"/>
  <c r="DL64" i="3"/>
  <c r="DJ64" i="3"/>
  <c r="DH64" i="3"/>
  <c r="DF64" i="3"/>
  <c r="DD64" i="3"/>
  <c r="DB64" i="3"/>
  <c r="CZ64" i="3"/>
  <c r="CX64" i="3"/>
  <c r="CV64" i="3"/>
  <c r="CT64" i="3"/>
  <c r="CR64" i="3"/>
  <c r="CP64" i="3"/>
  <c r="CN64" i="3"/>
  <c r="CL64" i="3"/>
  <c r="CJ64" i="3"/>
  <c r="CH64" i="3"/>
  <c r="CF64" i="3"/>
  <c r="CD64" i="3"/>
  <c r="CB64" i="3"/>
  <c r="BZ64" i="3"/>
  <c r="BX64" i="3"/>
  <c r="BV64" i="3"/>
  <c r="BT64" i="3"/>
  <c r="BR64" i="3"/>
  <c r="BP64" i="3"/>
  <c r="BN64" i="3"/>
  <c r="BL64" i="3"/>
  <c r="BJ64" i="3"/>
  <c r="BH64" i="3"/>
  <c r="BF64" i="3"/>
  <c r="BD64" i="3"/>
  <c r="BB64" i="3"/>
  <c r="AZ64" i="3"/>
  <c r="AX64" i="3"/>
  <c r="AV64" i="3"/>
  <c r="AT64" i="3"/>
  <c r="AR64" i="3"/>
  <c r="AP64" i="3"/>
  <c r="AN64" i="3"/>
  <c r="AL64" i="3"/>
  <c r="AJ64" i="3"/>
  <c r="AH64" i="3"/>
  <c r="AF64" i="3"/>
  <c r="AD64" i="3"/>
  <c r="AB64" i="3"/>
  <c r="Z64" i="3"/>
  <c r="X64" i="3"/>
  <c r="V64" i="3"/>
  <c r="T64" i="3"/>
  <c r="R64" i="3"/>
  <c r="P64" i="3"/>
  <c r="N64" i="3"/>
  <c r="EL63" i="3"/>
  <c r="EI63" i="3"/>
  <c r="EG63" i="3"/>
  <c r="EE63" i="3"/>
  <c r="EC63" i="3"/>
  <c r="EA63" i="3"/>
  <c r="DY63" i="3"/>
  <c r="DW63" i="3"/>
  <c r="DU63" i="3"/>
  <c r="DS63" i="3"/>
  <c r="DQ63" i="3"/>
  <c r="DO63" i="3"/>
  <c r="DM63" i="3"/>
  <c r="DK63" i="3"/>
  <c r="DI63" i="3"/>
  <c r="DG63" i="3"/>
  <c r="DE63" i="3"/>
  <c r="DC63" i="3"/>
  <c r="DA63" i="3"/>
  <c r="CY63" i="3"/>
  <c r="CW63" i="3"/>
  <c r="CU63" i="3"/>
  <c r="CS63" i="3"/>
  <c r="CQ63" i="3"/>
  <c r="CO63" i="3"/>
  <c r="CM63" i="3"/>
  <c r="CK63" i="3"/>
  <c r="CI63" i="3"/>
  <c r="CG63" i="3"/>
  <c r="CE63" i="3"/>
  <c r="CC63" i="3"/>
  <c r="CA63" i="3"/>
  <c r="BY63" i="3"/>
  <c r="BW63" i="3"/>
  <c r="BU63" i="3"/>
  <c r="BS63" i="3"/>
  <c r="BQ63" i="3"/>
  <c r="BO63" i="3"/>
  <c r="BM63" i="3"/>
  <c r="BK63" i="3"/>
  <c r="BI63" i="3"/>
  <c r="BG63" i="3"/>
  <c r="BE63" i="3"/>
  <c r="BC63" i="3"/>
  <c r="BA63" i="3"/>
  <c r="AY63" i="3"/>
  <c r="AW63" i="3"/>
  <c r="AU63" i="3"/>
  <c r="AS63" i="3"/>
  <c r="AQ63" i="3"/>
  <c r="AO63" i="3"/>
  <c r="AM63" i="3"/>
  <c r="AK63" i="3"/>
  <c r="AI63" i="3"/>
  <c r="AG63" i="3"/>
  <c r="AE63" i="3"/>
  <c r="AC63" i="3"/>
  <c r="AA63" i="3"/>
  <c r="Y63" i="3"/>
  <c r="W63" i="3"/>
  <c r="U63" i="3"/>
  <c r="S63" i="3"/>
  <c r="Q63" i="3"/>
  <c r="O63" i="3"/>
  <c r="EM63" i="3" s="1"/>
  <c r="EL62" i="3"/>
  <c r="EI62" i="3"/>
  <c r="EG62" i="3"/>
  <c r="EE62" i="3"/>
  <c r="EE60" i="3" s="1"/>
  <c r="EC62" i="3"/>
  <c r="EA62" i="3"/>
  <c r="DY62" i="3"/>
  <c r="DW62" i="3"/>
  <c r="DW60" i="3" s="1"/>
  <c r="DU62" i="3"/>
  <c r="DS62" i="3"/>
  <c r="DQ62" i="3"/>
  <c r="DO62" i="3"/>
  <c r="DO60" i="3" s="1"/>
  <c r="DM62" i="3"/>
  <c r="DK62" i="3"/>
  <c r="DI62" i="3"/>
  <c r="DG62" i="3"/>
  <c r="DG60" i="3" s="1"/>
  <c r="DE62" i="3"/>
  <c r="DC62" i="3"/>
  <c r="DA62" i="3"/>
  <c r="CY62" i="3"/>
  <c r="CY60" i="3" s="1"/>
  <c r="CW62" i="3"/>
  <c r="CU62" i="3"/>
  <c r="CS62" i="3"/>
  <c r="CQ62" i="3"/>
  <c r="CQ60" i="3" s="1"/>
  <c r="CO62" i="3"/>
  <c r="CM62" i="3"/>
  <c r="CK62" i="3"/>
  <c r="CI62" i="3"/>
  <c r="CI60" i="3" s="1"/>
  <c r="CG62" i="3"/>
  <c r="CE62" i="3"/>
  <c r="CC62" i="3"/>
  <c r="CA62" i="3"/>
  <c r="CA60" i="3" s="1"/>
  <c r="BY62" i="3"/>
  <c r="BW62" i="3"/>
  <c r="BU62" i="3"/>
  <c r="BS62" i="3"/>
  <c r="BS60" i="3" s="1"/>
  <c r="BQ62" i="3"/>
  <c r="BO62" i="3"/>
  <c r="BM62" i="3"/>
  <c r="BK62" i="3"/>
  <c r="BK60" i="3" s="1"/>
  <c r="BI62" i="3"/>
  <c r="BG62" i="3"/>
  <c r="BE62" i="3"/>
  <c r="BC62" i="3"/>
  <c r="BC60" i="3" s="1"/>
  <c r="BA62" i="3"/>
  <c r="AY62" i="3"/>
  <c r="AW62" i="3"/>
  <c r="AU62" i="3"/>
  <c r="AU60" i="3" s="1"/>
  <c r="AS62" i="3"/>
  <c r="AQ62" i="3"/>
  <c r="AO62" i="3"/>
  <c r="AM62" i="3"/>
  <c r="AM60" i="3" s="1"/>
  <c r="AK62" i="3"/>
  <c r="AI62" i="3"/>
  <c r="AG62" i="3"/>
  <c r="AE62" i="3"/>
  <c r="AE60" i="3" s="1"/>
  <c r="AC62" i="3"/>
  <c r="AA62" i="3"/>
  <c r="Y62" i="3"/>
  <c r="W62" i="3"/>
  <c r="W60" i="3" s="1"/>
  <c r="U62" i="3"/>
  <c r="S62" i="3"/>
  <c r="Q62" i="3"/>
  <c r="O62" i="3"/>
  <c r="EM62" i="3" s="1"/>
  <c r="EL61" i="3"/>
  <c r="EL60" i="3" s="1"/>
  <c r="EI61" i="3"/>
  <c r="EG61" i="3"/>
  <c r="EG60" i="3" s="1"/>
  <c r="EE61" i="3"/>
  <c r="EC61" i="3"/>
  <c r="EC60" i="3" s="1"/>
  <c r="EA61" i="3"/>
  <c r="DY61" i="3"/>
  <c r="DY60" i="3" s="1"/>
  <c r="DW61" i="3"/>
  <c r="DU61" i="3"/>
  <c r="DU60" i="3" s="1"/>
  <c r="DS61" i="3"/>
  <c r="DQ61" i="3"/>
  <c r="DQ60" i="3" s="1"/>
  <c r="DO61" i="3"/>
  <c r="DM61" i="3"/>
  <c r="DM60" i="3" s="1"/>
  <c r="DK61" i="3"/>
  <c r="DI61" i="3"/>
  <c r="DI60" i="3" s="1"/>
  <c r="DG61" i="3"/>
  <c r="DE61" i="3"/>
  <c r="DE60" i="3" s="1"/>
  <c r="DC61" i="3"/>
  <c r="DA61" i="3"/>
  <c r="DA60" i="3" s="1"/>
  <c r="CY61" i="3"/>
  <c r="CW61" i="3"/>
  <c r="CW60" i="3" s="1"/>
  <c r="CU61" i="3"/>
  <c r="CS61" i="3"/>
  <c r="CS60" i="3" s="1"/>
  <c r="CQ61" i="3"/>
  <c r="CO61" i="3"/>
  <c r="CO60" i="3" s="1"/>
  <c r="CM61" i="3"/>
  <c r="CK61" i="3"/>
  <c r="CK60" i="3" s="1"/>
  <c r="CI61" i="3"/>
  <c r="CG61" i="3"/>
  <c r="CG60" i="3" s="1"/>
  <c r="CE61" i="3"/>
  <c r="CC61" i="3"/>
  <c r="CC60" i="3" s="1"/>
  <c r="CA61" i="3"/>
  <c r="BY61" i="3"/>
  <c r="BY60" i="3" s="1"/>
  <c r="BW61" i="3"/>
  <c r="BU61" i="3"/>
  <c r="BU60" i="3" s="1"/>
  <c r="BS61" i="3"/>
  <c r="BQ61" i="3"/>
  <c r="BQ60" i="3" s="1"/>
  <c r="BO61" i="3"/>
  <c r="BM61" i="3"/>
  <c r="BM60" i="3" s="1"/>
  <c r="BK61" i="3"/>
  <c r="BI61" i="3"/>
  <c r="BI60" i="3" s="1"/>
  <c r="BG61" i="3"/>
  <c r="BE61" i="3"/>
  <c r="BE60" i="3" s="1"/>
  <c r="BC61" i="3"/>
  <c r="BA61" i="3"/>
  <c r="BA60" i="3" s="1"/>
  <c r="AY61" i="3"/>
  <c r="AW61" i="3"/>
  <c r="AW60" i="3" s="1"/>
  <c r="AU61" i="3"/>
  <c r="AS61" i="3"/>
  <c r="AS60" i="3" s="1"/>
  <c r="AQ61" i="3"/>
  <c r="AO61" i="3"/>
  <c r="AO60" i="3" s="1"/>
  <c r="AM61" i="3"/>
  <c r="AK61" i="3"/>
  <c r="AK60" i="3" s="1"/>
  <c r="AI61" i="3"/>
  <c r="AG61" i="3"/>
  <c r="AG60" i="3" s="1"/>
  <c r="AE61" i="3"/>
  <c r="AC61" i="3"/>
  <c r="AC60" i="3" s="1"/>
  <c r="AA61" i="3"/>
  <c r="Y61" i="3"/>
  <c r="Y60" i="3" s="1"/>
  <c r="W61" i="3"/>
  <c r="U61" i="3"/>
  <c r="U60" i="3" s="1"/>
  <c r="S61" i="3"/>
  <c r="Q61" i="3"/>
  <c r="Q60" i="3" s="1"/>
  <c r="O61" i="3"/>
  <c r="EM61" i="3" s="1"/>
  <c r="EM60" i="3" s="1"/>
  <c r="EJ60" i="3"/>
  <c r="EI60" i="3"/>
  <c r="EH60" i="3"/>
  <c r="EF60" i="3"/>
  <c r="ED60" i="3"/>
  <c r="EB60" i="3"/>
  <c r="EA60" i="3"/>
  <c r="DZ60" i="3"/>
  <c r="DX60" i="3"/>
  <c r="DV60" i="3"/>
  <c r="DT60" i="3"/>
  <c r="DS60" i="3"/>
  <c r="DR60" i="3"/>
  <c r="DP60" i="3"/>
  <c r="DN60" i="3"/>
  <c r="DL60" i="3"/>
  <c r="DK60" i="3"/>
  <c r="DJ60" i="3"/>
  <c r="DH60" i="3"/>
  <c r="DF60" i="3"/>
  <c r="DD60" i="3"/>
  <c r="DC60" i="3"/>
  <c r="DB60" i="3"/>
  <c r="CZ60" i="3"/>
  <c r="CX60" i="3"/>
  <c r="CV60" i="3"/>
  <c r="CU60" i="3"/>
  <c r="CT60" i="3"/>
  <c r="CR60" i="3"/>
  <c r="CP60" i="3"/>
  <c r="CN60" i="3"/>
  <c r="CM60" i="3"/>
  <c r="CL60" i="3"/>
  <c r="CJ60" i="3"/>
  <c r="CH60" i="3"/>
  <c r="CF60" i="3"/>
  <c r="CE60" i="3"/>
  <c r="CD60" i="3"/>
  <c r="CB60" i="3"/>
  <c r="BZ60" i="3"/>
  <c r="BX60" i="3"/>
  <c r="BW60" i="3"/>
  <c r="BV60" i="3"/>
  <c r="BT60" i="3"/>
  <c r="BR60" i="3"/>
  <c r="BP60" i="3"/>
  <c r="BO60" i="3"/>
  <c r="BN60" i="3"/>
  <c r="BL60" i="3"/>
  <c r="BJ60" i="3"/>
  <c r="BH60" i="3"/>
  <c r="BG60" i="3"/>
  <c r="BF60" i="3"/>
  <c r="BD60" i="3"/>
  <c r="BB60" i="3"/>
  <c r="AZ60" i="3"/>
  <c r="AY60" i="3"/>
  <c r="AX60" i="3"/>
  <c r="AV60" i="3"/>
  <c r="AT60" i="3"/>
  <c r="AR60" i="3"/>
  <c r="AQ60" i="3"/>
  <c r="AP60" i="3"/>
  <c r="AN60" i="3"/>
  <c r="AL60" i="3"/>
  <c r="AJ60" i="3"/>
  <c r="AI60" i="3"/>
  <c r="AH60" i="3"/>
  <c r="AF60" i="3"/>
  <c r="AD60" i="3"/>
  <c r="AB60" i="3"/>
  <c r="AA60" i="3"/>
  <c r="Z60" i="3"/>
  <c r="X60" i="3"/>
  <c r="V60" i="3"/>
  <c r="T60" i="3"/>
  <c r="S60" i="3"/>
  <c r="R60" i="3"/>
  <c r="P60" i="3"/>
  <c r="N60" i="3"/>
  <c r="EL59" i="3"/>
  <c r="EI59" i="3"/>
  <c r="EG59" i="3"/>
  <c r="EE59" i="3"/>
  <c r="EC59" i="3"/>
  <c r="EA59" i="3"/>
  <c r="DY59" i="3"/>
  <c r="DW59" i="3"/>
  <c r="DU59" i="3"/>
  <c r="DS59" i="3"/>
  <c r="DQ59" i="3"/>
  <c r="DO59" i="3"/>
  <c r="DM59" i="3"/>
  <c r="DK59" i="3"/>
  <c r="DI59" i="3"/>
  <c r="DG59" i="3"/>
  <c r="DE59" i="3"/>
  <c r="DC59" i="3"/>
  <c r="DA59" i="3"/>
  <c r="CY59" i="3"/>
  <c r="CW59" i="3"/>
  <c r="CU59" i="3"/>
  <c r="CS59" i="3"/>
  <c r="CQ59" i="3"/>
  <c r="CO59" i="3"/>
  <c r="CM59" i="3"/>
  <c r="CK59" i="3"/>
  <c r="CI59" i="3"/>
  <c r="CG59" i="3"/>
  <c r="CE59" i="3"/>
  <c r="CC59" i="3"/>
  <c r="CA59" i="3"/>
  <c r="BY59" i="3"/>
  <c r="BW59" i="3"/>
  <c r="BU59" i="3"/>
  <c r="BS59" i="3"/>
  <c r="BQ59" i="3"/>
  <c r="BO59" i="3"/>
  <c r="BM59" i="3"/>
  <c r="BK59" i="3"/>
  <c r="BI59" i="3"/>
  <c r="BG59" i="3"/>
  <c r="BE59" i="3"/>
  <c r="BC59" i="3"/>
  <c r="BA59" i="3"/>
  <c r="AY59" i="3"/>
  <c r="AW59" i="3"/>
  <c r="AU59" i="3"/>
  <c r="AS59" i="3"/>
  <c r="AQ59" i="3"/>
  <c r="AO59" i="3"/>
  <c r="AM59" i="3"/>
  <c r="AK59" i="3"/>
  <c r="AI59" i="3"/>
  <c r="AG59" i="3"/>
  <c r="AE59" i="3"/>
  <c r="AC59" i="3"/>
  <c r="AA59" i="3"/>
  <c r="Y59" i="3"/>
  <c r="W59" i="3"/>
  <c r="U59" i="3"/>
  <c r="S59" i="3"/>
  <c r="Q59" i="3"/>
  <c r="O59" i="3"/>
  <c r="EM59" i="3" s="1"/>
  <c r="EL58" i="3"/>
  <c r="EI58" i="3"/>
  <c r="EG58" i="3"/>
  <c r="EE58" i="3"/>
  <c r="EC58" i="3"/>
  <c r="EA58" i="3"/>
  <c r="DY58" i="3"/>
  <c r="DW58" i="3"/>
  <c r="DU58" i="3"/>
  <c r="DS58" i="3"/>
  <c r="DQ58" i="3"/>
  <c r="DO58" i="3"/>
  <c r="DM58" i="3"/>
  <c r="DK58" i="3"/>
  <c r="DI58" i="3"/>
  <c r="DG58" i="3"/>
  <c r="DE58" i="3"/>
  <c r="DC58" i="3"/>
  <c r="DA58" i="3"/>
  <c r="CY58" i="3"/>
  <c r="CW58" i="3"/>
  <c r="CU58" i="3"/>
  <c r="CS58" i="3"/>
  <c r="CQ58" i="3"/>
  <c r="CO58" i="3"/>
  <c r="CM58" i="3"/>
  <c r="CK58" i="3"/>
  <c r="CI58" i="3"/>
  <c r="CG58" i="3"/>
  <c r="CE58" i="3"/>
  <c r="CC58" i="3"/>
  <c r="CA58" i="3"/>
  <c r="BY58" i="3"/>
  <c r="BW58" i="3"/>
  <c r="BU58" i="3"/>
  <c r="BS58" i="3"/>
  <c r="BQ58" i="3"/>
  <c r="BO58" i="3"/>
  <c r="BM58" i="3"/>
  <c r="BK58" i="3"/>
  <c r="BI58" i="3"/>
  <c r="BG58" i="3"/>
  <c r="BE58" i="3"/>
  <c r="BC58" i="3"/>
  <c r="BA58" i="3"/>
  <c r="AY58" i="3"/>
  <c r="AW58" i="3"/>
  <c r="AU58" i="3"/>
  <c r="AS58" i="3"/>
  <c r="AQ58" i="3"/>
  <c r="AO58" i="3"/>
  <c r="AM58" i="3"/>
  <c r="AK58" i="3"/>
  <c r="AI58" i="3"/>
  <c r="AG58" i="3"/>
  <c r="AE58" i="3"/>
  <c r="AC58" i="3"/>
  <c r="AA58" i="3"/>
  <c r="Y58" i="3"/>
  <c r="W58" i="3"/>
  <c r="U58" i="3"/>
  <c r="S58" i="3"/>
  <c r="Q58" i="3"/>
  <c r="O58" i="3"/>
  <c r="EM58" i="3" s="1"/>
  <c r="EL57" i="3"/>
  <c r="EI57" i="3"/>
  <c r="EG57" i="3"/>
  <c r="EE57" i="3"/>
  <c r="EC57" i="3"/>
  <c r="EA57" i="3"/>
  <c r="DY57" i="3"/>
  <c r="DW57" i="3"/>
  <c r="DU57" i="3"/>
  <c r="DS57" i="3"/>
  <c r="DQ57" i="3"/>
  <c r="DO57" i="3"/>
  <c r="DM57" i="3"/>
  <c r="DK57" i="3"/>
  <c r="DI57" i="3"/>
  <c r="DG57" i="3"/>
  <c r="DE57" i="3"/>
  <c r="DC57" i="3"/>
  <c r="DA57" i="3"/>
  <c r="CY57" i="3"/>
  <c r="CW57" i="3"/>
  <c r="CU57" i="3"/>
  <c r="CS57" i="3"/>
  <c r="CQ57" i="3"/>
  <c r="CO57" i="3"/>
  <c r="CM57" i="3"/>
  <c r="CK57" i="3"/>
  <c r="CI57" i="3"/>
  <c r="CG57" i="3"/>
  <c r="CE57" i="3"/>
  <c r="CC57" i="3"/>
  <c r="CA57" i="3"/>
  <c r="BY57" i="3"/>
  <c r="BW57" i="3"/>
  <c r="BU57" i="3"/>
  <c r="BS57" i="3"/>
  <c r="BQ57" i="3"/>
  <c r="BO57" i="3"/>
  <c r="BM57" i="3"/>
  <c r="BK57" i="3"/>
  <c r="BI57" i="3"/>
  <c r="BG57" i="3"/>
  <c r="BE57" i="3"/>
  <c r="BC57" i="3"/>
  <c r="BA57" i="3"/>
  <c r="AY57" i="3"/>
  <c r="AW57" i="3"/>
  <c r="AU57" i="3"/>
  <c r="AS57" i="3"/>
  <c r="AQ57" i="3"/>
  <c r="AO57" i="3"/>
  <c r="AM57" i="3"/>
  <c r="AK57" i="3"/>
  <c r="AI57" i="3"/>
  <c r="AG57" i="3"/>
  <c r="AE57" i="3"/>
  <c r="AC57" i="3"/>
  <c r="AA57" i="3"/>
  <c r="Y57" i="3"/>
  <c r="W57" i="3"/>
  <c r="U57" i="3"/>
  <c r="S57" i="3"/>
  <c r="Q57" i="3"/>
  <c r="O57" i="3"/>
  <c r="EM57" i="3" s="1"/>
  <c r="EL56" i="3"/>
  <c r="EI56" i="3"/>
  <c r="EG56" i="3"/>
  <c r="EE56" i="3"/>
  <c r="EC56" i="3"/>
  <c r="EA56" i="3"/>
  <c r="DY56" i="3"/>
  <c r="DW56" i="3"/>
  <c r="DU56" i="3"/>
  <c r="DS56" i="3"/>
  <c r="DQ56" i="3"/>
  <c r="DO56" i="3"/>
  <c r="DM56" i="3"/>
  <c r="DK56" i="3"/>
  <c r="DI56" i="3"/>
  <c r="DG56" i="3"/>
  <c r="DE56" i="3"/>
  <c r="DC56" i="3"/>
  <c r="DA56" i="3"/>
  <c r="CY56" i="3"/>
  <c r="CW56" i="3"/>
  <c r="CU56" i="3"/>
  <c r="CS56" i="3"/>
  <c r="CQ56" i="3"/>
  <c r="CO56" i="3"/>
  <c r="CM56" i="3"/>
  <c r="CK56" i="3"/>
  <c r="CI56" i="3"/>
  <c r="CG56" i="3"/>
  <c r="CE56" i="3"/>
  <c r="CC56" i="3"/>
  <c r="CA56" i="3"/>
  <c r="BY56" i="3"/>
  <c r="BW56" i="3"/>
  <c r="BU56" i="3"/>
  <c r="BS56" i="3"/>
  <c r="BQ56" i="3"/>
  <c r="BO56" i="3"/>
  <c r="BM56" i="3"/>
  <c r="BK56" i="3"/>
  <c r="BI56" i="3"/>
  <c r="BG56" i="3"/>
  <c r="BE56" i="3"/>
  <c r="BC56" i="3"/>
  <c r="BA56" i="3"/>
  <c r="AY56" i="3"/>
  <c r="AW56" i="3"/>
  <c r="AU56" i="3"/>
  <c r="AS56" i="3"/>
  <c r="AQ56" i="3"/>
  <c r="AO56" i="3"/>
  <c r="AM56" i="3"/>
  <c r="AK56" i="3"/>
  <c r="AI56" i="3"/>
  <c r="AG56" i="3"/>
  <c r="AE56" i="3"/>
  <c r="AC56" i="3"/>
  <c r="AA56" i="3"/>
  <c r="Y56" i="3"/>
  <c r="W56" i="3"/>
  <c r="U56" i="3"/>
  <c r="S56" i="3"/>
  <c r="Q56" i="3"/>
  <c r="O56" i="3"/>
  <c r="EM56" i="3" s="1"/>
  <c r="EL55" i="3"/>
  <c r="EI55" i="3"/>
  <c r="EG55" i="3"/>
  <c r="EE55" i="3"/>
  <c r="EC55" i="3"/>
  <c r="EA55" i="3"/>
  <c r="DY55" i="3"/>
  <c r="DW55" i="3"/>
  <c r="DU55" i="3"/>
  <c r="DS55" i="3"/>
  <c r="DQ55" i="3"/>
  <c r="DO55" i="3"/>
  <c r="DM55" i="3"/>
  <c r="DK55" i="3"/>
  <c r="DI55" i="3"/>
  <c r="DG55" i="3"/>
  <c r="DE55" i="3"/>
  <c r="DC55" i="3"/>
  <c r="DA55" i="3"/>
  <c r="CY55" i="3"/>
  <c r="CW55" i="3"/>
  <c r="CU55" i="3"/>
  <c r="CS55" i="3"/>
  <c r="CQ55" i="3"/>
  <c r="CO55" i="3"/>
  <c r="CM55" i="3"/>
  <c r="CK55" i="3"/>
  <c r="CI55" i="3"/>
  <c r="CG55" i="3"/>
  <c r="CE55" i="3"/>
  <c r="CC55" i="3"/>
  <c r="CA55" i="3"/>
  <c r="BY55" i="3"/>
  <c r="BW55" i="3"/>
  <c r="BU55" i="3"/>
  <c r="BS55" i="3"/>
  <c r="BQ55" i="3"/>
  <c r="BO55" i="3"/>
  <c r="BM55" i="3"/>
  <c r="BK55" i="3"/>
  <c r="BI55" i="3"/>
  <c r="BG55" i="3"/>
  <c r="BE55" i="3"/>
  <c r="BC55" i="3"/>
  <c r="BA55" i="3"/>
  <c r="AY55" i="3"/>
  <c r="AW55" i="3"/>
  <c r="AU55" i="3"/>
  <c r="AS55" i="3"/>
  <c r="AQ55" i="3"/>
  <c r="AO55" i="3"/>
  <c r="AM55" i="3"/>
  <c r="AK55" i="3"/>
  <c r="AI55" i="3"/>
  <c r="AG55" i="3"/>
  <c r="AE55" i="3"/>
  <c r="AC55" i="3"/>
  <c r="AA55" i="3"/>
  <c r="Y55" i="3"/>
  <c r="W55" i="3"/>
  <c r="U55" i="3"/>
  <c r="S55" i="3"/>
  <c r="Q55" i="3"/>
  <c r="O55" i="3"/>
  <c r="EM55" i="3" s="1"/>
  <c r="EL54" i="3"/>
  <c r="EI54" i="3"/>
  <c r="EG54" i="3"/>
  <c r="EE54" i="3"/>
  <c r="EC54" i="3"/>
  <c r="EA54" i="3"/>
  <c r="DY54" i="3"/>
  <c r="DW54" i="3"/>
  <c r="DU54" i="3"/>
  <c r="DS54" i="3"/>
  <c r="DQ54" i="3"/>
  <c r="DO54" i="3"/>
  <c r="DM54" i="3"/>
  <c r="DK54" i="3"/>
  <c r="DI54" i="3"/>
  <c r="DG54" i="3"/>
  <c r="DE54" i="3"/>
  <c r="DC54" i="3"/>
  <c r="DA54" i="3"/>
  <c r="CY54" i="3"/>
  <c r="CW54" i="3"/>
  <c r="CU54" i="3"/>
  <c r="CS54" i="3"/>
  <c r="CQ54" i="3"/>
  <c r="CO54" i="3"/>
  <c r="CM54" i="3"/>
  <c r="CK54" i="3"/>
  <c r="CI54" i="3"/>
  <c r="CG54" i="3"/>
  <c r="CE54" i="3"/>
  <c r="CC54" i="3"/>
  <c r="CA54" i="3"/>
  <c r="BY54" i="3"/>
  <c r="BW54" i="3"/>
  <c r="BU54" i="3"/>
  <c r="BS54" i="3"/>
  <c r="BQ54" i="3"/>
  <c r="BO54" i="3"/>
  <c r="BM54" i="3"/>
  <c r="BK54" i="3"/>
  <c r="BI54" i="3"/>
  <c r="BG54" i="3"/>
  <c r="BE54" i="3"/>
  <c r="BC54" i="3"/>
  <c r="BA54" i="3"/>
  <c r="AY54" i="3"/>
  <c r="AW54" i="3"/>
  <c r="AU54" i="3"/>
  <c r="AS54" i="3"/>
  <c r="AQ54" i="3"/>
  <c r="AO54" i="3"/>
  <c r="AM54" i="3"/>
  <c r="AK54" i="3"/>
  <c r="AI54" i="3"/>
  <c r="AG54" i="3"/>
  <c r="AE54" i="3"/>
  <c r="AC54" i="3"/>
  <c r="AA54" i="3"/>
  <c r="Y54" i="3"/>
  <c r="W54" i="3"/>
  <c r="U54" i="3"/>
  <c r="S54" i="3"/>
  <c r="Q54" i="3"/>
  <c r="O54" i="3"/>
  <c r="EM54" i="3" s="1"/>
  <c r="EL53" i="3"/>
  <c r="EI53" i="3"/>
  <c r="EG53" i="3"/>
  <c r="EE53" i="3"/>
  <c r="EC53" i="3"/>
  <c r="EC51" i="3" s="1"/>
  <c r="EA53" i="3"/>
  <c r="DY53" i="3"/>
  <c r="DW53" i="3"/>
  <c r="DU53" i="3"/>
  <c r="DU51" i="3" s="1"/>
  <c r="DS53" i="3"/>
  <c r="DQ53" i="3"/>
  <c r="DO53" i="3"/>
  <c r="DM53" i="3"/>
  <c r="DM51" i="3" s="1"/>
  <c r="DK53" i="3"/>
  <c r="DI53" i="3"/>
  <c r="DG53" i="3"/>
  <c r="DE53" i="3"/>
  <c r="DE51" i="3" s="1"/>
  <c r="DC53" i="3"/>
  <c r="DA53" i="3"/>
  <c r="CY53" i="3"/>
  <c r="CW53" i="3"/>
  <c r="CW51" i="3" s="1"/>
  <c r="CU53" i="3"/>
  <c r="CS53" i="3"/>
  <c r="CQ53" i="3"/>
  <c r="CO53" i="3"/>
  <c r="CO51" i="3" s="1"/>
  <c r="CM53" i="3"/>
  <c r="CK53" i="3"/>
  <c r="CI53" i="3"/>
  <c r="CG53" i="3"/>
  <c r="CG51" i="3" s="1"/>
  <c r="CE53" i="3"/>
  <c r="CC53" i="3"/>
  <c r="CA53" i="3"/>
  <c r="BY53" i="3"/>
  <c r="BY51" i="3" s="1"/>
  <c r="BW53" i="3"/>
  <c r="BU53" i="3"/>
  <c r="BS53" i="3"/>
  <c r="BQ53" i="3"/>
  <c r="BQ51" i="3" s="1"/>
  <c r="BO53" i="3"/>
  <c r="BM53" i="3"/>
  <c r="BK53" i="3"/>
  <c r="BI53" i="3"/>
  <c r="BI51" i="3" s="1"/>
  <c r="BG53" i="3"/>
  <c r="BE53" i="3"/>
  <c r="BC53" i="3"/>
  <c r="BA53" i="3"/>
  <c r="BA51" i="3" s="1"/>
  <c r="AY53" i="3"/>
  <c r="AW53" i="3"/>
  <c r="AU53" i="3"/>
  <c r="AS53" i="3"/>
  <c r="AS51" i="3" s="1"/>
  <c r="AQ53" i="3"/>
  <c r="AO53" i="3"/>
  <c r="AM53" i="3"/>
  <c r="AK53" i="3"/>
  <c r="AK51" i="3" s="1"/>
  <c r="AI53" i="3"/>
  <c r="AG53" i="3"/>
  <c r="AE53" i="3"/>
  <c r="AC53" i="3"/>
  <c r="AC51" i="3" s="1"/>
  <c r="AA53" i="3"/>
  <c r="Y53" i="3"/>
  <c r="W53" i="3"/>
  <c r="U53" i="3"/>
  <c r="U51" i="3" s="1"/>
  <c r="S53" i="3"/>
  <c r="Q53" i="3"/>
  <c r="O53" i="3"/>
  <c r="EM53" i="3" s="1"/>
  <c r="EL52" i="3"/>
  <c r="EI52" i="3"/>
  <c r="EI51" i="3" s="1"/>
  <c r="EG52" i="3"/>
  <c r="EG51" i="3" s="1"/>
  <c r="EE52" i="3"/>
  <c r="EE51" i="3" s="1"/>
  <c r="EC52" i="3"/>
  <c r="EA52" i="3"/>
  <c r="EA51" i="3" s="1"/>
  <c r="DY52" i="3"/>
  <c r="DY51" i="3" s="1"/>
  <c r="DW52" i="3"/>
  <c r="DW51" i="3" s="1"/>
  <c r="DU52" i="3"/>
  <c r="DS52" i="3"/>
  <c r="DS51" i="3" s="1"/>
  <c r="DQ52" i="3"/>
  <c r="DQ51" i="3" s="1"/>
  <c r="DO52" i="3"/>
  <c r="DO51" i="3" s="1"/>
  <c r="DM52" i="3"/>
  <c r="DK52" i="3"/>
  <c r="DK51" i="3" s="1"/>
  <c r="DI52" i="3"/>
  <c r="DI51" i="3" s="1"/>
  <c r="DG52" i="3"/>
  <c r="DG51" i="3" s="1"/>
  <c r="DE52" i="3"/>
  <c r="DC52" i="3"/>
  <c r="DC51" i="3" s="1"/>
  <c r="DA52" i="3"/>
  <c r="DA51" i="3" s="1"/>
  <c r="CY52" i="3"/>
  <c r="CY51" i="3" s="1"/>
  <c r="CW52" i="3"/>
  <c r="CU52" i="3"/>
  <c r="CU51" i="3" s="1"/>
  <c r="CS52" i="3"/>
  <c r="CS51" i="3" s="1"/>
  <c r="CQ52" i="3"/>
  <c r="CQ51" i="3" s="1"/>
  <c r="CO52" i="3"/>
  <c r="CM52" i="3"/>
  <c r="CM51" i="3" s="1"/>
  <c r="CK52" i="3"/>
  <c r="CK51" i="3" s="1"/>
  <c r="CI52" i="3"/>
  <c r="CI51" i="3" s="1"/>
  <c r="CG52" i="3"/>
  <c r="CE52" i="3"/>
  <c r="CE51" i="3" s="1"/>
  <c r="CC52" i="3"/>
  <c r="CC51" i="3" s="1"/>
  <c r="CA52" i="3"/>
  <c r="CA51" i="3" s="1"/>
  <c r="BY52" i="3"/>
  <c r="BW52" i="3"/>
  <c r="BW51" i="3" s="1"/>
  <c r="BU52" i="3"/>
  <c r="BU51" i="3" s="1"/>
  <c r="BS52" i="3"/>
  <c r="BS51" i="3" s="1"/>
  <c r="BQ52" i="3"/>
  <c r="BO52" i="3"/>
  <c r="BO51" i="3" s="1"/>
  <c r="BM52" i="3"/>
  <c r="BM51" i="3" s="1"/>
  <c r="BK52" i="3"/>
  <c r="BK51" i="3" s="1"/>
  <c r="BI52" i="3"/>
  <c r="BG52" i="3"/>
  <c r="BG51" i="3" s="1"/>
  <c r="BE52" i="3"/>
  <c r="BE51" i="3" s="1"/>
  <c r="BC52" i="3"/>
  <c r="BC51" i="3" s="1"/>
  <c r="BA52" i="3"/>
  <c r="AY52" i="3"/>
  <c r="AY51" i="3" s="1"/>
  <c r="AW52" i="3"/>
  <c r="AW51" i="3" s="1"/>
  <c r="AU52" i="3"/>
  <c r="AU51" i="3" s="1"/>
  <c r="AS52" i="3"/>
  <c r="AQ52" i="3"/>
  <c r="AQ51" i="3" s="1"/>
  <c r="AO52" i="3"/>
  <c r="AO51" i="3" s="1"/>
  <c r="AM52" i="3"/>
  <c r="AM51" i="3" s="1"/>
  <c r="AK52" i="3"/>
  <c r="AI52" i="3"/>
  <c r="AI51" i="3" s="1"/>
  <c r="AG52" i="3"/>
  <c r="AG51" i="3" s="1"/>
  <c r="AE52" i="3"/>
  <c r="AE51" i="3" s="1"/>
  <c r="AC52" i="3"/>
  <c r="AA52" i="3"/>
  <c r="AA51" i="3" s="1"/>
  <c r="Y52" i="3"/>
  <c r="Y51" i="3" s="1"/>
  <c r="W52" i="3"/>
  <c r="W51" i="3" s="1"/>
  <c r="U52" i="3"/>
  <c r="S52" i="3"/>
  <c r="S51" i="3" s="1"/>
  <c r="Q52" i="3"/>
  <c r="Q51" i="3" s="1"/>
  <c r="O52" i="3"/>
  <c r="O51" i="3" s="1"/>
  <c r="EL51" i="3"/>
  <c r="EH51" i="3"/>
  <c r="EF51" i="3"/>
  <c r="ED51" i="3"/>
  <c r="EB51" i="3"/>
  <c r="DZ51" i="3"/>
  <c r="DX51" i="3"/>
  <c r="DV51" i="3"/>
  <c r="DT51" i="3"/>
  <c r="DR51" i="3"/>
  <c r="DP51" i="3"/>
  <c r="DN51" i="3"/>
  <c r="DL51" i="3"/>
  <c r="DJ51" i="3"/>
  <c r="DH51" i="3"/>
  <c r="DF51" i="3"/>
  <c r="DD51" i="3"/>
  <c r="DB51" i="3"/>
  <c r="CZ51" i="3"/>
  <c r="CX51" i="3"/>
  <c r="CV51" i="3"/>
  <c r="CT51" i="3"/>
  <c r="CR51" i="3"/>
  <c r="CP51" i="3"/>
  <c r="CN51" i="3"/>
  <c r="CL51" i="3"/>
  <c r="CJ51" i="3"/>
  <c r="CH51" i="3"/>
  <c r="CF51" i="3"/>
  <c r="CD51" i="3"/>
  <c r="CB51" i="3"/>
  <c r="BZ51" i="3"/>
  <c r="BX51" i="3"/>
  <c r="BV51" i="3"/>
  <c r="BT51" i="3"/>
  <c r="BR51" i="3"/>
  <c r="BP51" i="3"/>
  <c r="BN51" i="3"/>
  <c r="BL51" i="3"/>
  <c r="BJ51" i="3"/>
  <c r="BH51" i="3"/>
  <c r="BF51" i="3"/>
  <c r="BD51" i="3"/>
  <c r="BB51" i="3"/>
  <c r="AZ51" i="3"/>
  <c r="AX51" i="3"/>
  <c r="AV51" i="3"/>
  <c r="AT51" i="3"/>
  <c r="AR51" i="3"/>
  <c r="AP51" i="3"/>
  <c r="AN51" i="3"/>
  <c r="AL51" i="3"/>
  <c r="AJ51" i="3"/>
  <c r="AH51" i="3"/>
  <c r="AF51" i="3"/>
  <c r="AD51" i="3"/>
  <c r="AB51" i="3"/>
  <c r="Z51" i="3"/>
  <c r="X51" i="3"/>
  <c r="V51" i="3"/>
  <c r="T51" i="3"/>
  <c r="R51" i="3"/>
  <c r="P51" i="3"/>
  <c r="N51" i="3"/>
  <c r="EL50" i="3"/>
  <c r="EL48" i="3" s="1"/>
  <c r="EI50" i="3"/>
  <c r="EG50" i="3"/>
  <c r="EE50" i="3"/>
  <c r="EC50" i="3"/>
  <c r="EC48" i="3" s="1"/>
  <c r="EA50" i="3"/>
  <c r="DY50" i="3"/>
  <c r="DW50" i="3"/>
  <c r="DU50" i="3"/>
  <c r="DU48" i="3" s="1"/>
  <c r="DS50" i="3"/>
  <c r="DQ50" i="3"/>
  <c r="DO50" i="3"/>
  <c r="DM50" i="3"/>
  <c r="DM48" i="3" s="1"/>
  <c r="DK50" i="3"/>
  <c r="DI50" i="3"/>
  <c r="DG50" i="3"/>
  <c r="DE50" i="3"/>
  <c r="DE48" i="3" s="1"/>
  <c r="DC50" i="3"/>
  <c r="DA50" i="3"/>
  <c r="CY50" i="3"/>
  <c r="CW50" i="3"/>
  <c r="CW48" i="3" s="1"/>
  <c r="CU50" i="3"/>
  <c r="CS50" i="3"/>
  <c r="CQ50" i="3"/>
  <c r="CO50" i="3"/>
  <c r="CO48" i="3" s="1"/>
  <c r="CM50" i="3"/>
  <c r="CK50" i="3"/>
  <c r="CI50" i="3"/>
  <c r="CG50" i="3"/>
  <c r="CG48" i="3" s="1"/>
  <c r="CE50" i="3"/>
  <c r="CC50" i="3"/>
  <c r="CA50" i="3"/>
  <c r="BY50" i="3"/>
  <c r="BY48" i="3" s="1"/>
  <c r="BW50" i="3"/>
  <c r="BU50" i="3"/>
  <c r="BS50" i="3"/>
  <c r="BQ50" i="3"/>
  <c r="BQ48" i="3" s="1"/>
  <c r="BO50" i="3"/>
  <c r="BM50" i="3"/>
  <c r="BK50" i="3"/>
  <c r="BI50" i="3"/>
  <c r="BI48" i="3" s="1"/>
  <c r="BG50" i="3"/>
  <c r="BE50" i="3"/>
  <c r="BC50" i="3"/>
  <c r="BA50" i="3"/>
  <c r="BA48" i="3" s="1"/>
  <c r="AY50" i="3"/>
  <c r="AW50" i="3"/>
  <c r="AU50" i="3"/>
  <c r="AS50" i="3"/>
  <c r="AS48" i="3" s="1"/>
  <c r="AQ50" i="3"/>
  <c r="AO50" i="3"/>
  <c r="AM50" i="3"/>
  <c r="AK50" i="3"/>
  <c r="AK48" i="3" s="1"/>
  <c r="AI50" i="3"/>
  <c r="AG50" i="3"/>
  <c r="AE50" i="3"/>
  <c r="AC50" i="3"/>
  <c r="AC48" i="3" s="1"/>
  <c r="AA50" i="3"/>
  <c r="Y50" i="3"/>
  <c r="W50" i="3"/>
  <c r="U50" i="3"/>
  <c r="U48" i="3" s="1"/>
  <c r="S50" i="3"/>
  <c r="Q50" i="3"/>
  <c r="O50" i="3"/>
  <c r="EM50" i="3" s="1"/>
  <c r="EL49" i="3"/>
  <c r="EI49" i="3"/>
  <c r="EI48" i="3" s="1"/>
  <c r="EG49" i="3"/>
  <c r="EE49" i="3"/>
  <c r="EE48" i="3" s="1"/>
  <c r="EC49" i="3"/>
  <c r="EA49" i="3"/>
  <c r="EA48" i="3" s="1"/>
  <c r="DY49" i="3"/>
  <c r="DW49" i="3"/>
  <c r="DW48" i="3" s="1"/>
  <c r="DU49" i="3"/>
  <c r="DS49" i="3"/>
  <c r="DS48" i="3" s="1"/>
  <c r="DQ49" i="3"/>
  <c r="DO49" i="3"/>
  <c r="DO48" i="3" s="1"/>
  <c r="DM49" i="3"/>
  <c r="DK49" i="3"/>
  <c r="DK48" i="3" s="1"/>
  <c r="DI49" i="3"/>
  <c r="DG49" i="3"/>
  <c r="DG48" i="3" s="1"/>
  <c r="DE49" i="3"/>
  <c r="DC49" i="3"/>
  <c r="DC48" i="3" s="1"/>
  <c r="DA49" i="3"/>
  <c r="CY49" i="3"/>
  <c r="CY48" i="3" s="1"/>
  <c r="CW49" i="3"/>
  <c r="CU49" i="3"/>
  <c r="CU48" i="3" s="1"/>
  <c r="CS49" i="3"/>
  <c r="CQ49" i="3"/>
  <c r="CQ48" i="3" s="1"/>
  <c r="CO49" i="3"/>
  <c r="CM49" i="3"/>
  <c r="CM48" i="3" s="1"/>
  <c r="CK49" i="3"/>
  <c r="CI49" i="3"/>
  <c r="CI48" i="3" s="1"/>
  <c r="CG49" i="3"/>
  <c r="CE49" i="3"/>
  <c r="CE48" i="3" s="1"/>
  <c r="CC49" i="3"/>
  <c r="CA49" i="3"/>
  <c r="CA48" i="3" s="1"/>
  <c r="BY49" i="3"/>
  <c r="BW49" i="3"/>
  <c r="BW48" i="3" s="1"/>
  <c r="BU49" i="3"/>
  <c r="BS49" i="3"/>
  <c r="BS48" i="3" s="1"/>
  <c r="BQ49" i="3"/>
  <c r="BO49" i="3"/>
  <c r="BO48" i="3" s="1"/>
  <c r="BM49" i="3"/>
  <c r="BK49" i="3"/>
  <c r="BK48" i="3" s="1"/>
  <c r="BI49" i="3"/>
  <c r="BG49" i="3"/>
  <c r="BG48" i="3" s="1"/>
  <c r="BE49" i="3"/>
  <c r="BC49" i="3"/>
  <c r="BC48" i="3" s="1"/>
  <c r="BA49" i="3"/>
  <c r="AY49" i="3"/>
  <c r="AY48" i="3" s="1"/>
  <c r="AW49" i="3"/>
  <c r="AU49" i="3"/>
  <c r="AU48" i="3" s="1"/>
  <c r="AS49" i="3"/>
  <c r="AQ49" i="3"/>
  <c r="AQ48" i="3" s="1"/>
  <c r="AO49" i="3"/>
  <c r="AM49" i="3"/>
  <c r="AM48" i="3" s="1"/>
  <c r="AK49" i="3"/>
  <c r="AI49" i="3"/>
  <c r="AI48" i="3" s="1"/>
  <c r="AG49" i="3"/>
  <c r="AE49" i="3"/>
  <c r="AE48" i="3" s="1"/>
  <c r="AC49" i="3"/>
  <c r="AA49" i="3"/>
  <c r="AA48" i="3" s="1"/>
  <c r="Y49" i="3"/>
  <c r="W49" i="3"/>
  <c r="W48" i="3" s="1"/>
  <c r="U49" i="3"/>
  <c r="S49" i="3"/>
  <c r="S48" i="3" s="1"/>
  <c r="Q49" i="3"/>
  <c r="O49" i="3"/>
  <c r="EH48" i="3"/>
  <c r="EG48" i="3"/>
  <c r="EF48" i="3"/>
  <c r="ED48" i="3"/>
  <c r="EB48" i="3"/>
  <c r="DZ48" i="3"/>
  <c r="DY48" i="3"/>
  <c r="DX48" i="3"/>
  <c r="DV48" i="3"/>
  <c r="DT48" i="3"/>
  <c r="DR48" i="3"/>
  <c r="DQ48" i="3"/>
  <c r="DP48" i="3"/>
  <c r="DN48" i="3"/>
  <c r="DL48" i="3"/>
  <c r="DJ48" i="3"/>
  <c r="DI48" i="3"/>
  <c r="DH48" i="3"/>
  <c r="DF48" i="3"/>
  <c r="DD48" i="3"/>
  <c r="DB48" i="3"/>
  <c r="DA48" i="3"/>
  <c r="CZ48" i="3"/>
  <c r="CX48" i="3"/>
  <c r="CV48" i="3"/>
  <c r="CT48" i="3"/>
  <c r="CS48" i="3"/>
  <c r="CR48" i="3"/>
  <c r="CP48" i="3"/>
  <c r="CN48" i="3"/>
  <c r="CL48" i="3"/>
  <c r="CK48" i="3"/>
  <c r="CJ48" i="3"/>
  <c r="CH48" i="3"/>
  <c r="CF48" i="3"/>
  <c r="CD48" i="3"/>
  <c r="CC48" i="3"/>
  <c r="CB48" i="3"/>
  <c r="BZ48" i="3"/>
  <c r="BX48" i="3"/>
  <c r="BV48" i="3"/>
  <c r="BU48" i="3"/>
  <c r="BT48" i="3"/>
  <c r="BR48" i="3"/>
  <c r="BP48" i="3"/>
  <c r="BN48" i="3"/>
  <c r="BM48" i="3"/>
  <c r="BL48" i="3"/>
  <c r="BJ48" i="3"/>
  <c r="BH48" i="3"/>
  <c r="BF48" i="3"/>
  <c r="BE48" i="3"/>
  <c r="BD48" i="3"/>
  <c r="BB48" i="3"/>
  <c r="AZ48" i="3"/>
  <c r="AX48" i="3"/>
  <c r="AW48" i="3"/>
  <c r="AV48" i="3"/>
  <c r="AT48" i="3"/>
  <c r="AR48" i="3"/>
  <c r="AP48" i="3"/>
  <c r="AO48" i="3"/>
  <c r="AN48" i="3"/>
  <c r="AL48" i="3"/>
  <c r="AJ48" i="3"/>
  <c r="AH48" i="3"/>
  <c r="AG48" i="3"/>
  <c r="AF48" i="3"/>
  <c r="AD48" i="3"/>
  <c r="AB48" i="3"/>
  <c r="Z48" i="3"/>
  <c r="Y48" i="3"/>
  <c r="X48" i="3"/>
  <c r="V48" i="3"/>
  <c r="T48" i="3"/>
  <c r="R48" i="3"/>
  <c r="Q48" i="3"/>
  <c r="P48" i="3"/>
  <c r="N48" i="3"/>
  <c r="EL47" i="3"/>
  <c r="EL46" i="3" s="1"/>
  <c r="EI47" i="3"/>
  <c r="EG47" i="3"/>
  <c r="EG46" i="3" s="1"/>
  <c r="EE47" i="3"/>
  <c r="EC47" i="3"/>
  <c r="EA47" i="3"/>
  <c r="DY47" i="3"/>
  <c r="DY46" i="3" s="1"/>
  <c r="DW47" i="3"/>
  <c r="DU47" i="3"/>
  <c r="DS47" i="3"/>
  <c r="DQ47" i="3"/>
  <c r="DQ46" i="3" s="1"/>
  <c r="DO47" i="3"/>
  <c r="DM47" i="3"/>
  <c r="DK47" i="3"/>
  <c r="DI47" i="3"/>
  <c r="DI46" i="3" s="1"/>
  <c r="DG47" i="3"/>
  <c r="DE47" i="3"/>
  <c r="DC47" i="3"/>
  <c r="DA47" i="3"/>
  <c r="DA46" i="3" s="1"/>
  <c r="CY47" i="3"/>
  <c r="CW47" i="3"/>
  <c r="CU47" i="3"/>
  <c r="CS47" i="3"/>
  <c r="CS46" i="3" s="1"/>
  <c r="CQ47" i="3"/>
  <c r="CO47" i="3"/>
  <c r="CM47" i="3"/>
  <c r="CK47" i="3"/>
  <c r="CK46" i="3" s="1"/>
  <c r="CI47" i="3"/>
  <c r="CG47" i="3"/>
  <c r="CE47" i="3"/>
  <c r="CC47" i="3"/>
  <c r="CC46" i="3" s="1"/>
  <c r="CA47" i="3"/>
  <c r="BY47" i="3"/>
  <c r="BW47" i="3"/>
  <c r="BU47" i="3"/>
  <c r="BU46" i="3" s="1"/>
  <c r="BS47" i="3"/>
  <c r="BQ47" i="3"/>
  <c r="BO47" i="3"/>
  <c r="BM47" i="3"/>
  <c r="BM46" i="3" s="1"/>
  <c r="BK47" i="3"/>
  <c r="BI47" i="3"/>
  <c r="BG47" i="3"/>
  <c r="BE47" i="3"/>
  <c r="BE46" i="3" s="1"/>
  <c r="BC47" i="3"/>
  <c r="BA47" i="3"/>
  <c r="AY47" i="3"/>
  <c r="AW47" i="3"/>
  <c r="AW46" i="3" s="1"/>
  <c r="AU47" i="3"/>
  <c r="AS47" i="3"/>
  <c r="AQ47" i="3"/>
  <c r="AO47" i="3"/>
  <c r="AO46" i="3" s="1"/>
  <c r="AM47" i="3"/>
  <c r="AK47" i="3"/>
  <c r="AI47" i="3"/>
  <c r="AG47" i="3"/>
  <c r="AG46" i="3" s="1"/>
  <c r="AE47" i="3"/>
  <c r="AC47" i="3"/>
  <c r="AA47" i="3"/>
  <c r="Y47" i="3"/>
  <c r="Y46" i="3" s="1"/>
  <c r="W47" i="3"/>
  <c r="U47" i="3"/>
  <c r="S47" i="3"/>
  <c r="Q47" i="3"/>
  <c r="Q46" i="3" s="1"/>
  <c r="O47" i="3"/>
  <c r="EI46" i="3"/>
  <c r="EH46" i="3"/>
  <c r="EF46" i="3"/>
  <c r="EE46" i="3"/>
  <c r="ED46" i="3"/>
  <c r="EC46" i="3"/>
  <c r="EB46" i="3"/>
  <c r="EA46" i="3"/>
  <c r="DZ46" i="3"/>
  <c r="DX46" i="3"/>
  <c r="DW46" i="3"/>
  <c r="DV46" i="3"/>
  <c r="DU46" i="3"/>
  <c r="DT46" i="3"/>
  <c r="DS46" i="3"/>
  <c r="DR46" i="3"/>
  <c r="DP46" i="3"/>
  <c r="DO46" i="3"/>
  <c r="DN46" i="3"/>
  <c r="DM46" i="3"/>
  <c r="DL46" i="3"/>
  <c r="DK46" i="3"/>
  <c r="DJ46" i="3"/>
  <c r="DH46" i="3"/>
  <c r="DG46" i="3"/>
  <c r="DF46" i="3"/>
  <c r="DE46" i="3"/>
  <c r="DD46" i="3"/>
  <c r="DC46" i="3"/>
  <c r="DB46" i="3"/>
  <c r="CZ46" i="3"/>
  <c r="CY46" i="3"/>
  <c r="CX46" i="3"/>
  <c r="CW46" i="3"/>
  <c r="CV46" i="3"/>
  <c r="CU46" i="3"/>
  <c r="CT46" i="3"/>
  <c r="CR46" i="3"/>
  <c r="CQ46" i="3"/>
  <c r="CP46" i="3"/>
  <c r="CO46" i="3"/>
  <c r="CN46" i="3"/>
  <c r="CM46" i="3"/>
  <c r="CL46" i="3"/>
  <c r="CJ46" i="3"/>
  <c r="CI46" i="3"/>
  <c r="CH46" i="3"/>
  <c r="CG46" i="3"/>
  <c r="CF46" i="3"/>
  <c r="CE46" i="3"/>
  <c r="CD46" i="3"/>
  <c r="CB46" i="3"/>
  <c r="CA46" i="3"/>
  <c r="BZ46" i="3"/>
  <c r="BY46" i="3"/>
  <c r="BX46" i="3"/>
  <c r="BW46" i="3"/>
  <c r="BV46" i="3"/>
  <c r="BT46" i="3"/>
  <c r="BS46" i="3"/>
  <c r="BR46" i="3"/>
  <c r="BQ46" i="3"/>
  <c r="BP46" i="3"/>
  <c r="BO46" i="3"/>
  <c r="BN46" i="3"/>
  <c r="BL46" i="3"/>
  <c r="BK46" i="3"/>
  <c r="BJ46" i="3"/>
  <c r="BI46" i="3"/>
  <c r="BH46" i="3"/>
  <c r="BG46" i="3"/>
  <c r="BF46" i="3"/>
  <c r="BD46" i="3"/>
  <c r="BC46" i="3"/>
  <c r="BB46" i="3"/>
  <c r="BA46" i="3"/>
  <c r="AZ46" i="3"/>
  <c r="AY46" i="3"/>
  <c r="AX46" i="3"/>
  <c r="AV46" i="3"/>
  <c r="AU46" i="3"/>
  <c r="AT46" i="3"/>
  <c r="AS46" i="3"/>
  <c r="AR46" i="3"/>
  <c r="AQ46" i="3"/>
  <c r="AP46" i="3"/>
  <c r="AN46" i="3"/>
  <c r="AM46" i="3"/>
  <c r="AL46" i="3"/>
  <c r="AK46" i="3"/>
  <c r="AJ46" i="3"/>
  <c r="AI46" i="3"/>
  <c r="AH46" i="3"/>
  <c r="AF46" i="3"/>
  <c r="AE46" i="3"/>
  <c r="AD46" i="3"/>
  <c r="AC46" i="3"/>
  <c r="AB46" i="3"/>
  <c r="AA46" i="3"/>
  <c r="Z46" i="3"/>
  <c r="X46" i="3"/>
  <c r="W46" i="3"/>
  <c r="V46" i="3"/>
  <c r="U46" i="3"/>
  <c r="T46" i="3"/>
  <c r="S46" i="3"/>
  <c r="R46" i="3"/>
  <c r="P46" i="3"/>
  <c r="O46" i="3"/>
  <c r="N46" i="3"/>
  <c r="EL45" i="3"/>
  <c r="EI45" i="3"/>
  <c r="EI43" i="3" s="1"/>
  <c r="EG45" i="3"/>
  <c r="EE45" i="3"/>
  <c r="EC45" i="3"/>
  <c r="EA45" i="3"/>
  <c r="EA43" i="3" s="1"/>
  <c r="DY45" i="3"/>
  <c r="DW45" i="3"/>
  <c r="DU45" i="3"/>
  <c r="DS45" i="3"/>
  <c r="DS43" i="3" s="1"/>
  <c r="DQ45" i="3"/>
  <c r="DO45" i="3"/>
  <c r="DM45" i="3"/>
  <c r="DK45" i="3"/>
  <c r="DK43" i="3" s="1"/>
  <c r="DI45" i="3"/>
  <c r="DG45" i="3"/>
  <c r="DE45" i="3"/>
  <c r="DC45" i="3"/>
  <c r="DC43" i="3" s="1"/>
  <c r="DA45" i="3"/>
  <c r="CY45" i="3"/>
  <c r="CW45" i="3"/>
  <c r="CU45" i="3"/>
  <c r="CU43" i="3" s="1"/>
  <c r="CS45" i="3"/>
  <c r="CQ45" i="3"/>
  <c r="CO45" i="3"/>
  <c r="CM45" i="3"/>
  <c r="CM43" i="3" s="1"/>
  <c r="CK45" i="3"/>
  <c r="CI45" i="3"/>
  <c r="CG45" i="3"/>
  <c r="CE45" i="3"/>
  <c r="CE43" i="3" s="1"/>
  <c r="CC45" i="3"/>
  <c r="CA45" i="3"/>
  <c r="BY45" i="3"/>
  <c r="BW45" i="3"/>
  <c r="BW43" i="3" s="1"/>
  <c r="BU45" i="3"/>
  <c r="BS45" i="3"/>
  <c r="BQ45" i="3"/>
  <c r="BO45" i="3"/>
  <c r="BO43" i="3" s="1"/>
  <c r="BM45" i="3"/>
  <c r="BK45" i="3"/>
  <c r="BI45" i="3"/>
  <c r="BG45" i="3"/>
  <c r="BG43" i="3" s="1"/>
  <c r="BE45" i="3"/>
  <c r="BC45" i="3"/>
  <c r="BA45" i="3"/>
  <c r="AY45" i="3"/>
  <c r="AY43" i="3" s="1"/>
  <c r="AW45" i="3"/>
  <c r="AU45" i="3"/>
  <c r="AS45" i="3"/>
  <c r="AQ45" i="3"/>
  <c r="AQ43" i="3" s="1"/>
  <c r="AO45" i="3"/>
  <c r="AM45" i="3"/>
  <c r="AK45" i="3"/>
  <c r="AI45" i="3"/>
  <c r="AI43" i="3" s="1"/>
  <c r="AG45" i="3"/>
  <c r="AE45" i="3"/>
  <c r="AC45" i="3"/>
  <c r="AA45" i="3"/>
  <c r="AA43" i="3" s="1"/>
  <c r="Y45" i="3"/>
  <c r="W45" i="3"/>
  <c r="U45" i="3"/>
  <c r="S45" i="3"/>
  <c r="S43" i="3" s="1"/>
  <c r="Q45" i="3"/>
  <c r="O45" i="3"/>
  <c r="EL44" i="3"/>
  <c r="EL43" i="3" s="1"/>
  <c r="EI44" i="3"/>
  <c r="EG44" i="3"/>
  <c r="EE44" i="3"/>
  <c r="EC44" i="3"/>
  <c r="EA44" i="3"/>
  <c r="DY44" i="3"/>
  <c r="DW44" i="3"/>
  <c r="DU44" i="3"/>
  <c r="DU43" i="3" s="1"/>
  <c r="DS44" i="3"/>
  <c r="DQ44" i="3"/>
  <c r="DO44" i="3"/>
  <c r="DM44" i="3"/>
  <c r="DK44" i="3"/>
  <c r="DI44" i="3"/>
  <c r="DG44" i="3"/>
  <c r="DE44" i="3"/>
  <c r="DE43" i="3" s="1"/>
  <c r="DC44" i="3"/>
  <c r="DA44" i="3"/>
  <c r="CY44" i="3"/>
  <c r="CW44" i="3"/>
  <c r="CU44" i="3"/>
  <c r="CS44" i="3"/>
  <c r="CQ44" i="3"/>
  <c r="CO44" i="3"/>
  <c r="CO43" i="3" s="1"/>
  <c r="CM44" i="3"/>
  <c r="CK44" i="3"/>
  <c r="CI44" i="3"/>
  <c r="CG44" i="3"/>
  <c r="CE44" i="3"/>
  <c r="CC44" i="3"/>
  <c r="CA44" i="3"/>
  <c r="BY44" i="3"/>
  <c r="BY43" i="3" s="1"/>
  <c r="BW44" i="3"/>
  <c r="BU44" i="3"/>
  <c r="BS44" i="3"/>
  <c r="BQ44" i="3"/>
  <c r="BO44" i="3"/>
  <c r="BM44" i="3"/>
  <c r="BK44" i="3"/>
  <c r="BI44" i="3"/>
  <c r="BI43" i="3" s="1"/>
  <c r="BG44" i="3"/>
  <c r="BE44" i="3"/>
  <c r="BC44" i="3"/>
  <c r="BA44" i="3"/>
  <c r="AY44" i="3"/>
  <c r="AW44" i="3"/>
  <c r="AU44" i="3"/>
  <c r="AS44" i="3"/>
  <c r="AS43" i="3" s="1"/>
  <c r="AQ44" i="3"/>
  <c r="AO44" i="3"/>
  <c r="AM44" i="3"/>
  <c r="AK44" i="3"/>
  <c r="AI44" i="3"/>
  <c r="AG44" i="3"/>
  <c r="AE44" i="3"/>
  <c r="AC44" i="3"/>
  <c r="AC43" i="3" s="1"/>
  <c r="AA44" i="3"/>
  <c r="Y44" i="3"/>
  <c r="W44" i="3"/>
  <c r="U44" i="3"/>
  <c r="S44" i="3"/>
  <c r="Q44" i="3"/>
  <c r="O44" i="3"/>
  <c r="EH43" i="3"/>
  <c r="EG43" i="3"/>
  <c r="EF43" i="3"/>
  <c r="EE43" i="3"/>
  <c r="ED43" i="3"/>
  <c r="EC43" i="3"/>
  <c r="EB43" i="3"/>
  <c r="DZ43" i="3"/>
  <c r="DY43" i="3"/>
  <c r="DX43" i="3"/>
  <c r="DW43" i="3"/>
  <c r="DV43" i="3"/>
  <c r="DT43" i="3"/>
  <c r="DR43" i="3"/>
  <c r="DQ43" i="3"/>
  <c r="DP43" i="3"/>
  <c r="DO43" i="3"/>
  <c r="DN43" i="3"/>
  <c r="DM43" i="3"/>
  <c r="DL43" i="3"/>
  <c r="DJ43" i="3"/>
  <c r="DI43" i="3"/>
  <c r="DH43" i="3"/>
  <c r="DG43" i="3"/>
  <c r="DF43" i="3"/>
  <c r="DD43" i="3"/>
  <c r="DB43" i="3"/>
  <c r="DA43" i="3"/>
  <c r="CZ43" i="3"/>
  <c r="CY43" i="3"/>
  <c r="CX43" i="3"/>
  <c r="CW43" i="3"/>
  <c r="CV43" i="3"/>
  <c r="CT43" i="3"/>
  <c r="CS43" i="3"/>
  <c r="CR43" i="3"/>
  <c r="CQ43" i="3"/>
  <c r="CP43" i="3"/>
  <c r="CN43" i="3"/>
  <c r="CL43" i="3"/>
  <c r="CK43" i="3"/>
  <c r="CJ43" i="3"/>
  <c r="CI43" i="3"/>
  <c r="CH43" i="3"/>
  <c r="CG43" i="3"/>
  <c r="CF43" i="3"/>
  <c r="CD43" i="3"/>
  <c r="CC43" i="3"/>
  <c r="CB43" i="3"/>
  <c r="CA43" i="3"/>
  <c r="BZ43" i="3"/>
  <c r="BX43" i="3"/>
  <c r="BV43" i="3"/>
  <c r="BU43" i="3"/>
  <c r="BT43" i="3"/>
  <c r="BS43" i="3"/>
  <c r="BR43" i="3"/>
  <c r="BQ43" i="3"/>
  <c r="BP43" i="3"/>
  <c r="BN43" i="3"/>
  <c r="BM43" i="3"/>
  <c r="BL43" i="3"/>
  <c r="BK43" i="3"/>
  <c r="BJ43" i="3"/>
  <c r="BH43" i="3"/>
  <c r="BF43" i="3"/>
  <c r="BE43" i="3"/>
  <c r="BD43" i="3"/>
  <c r="BC43" i="3"/>
  <c r="BB43" i="3"/>
  <c r="BA43" i="3"/>
  <c r="AZ43" i="3"/>
  <c r="AX43" i="3"/>
  <c r="AW43" i="3"/>
  <c r="AV43" i="3"/>
  <c r="AU43" i="3"/>
  <c r="AT43" i="3"/>
  <c r="AR43" i="3"/>
  <c r="AP43" i="3"/>
  <c r="AO43" i="3"/>
  <c r="AN43" i="3"/>
  <c r="AM43" i="3"/>
  <c r="AL43" i="3"/>
  <c r="AK43" i="3"/>
  <c r="AJ43" i="3"/>
  <c r="AH43" i="3"/>
  <c r="AG43" i="3"/>
  <c r="AF43" i="3"/>
  <c r="AE43" i="3"/>
  <c r="AD43" i="3"/>
  <c r="AB43" i="3"/>
  <c r="Z43" i="3"/>
  <c r="Y43" i="3"/>
  <c r="X43" i="3"/>
  <c r="W43" i="3"/>
  <c r="V43" i="3"/>
  <c r="U43" i="3"/>
  <c r="T43" i="3"/>
  <c r="R43" i="3"/>
  <c r="Q43" i="3"/>
  <c r="P43" i="3"/>
  <c r="O43" i="3"/>
  <c r="N43" i="3"/>
  <c r="EM42" i="3"/>
  <c r="EL42" i="3"/>
  <c r="O42" i="3"/>
  <c r="EL41" i="3"/>
  <c r="EL39" i="3" s="1"/>
  <c r="O41" i="3"/>
  <c r="EM41" i="3" s="1"/>
  <c r="EL40" i="3"/>
  <c r="EI40" i="3"/>
  <c r="EI39" i="3" s="1"/>
  <c r="EG40" i="3"/>
  <c r="EE40" i="3"/>
  <c r="EE39" i="3" s="1"/>
  <c r="EC40" i="3"/>
  <c r="EA40" i="3"/>
  <c r="EA39" i="3" s="1"/>
  <c r="DY40" i="3"/>
  <c r="DW40" i="3"/>
  <c r="DW39" i="3" s="1"/>
  <c r="DU40" i="3"/>
  <c r="DS40" i="3"/>
  <c r="DS39" i="3" s="1"/>
  <c r="DQ40" i="3"/>
  <c r="DO40" i="3"/>
  <c r="DO39" i="3" s="1"/>
  <c r="DM40" i="3"/>
  <c r="DK40" i="3"/>
  <c r="DK39" i="3" s="1"/>
  <c r="DI40" i="3"/>
  <c r="DG40" i="3"/>
  <c r="DG39" i="3" s="1"/>
  <c r="DE40" i="3"/>
  <c r="DC40" i="3"/>
  <c r="DC39" i="3" s="1"/>
  <c r="DA40" i="3"/>
  <c r="CY40" i="3"/>
  <c r="CY39" i="3" s="1"/>
  <c r="CW40" i="3"/>
  <c r="CU40" i="3"/>
  <c r="CU39" i="3" s="1"/>
  <c r="CS40" i="3"/>
  <c r="CQ40" i="3"/>
  <c r="CQ39" i="3" s="1"/>
  <c r="CO40" i="3"/>
  <c r="CM40" i="3"/>
  <c r="CM39" i="3" s="1"/>
  <c r="CK40" i="3"/>
  <c r="CI40" i="3"/>
  <c r="CI39" i="3" s="1"/>
  <c r="CG40" i="3"/>
  <c r="CE40" i="3"/>
  <c r="CE39" i="3" s="1"/>
  <c r="CC40" i="3"/>
  <c r="CA40" i="3"/>
  <c r="CA39" i="3" s="1"/>
  <c r="BY40" i="3"/>
  <c r="BW40" i="3"/>
  <c r="BW39" i="3" s="1"/>
  <c r="BU40" i="3"/>
  <c r="BS40" i="3"/>
  <c r="BS39" i="3" s="1"/>
  <c r="BQ40" i="3"/>
  <c r="BO40" i="3"/>
  <c r="BO39" i="3" s="1"/>
  <c r="BM40" i="3"/>
  <c r="BK40" i="3"/>
  <c r="BK39" i="3" s="1"/>
  <c r="BI40" i="3"/>
  <c r="BG40" i="3"/>
  <c r="BG39" i="3" s="1"/>
  <c r="BE40" i="3"/>
  <c r="BC40" i="3"/>
  <c r="BC39" i="3" s="1"/>
  <c r="BA40" i="3"/>
  <c r="AY40" i="3"/>
  <c r="AY39" i="3" s="1"/>
  <c r="AW40" i="3"/>
  <c r="AU40" i="3"/>
  <c r="AU39" i="3" s="1"/>
  <c r="AS40" i="3"/>
  <c r="AQ40" i="3"/>
  <c r="AQ39" i="3" s="1"/>
  <c r="AO40" i="3"/>
  <c r="AM40" i="3"/>
  <c r="AM39" i="3" s="1"/>
  <c r="AK40" i="3"/>
  <c r="AI40" i="3"/>
  <c r="AI39" i="3" s="1"/>
  <c r="AG40" i="3"/>
  <c r="AE40" i="3"/>
  <c r="AE39" i="3" s="1"/>
  <c r="AC40" i="3"/>
  <c r="AA40" i="3"/>
  <c r="AA39" i="3" s="1"/>
  <c r="Y40" i="3"/>
  <c r="W40" i="3"/>
  <c r="W39" i="3" s="1"/>
  <c r="U40" i="3"/>
  <c r="S40" i="3"/>
  <c r="S39" i="3" s="1"/>
  <c r="Q40" i="3"/>
  <c r="O40" i="3"/>
  <c r="O39" i="3" s="1"/>
  <c r="EK39" i="3"/>
  <c r="EJ39" i="3"/>
  <c r="EH39" i="3"/>
  <c r="EG39" i="3"/>
  <c r="EF39" i="3"/>
  <c r="ED39" i="3"/>
  <c r="EC39" i="3"/>
  <c r="EB39" i="3"/>
  <c r="DZ39" i="3"/>
  <c r="DY39" i="3"/>
  <c r="DX39" i="3"/>
  <c r="DV39" i="3"/>
  <c r="DU39" i="3"/>
  <c r="DT39" i="3"/>
  <c r="DR39" i="3"/>
  <c r="DQ39" i="3"/>
  <c r="DP39" i="3"/>
  <c r="DN39" i="3"/>
  <c r="DM39" i="3"/>
  <c r="DL39" i="3"/>
  <c r="DJ39" i="3"/>
  <c r="DI39" i="3"/>
  <c r="DH39" i="3"/>
  <c r="DF39" i="3"/>
  <c r="DE39" i="3"/>
  <c r="DD39" i="3"/>
  <c r="DB39" i="3"/>
  <c r="DA39" i="3"/>
  <c r="CZ39" i="3"/>
  <c r="CX39" i="3"/>
  <c r="CW39" i="3"/>
  <c r="CV39" i="3"/>
  <c r="CT39" i="3"/>
  <c r="CS39" i="3"/>
  <c r="CR39" i="3"/>
  <c r="CP39" i="3"/>
  <c r="CO39" i="3"/>
  <c r="CN39" i="3"/>
  <c r="CL39" i="3"/>
  <c r="CK39" i="3"/>
  <c r="CJ39" i="3"/>
  <c r="CH39" i="3"/>
  <c r="CG39" i="3"/>
  <c r="CF39" i="3"/>
  <c r="CD39" i="3"/>
  <c r="CC39" i="3"/>
  <c r="CB39" i="3"/>
  <c r="BZ39" i="3"/>
  <c r="BY39" i="3"/>
  <c r="BX39" i="3"/>
  <c r="BV39" i="3"/>
  <c r="BU39" i="3"/>
  <c r="BT39" i="3"/>
  <c r="BR39" i="3"/>
  <c r="BQ39" i="3"/>
  <c r="BP39" i="3"/>
  <c r="BN39" i="3"/>
  <c r="BM39" i="3"/>
  <c r="BL39" i="3"/>
  <c r="BJ39" i="3"/>
  <c r="BI39" i="3"/>
  <c r="BH39" i="3"/>
  <c r="BF39" i="3"/>
  <c r="BE39" i="3"/>
  <c r="BD39" i="3"/>
  <c r="BB39" i="3"/>
  <c r="BA39" i="3"/>
  <c r="AZ39" i="3"/>
  <c r="AX39" i="3"/>
  <c r="AW39" i="3"/>
  <c r="AV39" i="3"/>
  <c r="AT39" i="3"/>
  <c r="AS39" i="3"/>
  <c r="AR39" i="3"/>
  <c r="AP39" i="3"/>
  <c r="AO39" i="3"/>
  <c r="AN39" i="3"/>
  <c r="AL39" i="3"/>
  <c r="AK39" i="3"/>
  <c r="AJ39" i="3"/>
  <c r="AH39" i="3"/>
  <c r="AG39" i="3"/>
  <c r="AF39" i="3"/>
  <c r="AD39" i="3"/>
  <c r="AC39" i="3"/>
  <c r="AB39" i="3"/>
  <c r="Z39" i="3"/>
  <c r="Y39" i="3"/>
  <c r="X39" i="3"/>
  <c r="V39" i="3"/>
  <c r="U39" i="3"/>
  <c r="T39" i="3"/>
  <c r="R39" i="3"/>
  <c r="Q39" i="3"/>
  <c r="P39" i="3"/>
  <c r="N39" i="3"/>
  <c r="EI38" i="3"/>
  <c r="EG38" i="3"/>
  <c r="EG37" i="3" s="1"/>
  <c r="EE38" i="3"/>
  <c r="EC38" i="3"/>
  <c r="EC37" i="3" s="1"/>
  <c r="EA38" i="3"/>
  <c r="DY38" i="3"/>
  <c r="DY37" i="3" s="1"/>
  <c r="DW38" i="3"/>
  <c r="DU38" i="3"/>
  <c r="DU37" i="3" s="1"/>
  <c r="DS38" i="3"/>
  <c r="DQ38" i="3"/>
  <c r="DQ37" i="3" s="1"/>
  <c r="DO38" i="3"/>
  <c r="DM38" i="3"/>
  <c r="DM37" i="3" s="1"/>
  <c r="DK38" i="3"/>
  <c r="DI38" i="3"/>
  <c r="DI37" i="3" s="1"/>
  <c r="DG38" i="3"/>
  <c r="DE38" i="3"/>
  <c r="DE37" i="3" s="1"/>
  <c r="DC38" i="3"/>
  <c r="DA38" i="3"/>
  <c r="DA37" i="3" s="1"/>
  <c r="CY38" i="3"/>
  <c r="CW38" i="3"/>
  <c r="CW37" i="3" s="1"/>
  <c r="CU38" i="3"/>
  <c r="CS38" i="3"/>
  <c r="CS37" i="3" s="1"/>
  <c r="CQ38" i="3"/>
  <c r="CO38" i="3"/>
  <c r="CO37" i="3" s="1"/>
  <c r="CM38" i="3"/>
  <c r="CK38" i="3"/>
  <c r="CK37" i="3" s="1"/>
  <c r="CI38" i="3"/>
  <c r="CG38" i="3"/>
  <c r="CG37" i="3" s="1"/>
  <c r="CE38" i="3"/>
  <c r="CC38" i="3"/>
  <c r="CC37" i="3" s="1"/>
  <c r="CA38" i="3"/>
  <c r="BY38" i="3"/>
  <c r="BY37" i="3" s="1"/>
  <c r="BW38" i="3"/>
  <c r="BU38" i="3"/>
  <c r="BU37" i="3" s="1"/>
  <c r="BS38" i="3"/>
  <c r="BQ38" i="3"/>
  <c r="BQ37" i="3" s="1"/>
  <c r="BO38" i="3"/>
  <c r="BM38" i="3"/>
  <c r="BM37" i="3" s="1"/>
  <c r="BK38" i="3"/>
  <c r="BI38" i="3"/>
  <c r="BI37" i="3" s="1"/>
  <c r="BG38" i="3"/>
  <c r="BE38" i="3"/>
  <c r="BE37" i="3" s="1"/>
  <c r="BC38" i="3"/>
  <c r="BA38" i="3"/>
  <c r="BA37" i="3" s="1"/>
  <c r="AY38" i="3"/>
  <c r="AW38" i="3"/>
  <c r="AW37" i="3" s="1"/>
  <c r="AU38" i="3"/>
  <c r="AS38" i="3"/>
  <c r="AS37" i="3" s="1"/>
  <c r="AQ38" i="3"/>
  <c r="AO38" i="3"/>
  <c r="AO37" i="3" s="1"/>
  <c r="AL38" i="3"/>
  <c r="AM38" i="3" s="1"/>
  <c r="AM37" i="3" s="1"/>
  <c r="AK38" i="3"/>
  <c r="AI38" i="3"/>
  <c r="AI37" i="3" s="1"/>
  <c r="AG38" i="3"/>
  <c r="AG37" i="3" s="1"/>
  <c r="AE38" i="3"/>
  <c r="AE37" i="3" s="1"/>
  <c r="AC38" i="3"/>
  <c r="AA38" i="3"/>
  <c r="AA37" i="3" s="1"/>
  <c r="Y38" i="3"/>
  <c r="Y37" i="3" s="1"/>
  <c r="W38" i="3"/>
  <c r="W37" i="3" s="1"/>
  <c r="U38" i="3"/>
  <c r="S38" i="3"/>
  <c r="S37" i="3" s="1"/>
  <c r="Q38" i="3"/>
  <c r="Q37" i="3" s="1"/>
  <c r="O38" i="3"/>
  <c r="EI37" i="3"/>
  <c r="EH37" i="3"/>
  <c r="EF37" i="3"/>
  <c r="EE37" i="3"/>
  <c r="ED37" i="3"/>
  <c r="EB37" i="3"/>
  <c r="EA37" i="3"/>
  <c r="DZ37" i="3"/>
  <c r="DX37" i="3"/>
  <c r="DW37" i="3"/>
  <c r="DV37" i="3"/>
  <c r="DT37" i="3"/>
  <c r="DS37" i="3"/>
  <c r="DR37" i="3"/>
  <c r="DP37" i="3"/>
  <c r="DO37" i="3"/>
  <c r="DN37" i="3"/>
  <c r="DL37" i="3"/>
  <c r="DK37" i="3"/>
  <c r="DJ37" i="3"/>
  <c r="DH37" i="3"/>
  <c r="DG37" i="3"/>
  <c r="DF37" i="3"/>
  <c r="DD37" i="3"/>
  <c r="DC37" i="3"/>
  <c r="DB37" i="3"/>
  <c r="CZ37" i="3"/>
  <c r="CY37" i="3"/>
  <c r="CX37" i="3"/>
  <c r="CV37" i="3"/>
  <c r="CU37" i="3"/>
  <c r="CT37" i="3"/>
  <c r="CR37" i="3"/>
  <c r="CQ37" i="3"/>
  <c r="CP37" i="3"/>
  <c r="CN37" i="3"/>
  <c r="CM37" i="3"/>
  <c r="CL37" i="3"/>
  <c r="CJ37" i="3"/>
  <c r="CI37" i="3"/>
  <c r="CH37" i="3"/>
  <c r="CF37" i="3"/>
  <c r="CE37" i="3"/>
  <c r="CD37" i="3"/>
  <c r="CB37" i="3"/>
  <c r="CA37" i="3"/>
  <c r="BZ37" i="3"/>
  <c r="BX37" i="3"/>
  <c r="BW37" i="3"/>
  <c r="BV37" i="3"/>
  <c r="BT37" i="3"/>
  <c r="BS37" i="3"/>
  <c r="BR37" i="3"/>
  <c r="BP37" i="3"/>
  <c r="BO37" i="3"/>
  <c r="BN37" i="3"/>
  <c r="BL37" i="3"/>
  <c r="BK37" i="3"/>
  <c r="BJ37" i="3"/>
  <c r="BH37" i="3"/>
  <c r="BG37" i="3"/>
  <c r="BF37" i="3"/>
  <c r="BD37" i="3"/>
  <c r="BC37" i="3"/>
  <c r="BB37" i="3"/>
  <c r="AZ37" i="3"/>
  <c r="AY37" i="3"/>
  <c r="AX37" i="3"/>
  <c r="AV37" i="3"/>
  <c r="AU37" i="3"/>
  <c r="AT37" i="3"/>
  <c r="AR37" i="3"/>
  <c r="AQ37" i="3"/>
  <c r="AP37" i="3"/>
  <c r="AN37" i="3"/>
  <c r="AL37" i="3"/>
  <c r="AK37" i="3"/>
  <c r="AJ37" i="3"/>
  <c r="AH37" i="3"/>
  <c r="AF37" i="3"/>
  <c r="AD37" i="3"/>
  <c r="AC37" i="3"/>
  <c r="AB37" i="3"/>
  <c r="Z37" i="3"/>
  <c r="X37" i="3"/>
  <c r="V37" i="3"/>
  <c r="U37" i="3"/>
  <c r="T37" i="3"/>
  <c r="R37" i="3"/>
  <c r="P37" i="3"/>
  <c r="N37" i="3"/>
  <c r="EL36" i="3"/>
  <c r="EL35" i="3" s="1"/>
  <c r="EI36" i="3"/>
  <c r="EG36" i="3"/>
  <c r="EE36" i="3"/>
  <c r="EC36" i="3"/>
  <c r="EC35" i="3" s="1"/>
  <c r="EA36" i="3"/>
  <c r="DY36" i="3"/>
  <c r="DW36" i="3"/>
  <c r="DU36" i="3"/>
  <c r="DU35" i="3" s="1"/>
  <c r="DS36" i="3"/>
  <c r="DQ36" i="3"/>
  <c r="DO36" i="3"/>
  <c r="DM36" i="3"/>
  <c r="DM35" i="3" s="1"/>
  <c r="DK36" i="3"/>
  <c r="DI36" i="3"/>
  <c r="DG36" i="3"/>
  <c r="DE36" i="3"/>
  <c r="DE35" i="3" s="1"/>
  <c r="DC36" i="3"/>
  <c r="DA36" i="3"/>
  <c r="CY36" i="3"/>
  <c r="CW36" i="3"/>
  <c r="CW35" i="3" s="1"/>
  <c r="CU36" i="3"/>
  <c r="CS36" i="3"/>
  <c r="CQ36" i="3"/>
  <c r="CO36" i="3"/>
  <c r="CO35" i="3" s="1"/>
  <c r="CM36" i="3"/>
  <c r="CK36" i="3"/>
  <c r="CI36" i="3"/>
  <c r="CG36" i="3"/>
  <c r="CG35" i="3" s="1"/>
  <c r="CE36" i="3"/>
  <c r="CC36" i="3"/>
  <c r="CA36" i="3"/>
  <c r="BY36" i="3"/>
  <c r="BY35" i="3" s="1"/>
  <c r="BW36" i="3"/>
  <c r="BU36" i="3"/>
  <c r="BS36" i="3"/>
  <c r="BQ36" i="3"/>
  <c r="BQ35" i="3" s="1"/>
  <c r="BO36" i="3"/>
  <c r="BM36" i="3"/>
  <c r="BK36" i="3"/>
  <c r="BI36" i="3"/>
  <c r="BI35" i="3" s="1"/>
  <c r="BG36" i="3"/>
  <c r="BE36" i="3"/>
  <c r="BC36" i="3"/>
  <c r="BA36" i="3"/>
  <c r="BA35" i="3" s="1"/>
  <c r="AY36" i="3"/>
  <c r="AW36" i="3"/>
  <c r="AU36" i="3"/>
  <c r="AS36" i="3"/>
  <c r="AS35" i="3" s="1"/>
  <c r="AQ36" i="3"/>
  <c r="AO36" i="3"/>
  <c r="AM36" i="3"/>
  <c r="AK36" i="3"/>
  <c r="AK35" i="3" s="1"/>
  <c r="AI36" i="3"/>
  <c r="AG36" i="3"/>
  <c r="AE36" i="3"/>
  <c r="AC36" i="3"/>
  <c r="AC35" i="3" s="1"/>
  <c r="AA36" i="3"/>
  <c r="Y36" i="3"/>
  <c r="W36" i="3"/>
  <c r="U36" i="3"/>
  <c r="U35" i="3" s="1"/>
  <c r="S36" i="3"/>
  <c r="Q36" i="3"/>
  <c r="O36" i="3"/>
  <c r="EI35" i="3"/>
  <c r="EH35" i="3"/>
  <c r="EG35" i="3"/>
  <c r="EF35" i="3"/>
  <c r="EE35" i="3"/>
  <c r="ED35" i="3"/>
  <c r="EB35" i="3"/>
  <c r="EA35" i="3"/>
  <c r="DZ35" i="3"/>
  <c r="DY35" i="3"/>
  <c r="DX35" i="3"/>
  <c r="DW35" i="3"/>
  <c r="DV35" i="3"/>
  <c r="DT35" i="3"/>
  <c r="DS35" i="3"/>
  <c r="DR35" i="3"/>
  <c r="DQ35" i="3"/>
  <c r="DP35" i="3"/>
  <c r="DO35" i="3"/>
  <c r="DN35" i="3"/>
  <c r="DL35" i="3"/>
  <c r="DK35" i="3"/>
  <c r="DJ35" i="3"/>
  <c r="DI35" i="3"/>
  <c r="DH35" i="3"/>
  <c r="DG35" i="3"/>
  <c r="DF35" i="3"/>
  <c r="DD35" i="3"/>
  <c r="DC35" i="3"/>
  <c r="DB35" i="3"/>
  <c r="DA35" i="3"/>
  <c r="CZ35" i="3"/>
  <c r="CY35" i="3"/>
  <c r="CX35" i="3"/>
  <c r="CV35" i="3"/>
  <c r="CU35" i="3"/>
  <c r="CT35" i="3"/>
  <c r="CS35" i="3"/>
  <c r="CR35" i="3"/>
  <c r="CQ35" i="3"/>
  <c r="CP35" i="3"/>
  <c r="CN35" i="3"/>
  <c r="CM35" i="3"/>
  <c r="CL35" i="3"/>
  <c r="CK35" i="3"/>
  <c r="CJ35" i="3"/>
  <c r="CI35" i="3"/>
  <c r="CH35" i="3"/>
  <c r="CF35" i="3"/>
  <c r="CE35" i="3"/>
  <c r="CD35" i="3"/>
  <c r="CC35" i="3"/>
  <c r="CB35" i="3"/>
  <c r="CA35" i="3"/>
  <c r="BZ35" i="3"/>
  <c r="BX35" i="3"/>
  <c r="BW35" i="3"/>
  <c r="BV35" i="3"/>
  <c r="BU35" i="3"/>
  <c r="BT35" i="3"/>
  <c r="BS35" i="3"/>
  <c r="BR35" i="3"/>
  <c r="BP35" i="3"/>
  <c r="BO35" i="3"/>
  <c r="BN35" i="3"/>
  <c r="BM35" i="3"/>
  <c r="BL35" i="3"/>
  <c r="BK35" i="3"/>
  <c r="BJ35" i="3"/>
  <c r="BH35" i="3"/>
  <c r="BG35" i="3"/>
  <c r="BF35" i="3"/>
  <c r="BE35" i="3"/>
  <c r="BD35" i="3"/>
  <c r="BC35" i="3"/>
  <c r="BB35" i="3"/>
  <c r="AZ35" i="3"/>
  <c r="AY35" i="3"/>
  <c r="AX35" i="3"/>
  <c r="AW35" i="3"/>
  <c r="AV35" i="3"/>
  <c r="AU35" i="3"/>
  <c r="AT35" i="3"/>
  <c r="AR35" i="3"/>
  <c r="AQ35" i="3"/>
  <c r="AP35" i="3"/>
  <c r="AO35" i="3"/>
  <c r="AN35" i="3"/>
  <c r="AM35" i="3"/>
  <c r="AL35" i="3"/>
  <c r="AJ35" i="3"/>
  <c r="AI35" i="3"/>
  <c r="AH35" i="3"/>
  <c r="AG35" i="3"/>
  <c r="AF35" i="3"/>
  <c r="AE35" i="3"/>
  <c r="AD35" i="3"/>
  <c r="AB35" i="3"/>
  <c r="AA35" i="3"/>
  <c r="Z35" i="3"/>
  <c r="Y35" i="3"/>
  <c r="X35" i="3"/>
  <c r="W35" i="3"/>
  <c r="V35" i="3"/>
  <c r="T35" i="3"/>
  <c r="S35" i="3"/>
  <c r="R35" i="3"/>
  <c r="Q35" i="3"/>
  <c r="P35" i="3"/>
  <c r="O35" i="3"/>
  <c r="N35" i="3"/>
  <c r="EM34" i="3"/>
  <c r="EL34" i="3"/>
  <c r="O34" i="3"/>
  <c r="EL33" i="3"/>
  <c r="EL31" i="3" s="1"/>
  <c r="EI33" i="3"/>
  <c r="EG33" i="3"/>
  <c r="EG31" i="3" s="1"/>
  <c r="EE33" i="3"/>
  <c r="EC33" i="3"/>
  <c r="EA33" i="3"/>
  <c r="DY33" i="3"/>
  <c r="DY31" i="3" s="1"/>
  <c r="DW33" i="3"/>
  <c r="DU33" i="3"/>
  <c r="DS33" i="3"/>
  <c r="DQ33" i="3"/>
  <c r="DQ31" i="3" s="1"/>
  <c r="DO33" i="3"/>
  <c r="DM33" i="3"/>
  <c r="DK33" i="3"/>
  <c r="DI33" i="3"/>
  <c r="DI31" i="3" s="1"/>
  <c r="DG33" i="3"/>
  <c r="DE33" i="3"/>
  <c r="DC33" i="3"/>
  <c r="DA33" i="3"/>
  <c r="DA31" i="3" s="1"/>
  <c r="CY33" i="3"/>
  <c r="CW33" i="3"/>
  <c r="CU33" i="3"/>
  <c r="CS33" i="3"/>
  <c r="CS31" i="3" s="1"/>
  <c r="CQ33" i="3"/>
  <c r="CO33" i="3"/>
  <c r="CM33" i="3"/>
  <c r="CK33" i="3"/>
  <c r="CK31" i="3" s="1"/>
  <c r="CI33" i="3"/>
  <c r="CG33" i="3"/>
  <c r="CE33" i="3"/>
  <c r="CC33" i="3"/>
  <c r="CC31" i="3" s="1"/>
  <c r="CA33" i="3"/>
  <c r="BY33" i="3"/>
  <c r="BW33" i="3"/>
  <c r="BU33" i="3"/>
  <c r="BU31" i="3" s="1"/>
  <c r="BS33" i="3"/>
  <c r="BQ33" i="3"/>
  <c r="BO33" i="3"/>
  <c r="BM33" i="3"/>
  <c r="BM31" i="3" s="1"/>
  <c r="BK33" i="3"/>
  <c r="BI33" i="3"/>
  <c r="BG33" i="3"/>
  <c r="BE33" i="3"/>
  <c r="BE31" i="3" s="1"/>
  <c r="BC33" i="3"/>
  <c r="BA33" i="3"/>
  <c r="AY33" i="3"/>
  <c r="AW33" i="3"/>
  <c r="AW31" i="3" s="1"/>
  <c r="AU33" i="3"/>
  <c r="AS33" i="3"/>
  <c r="AQ33" i="3"/>
  <c r="AO33" i="3"/>
  <c r="AO31" i="3" s="1"/>
  <c r="AM33" i="3"/>
  <c r="AK33" i="3"/>
  <c r="AI33" i="3"/>
  <c r="AG33" i="3"/>
  <c r="AG31" i="3" s="1"/>
  <c r="AE33" i="3"/>
  <c r="AC33" i="3"/>
  <c r="AA33" i="3"/>
  <c r="Y33" i="3"/>
  <c r="Y31" i="3" s="1"/>
  <c r="W33" i="3"/>
  <c r="U33" i="3"/>
  <c r="S33" i="3"/>
  <c r="Q33" i="3"/>
  <c r="Q31" i="3" s="1"/>
  <c r="O33" i="3"/>
  <c r="EL32" i="3"/>
  <c r="EI32" i="3"/>
  <c r="EG32" i="3"/>
  <c r="EE32" i="3"/>
  <c r="EE31" i="3" s="1"/>
  <c r="EC32" i="3"/>
  <c r="EA32" i="3"/>
  <c r="DY32" i="3"/>
  <c r="DW32" i="3"/>
  <c r="DW31" i="3" s="1"/>
  <c r="DU32" i="3"/>
  <c r="DS32" i="3"/>
  <c r="DQ32" i="3"/>
  <c r="DO32" i="3"/>
  <c r="DO31" i="3" s="1"/>
  <c r="DM32" i="3"/>
  <c r="DK32" i="3"/>
  <c r="DI32" i="3"/>
  <c r="DG32" i="3"/>
  <c r="DG31" i="3" s="1"/>
  <c r="DE32" i="3"/>
  <c r="DC32" i="3"/>
  <c r="DA32" i="3"/>
  <c r="CY32" i="3"/>
  <c r="CY31" i="3" s="1"/>
  <c r="CW32" i="3"/>
  <c r="CU32" i="3"/>
  <c r="CS32" i="3"/>
  <c r="CQ32" i="3"/>
  <c r="CQ31" i="3" s="1"/>
  <c r="CO32" i="3"/>
  <c r="CM32" i="3"/>
  <c r="CK32" i="3"/>
  <c r="CI32" i="3"/>
  <c r="CI31" i="3" s="1"/>
  <c r="CG32" i="3"/>
  <c r="CE32" i="3"/>
  <c r="CC32" i="3"/>
  <c r="CA32" i="3"/>
  <c r="CA31" i="3" s="1"/>
  <c r="BY32" i="3"/>
  <c r="BW32" i="3"/>
  <c r="BU32" i="3"/>
  <c r="BS32" i="3"/>
  <c r="BS31" i="3" s="1"/>
  <c r="BQ32" i="3"/>
  <c r="BO32" i="3"/>
  <c r="BM32" i="3"/>
  <c r="BK32" i="3"/>
  <c r="BK31" i="3" s="1"/>
  <c r="BI32" i="3"/>
  <c r="BG32" i="3"/>
  <c r="BE32" i="3"/>
  <c r="BC32" i="3"/>
  <c r="BC31" i="3" s="1"/>
  <c r="BA32" i="3"/>
  <c r="AY32" i="3"/>
  <c r="AW32" i="3"/>
  <c r="AU32" i="3"/>
  <c r="AU31" i="3" s="1"/>
  <c r="AS32" i="3"/>
  <c r="AQ32" i="3"/>
  <c r="AO32" i="3"/>
  <c r="AM32" i="3"/>
  <c r="AM31" i="3" s="1"/>
  <c r="AK32" i="3"/>
  <c r="AI32" i="3"/>
  <c r="AG32" i="3"/>
  <c r="AE32" i="3"/>
  <c r="AE31" i="3" s="1"/>
  <c r="AC32" i="3"/>
  <c r="AA32" i="3"/>
  <c r="Y32" i="3"/>
  <c r="W32" i="3"/>
  <c r="W31" i="3" s="1"/>
  <c r="U32" i="3"/>
  <c r="S32" i="3"/>
  <c r="Q32" i="3"/>
  <c r="O32" i="3"/>
  <c r="EM32" i="3" s="1"/>
  <c r="EK31" i="3"/>
  <c r="EJ31" i="3"/>
  <c r="EI31" i="3"/>
  <c r="EH31" i="3"/>
  <c r="EF31" i="3"/>
  <c r="ED31" i="3"/>
  <c r="EB31" i="3"/>
  <c r="EA31" i="3"/>
  <c r="DZ31" i="3"/>
  <c r="DX31" i="3"/>
  <c r="DV31" i="3"/>
  <c r="DT31" i="3"/>
  <c r="DS31" i="3"/>
  <c r="DR31" i="3"/>
  <c r="DP31" i="3"/>
  <c r="DN31" i="3"/>
  <c r="DL31" i="3"/>
  <c r="DK31" i="3"/>
  <c r="DJ31" i="3"/>
  <c r="DH31" i="3"/>
  <c r="DF31" i="3"/>
  <c r="DD31" i="3"/>
  <c r="DC31" i="3"/>
  <c r="DB31" i="3"/>
  <c r="CZ31" i="3"/>
  <c r="CX31" i="3"/>
  <c r="CV31" i="3"/>
  <c r="CU31" i="3"/>
  <c r="CT31" i="3"/>
  <c r="CR31" i="3"/>
  <c r="CP31" i="3"/>
  <c r="CN31" i="3"/>
  <c r="CM31" i="3"/>
  <c r="CL31" i="3"/>
  <c r="CJ31" i="3"/>
  <c r="CH31" i="3"/>
  <c r="CF31" i="3"/>
  <c r="CE31" i="3"/>
  <c r="CD31" i="3"/>
  <c r="CB31" i="3"/>
  <c r="BZ31" i="3"/>
  <c r="BX31" i="3"/>
  <c r="BW31" i="3"/>
  <c r="BV31" i="3"/>
  <c r="BT31" i="3"/>
  <c r="BR31" i="3"/>
  <c r="BP31" i="3"/>
  <c r="BO31" i="3"/>
  <c r="BN31" i="3"/>
  <c r="BL31" i="3"/>
  <c r="BJ31" i="3"/>
  <c r="BH31" i="3"/>
  <c r="BG31" i="3"/>
  <c r="BF31" i="3"/>
  <c r="BD31" i="3"/>
  <c r="BB31" i="3"/>
  <c r="AZ31" i="3"/>
  <c r="AY31" i="3"/>
  <c r="AX31" i="3"/>
  <c r="AV31" i="3"/>
  <c r="AT31" i="3"/>
  <c r="AR31" i="3"/>
  <c r="AQ31" i="3"/>
  <c r="AP31" i="3"/>
  <c r="AN31" i="3"/>
  <c r="AL31" i="3"/>
  <c r="AJ31" i="3"/>
  <c r="AI31" i="3"/>
  <c r="AH31" i="3"/>
  <c r="AF31" i="3"/>
  <c r="AD31" i="3"/>
  <c r="AB31" i="3"/>
  <c r="AA31" i="3"/>
  <c r="Z31" i="3"/>
  <c r="X31" i="3"/>
  <c r="V31" i="3"/>
  <c r="T31" i="3"/>
  <c r="S31" i="3"/>
  <c r="R31" i="3"/>
  <c r="P31" i="3"/>
  <c r="N31" i="3"/>
  <c r="EL30" i="3"/>
  <c r="EI30" i="3"/>
  <c r="EI29" i="3" s="1"/>
  <c r="EG30" i="3"/>
  <c r="EE30" i="3"/>
  <c r="EC30" i="3"/>
  <c r="EA30" i="3"/>
  <c r="EA29" i="3" s="1"/>
  <c r="DY30" i="3"/>
  <c r="DW30" i="3"/>
  <c r="DU30" i="3"/>
  <c r="DS30" i="3"/>
  <c r="DS29" i="3" s="1"/>
  <c r="DQ30" i="3"/>
  <c r="DO30" i="3"/>
  <c r="DM30" i="3"/>
  <c r="DK30" i="3"/>
  <c r="DK29" i="3" s="1"/>
  <c r="DI30" i="3"/>
  <c r="DG30" i="3"/>
  <c r="DE30" i="3"/>
  <c r="DC30" i="3"/>
  <c r="DC29" i="3" s="1"/>
  <c r="DA30" i="3"/>
  <c r="CY30" i="3"/>
  <c r="CW30" i="3"/>
  <c r="CU30" i="3"/>
  <c r="CU29" i="3" s="1"/>
  <c r="CS30" i="3"/>
  <c r="CQ30" i="3"/>
  <c r="CO30" i="3"/>
  <c r="CM30" i="3"/>
  <c r="CM29" i="3" s="1"/>
  <c r="CK30" i="3"/>
  <c r="CI30" i="3"/>
  <c r="CG30" i="3"/>
  <c r="CE30" i="3"/>
  <c r="CE29" i="3" s="1"/>
  <c r="CC30" i="3"/>
  <c r="CA30" i="3"/>
  <c r="BY30" i="3"/>
  <c r="BW30" i="3"/>
  <c r="BW29" i="3" s="1"/>
  <c r="BU30" i="3"/>
  <c r="BU29" i="3" s="1"/>
  <c r="BS30" i="3"/>
  <c r="BQ30" i="3"/>
  <c r="BO30" i="3"/>
  <c r="BO29" i="3" s="1"/>
  <c r="BM30" i="3"/>
  <c r="BK30" i="3"/>
  <c r="BI30" i="3"/>
  <c r="BG30" i="3"/>
  <c r="BG29" i="3" s="1"/>
  <c r="BE30" i="3"/>
  <c r="BC30" i="3"/>
  <c r="BA30" i="3"/>
  <c r="AY30" i="3"/>
  <c r="AY29" i="3" s="1"/>
  <c r="AW30" i="3"/>
  <c r="AU30" i="3"/>
  <c r="AS30" i="3"/>
  <c r="AQ30" i="3"/>
  <c r="AQ29" i="3" s="1"/>
  <c r="AO30" i="3"/>
  <c r="AO29" i="3" s="1"/>
  <c r="AM30" i="3"/>
  <c r="AK30" i="3"/>
  <c r="AI30" i="3"/>
  <c r="AI29" i="3" s="1"/>
  <c r="AG30" i="3"/>
  <c r="AE30" i="3"/>
  <c r="AC30" i="3"/>
  <c r="AA30" i="3"/>
  <c r="AA29" i="3" s="1"/>
  <c r="Y30" i="3"/>
  <c r="W30" i="3"/>
  <c r="U30" i="3"/>
  <c r="S30" i="3"/>
  <c r="S29" i="3" s="1"/>
  <c r="Q30" i="3"/>
  <c r="O30" i="3"/>
  <c r="EL29" i="3"/>
  <c r="EJ29" i="3"/>
  <c r="EJ212" i="3" s="1"/>
  <c r="EH29" i="3"/>
  <c r="EG29" i="3"/>
  <c r="EF29" i="3"/>
  <c r="EE29" i="3"/>
  <c r="ED29" i="3"/>
  <c r="EC29" i="3"/>
  <c r="EB29" i="3"/>
  <c r="DZ29" i="3"/>
  <c r="DY29" i="3"/>
  <c r="DX29" i="3"/>
  <c r="DW29" i="3"/>
  <c r="DV29" i="3"/>
  <c r="DU29" i="3"/>
  <c r="DT29" i="3"/>
  <c r="DR29" i="3"/>
  <c r="DQ29" i="3"/>
  <c r="DP29" i="3"/>
  <c r="DO29" i="3"/>
  <c r="DN29" i="3"/>
  <c r="DM29" i="3"/>
  <c r="DL29" i="3"/>
  <c r="DJ29" i="3"/>
  <c r="DI29" i="3"/>
  <c r="DH29" i="3"/>
  <c r="DG29" i="3"/>
  <c r="DF29" i="3"/>
  <c r="DE29" i="3"/>
  <c r="DD29" i="3"/>
  <c r="DB29" i="3"/>
  <c r="DA29" i="3"/>
  <c r="CZ29" i="3"/>
  <c r="CY29" i="3"/>
  <c r="CX29" i="3"/>
  <c r="CW29" i="3"/>
  <c r="CV29" i="3"/>
  <c r="CT29" i="3"/>
  <c r="CS29" i="3"/>
  <c r="CR29" i="3"/>
  <c r="CQ29" i="3"/>
  <c r="CP29" i="3"/>
  <c r="CO29" i="3"/>
  <c r="CN29" i="3"/>
  <c r="CL29" i="3"/>
  <c r="CK29" i="3"/>
  <c r="CJ29" i="3"/>
  <c r="CI29" i="3"/>
  <c r="CH29" i="3"/>
  <c r="CG29" i="3"/>
  <c r="CF29" i="3"/>
  <c r="CD29" i="3"/>
  <c r="CC29" i="3"/>
  <c r="CB29" i="3"/>
  <c r="CA29" i="3"/>
  <c r="BZ29" i="3"/>
  <c r="BY29" i="3"/>
  <c r="BX29" i="3"/>
  <c r="BV29" i="3"/>
  <c r="BT29" i="3"/>
  <c r="BS29" i="3"/>
  <c r="BR29" i="3"/>
  <c r="BQ29" i="3"/>
  <c r="BP29" i="3"/>
  <c r="BN29" i="3"/>
  <c r="BM29" i="3"/>
  <c r="BL29" i="3"/>
  <c r="BK29" i="3"/>
  <c r="BJ29" i="3"/>
  <c r="BI29" i="3"/>
  <c r="BH29" i="3"/>
  <c r="BF29" i="3"/>
  <c r="BE29" i="3"/>
  <c r="BD29" i="3"/>
  <c r="BC29" i="3"/>
  <c r="BB29" i="3"/>
  <c r="BA29" i="3"/>
  <c r="AZ29" i="3"/>
  <c r="AX29" i="3"/>
  <c r="AW29" i="3"/>
  <c r="AV29" i="3"/>
  <c r="AU29" i="3"/>
  <c r="AT29" i="3"/>
  <c r="AS29" i="3"/>
  <c r="AR29" i="3"/>
  <c r="AP29" i="3"/>
  <c r="AN29" i="3"/>
  <c r="AM29" i="3"/>
  <c r="AL29" i="3"/>
  <c r="AK29" i="3"/>
  <c r="AJ29" i="3"/>
  <c r="AH29" i="3"/>
  <c r="AG29" i="3"/>
  <c r="AF29" i="3"/>
  <c r="AE29" i="3"/>
  <c r="AD29" i="3"/>
  <c r="AC29" i="3"/>
  <c r="AB29" i="3"/>
  <c r="Z29" i="3"/>
  <c r="Y29" i="3"/>
  <c r="X29" i="3"/>
  <c r="W29" i="3"/>
  <c r="V29" i="3"/>
  <c r="U29" i="3"/>
  <c r="T29" i="3"/>
  <c r="R29" i="3"/>
  <c r="Q29" i="3"/>
  <c r="P29" i="3"/>
  <c r="O29" i="3"/>
  <c r="N29" i="3"/>
  <c r="EL28" i="3"/>
  <c r="EL27" i="3" s="1"/>
  <c r="EI28" i="3"/>
  <c r="EG28" i="3"/>
  <c r="EE28" i="3"/>
  <c r="EE27" i="3" s="1"/>
  <c r="EC28" i="3"/>
  <c r="EA28" i="3"/>
  <c r="DY28" i="3"/>
  <c r="DW28" i="3"/>
  <c r="DW27" i="3" s="1"/>
  <c r="DU28" i="3"/>
  <c r="DS28" i="3"/>
  <c r="DQ28" i="3"/>
  <c r="DO28" i="3"/>
  <c r="DO27" i="3" s="1"/>
  <c r="DM28" i="3"/>
  <c r="DK28" i="3"/>
  <c r="DI28" i="3"/>
  <c r="DG28" i="3"/>
  <c r="DG27" i="3" s="1"/>
  <c r="DE28" i="3"/>
  <c r="DC28" i="3"/>
  <c r="DA28" i="3"/>
  <c r="CY28" i="3"/>
  <c r="CY27" i="3" s="1"/>
  <c r="CW28" i="3"/>
  <c r="CU28" i="3"/>
  <c r="CS28" i="3"/>
  <c r="CQ28" i="3"/>
  <c r="CQ27" i="3" s="1"/>
  <c r="CO28" i="3"/>
  <c r="CM28" i="3"/>
  <c r="CK28" i="3"/>
  <c r="CI28" i="3"/>
  <c r="CI27" i="3" s="1"/>
  <c r="CG28" i="3"/>
  <c r="CE28" i="3"/>
  <c r="CC28" i="3"/>
  <c r="CA28" i="3"/>
  <c r="CA27" i="3" s="1"/>
  <c r="BY28" i="3"/>
  <c r="BW28" i="3"/>
  <c r="BU28" i="3"/>
  <c r="BS28" i="3"/>
  <c r="BS27" i="3" s="1"/>
  <c r="BQ28" i="3"/>
  <c r="BO28" i="3"/>
  <c r="BM28" i="3"/>
  <c r="BK28" i="3"/>
  <c r="BK27" i="3" s="1"/>
  <c r="BI28" i="3"/>
  <c r="BG28" i="3"/>
  <c r="BE28" i="3"/>
  <c r="BC28" i="3"/>
  <c r="BC27" i="3" s="1"/>
  <c r="BA28" i="3"/>
  <c r="AY28" i="3"/>
  <c r="AW28" i="3"/>
  <c r="AU28" i="3"/>
  <c r="AU27" i="3" s="1"/>
  <c r="AS28" i="3"/>
  <c r="AQ28" i="3"/>
  <c r="AO28" i="3"/>
  <c r="AM28" i="3"/>
  <c r="AM27" i="3" s="1"/>
  <c r="AK28" i="3"/>
  <c r="AI28" i="3"/>
  <c r="AG28" i="3"/>
  <c r="AE28" i="3"/>
  <c r="AE27" i="3" s="1"/>
  <c r="AC28" i="3"/>
  <c r="AA28" i="3"/>
  <c r="Y28" i="3"/>
  <c r="W28" i="3"/>
  <c r="W27" i="3" s="1"/>
  <c r="U28" i="3"/>
  <c r="S28" i="3"/>
  <c r="Q28" i="3"/>
  <c r="O28" i="3"/>
  <c r="EM28" i="3" s="1"/>
  <c r="EM27" i="3" s="1"/>
  <c r="EI27" i="3"/>
  <c r="EH27" i="3"/>
  <c r="EG27" i="3"/>
  <c r="EF27" i="3"/>
  <c r="ED27" i="3"/>
  <c r="EC27" i="3"/>
  <c r="EB27" i="3"/>
  <c r="EA27" i="3"/>
  <c r="DZ27" i="3"/>
  <c r="DY27" i="3"/>
  <c r="DX27" i="3"/>
  <c r="DV27" i="3"/>
  <c r="DU27" i="3"/>
  <c r="DT27" i="3"/>
  <c r="DS27" i="3"/>
  <c r="DR27" i="3"/>
  <c r="DQ27" i="3"/>
  <c r="DP27" i="3"/>
  <c r="DN27" i="3"/>
  <c r="DM27" i="3"/>
  <c r="DL27" i="3"/>
  <c r="DK27" i="3"/>
  <c r="DJ27" i="3"/>
  <c r="DI27" i="3"/>
  <c r="DH27" i="3"/>
  <c r="DF27" i="3"/>
  <c r="DE27" i="3"/>
  <c r="DD27" i="3"/>
  <c r="DC27" i="3"/>
  <c r="DB27" i="3"/>
  <c r="DA27" i="3"/>
  <c r="CZ27" i="3"/>
  <c r="CX27" i="3"/>
  <c r="CW27" i="3"/>
  <c r="CV27" i="3"/>
  <c r="CU27" i="3"/>
  <c r="CT27" i="3"/>
  <c r="CS27" i="3"/>
  <c r="CR27" i="3"/>
  <c r="CP27" i="3"/>
  <c r="CO27" i="3"/>
  <c r="CN27" i="3"/>
  <c r="CM27" i="3"/>
  <c r="CL27" i="3"/>
  <c r="CK27" i="3"/>
  <c r="CJ27" i="3"/>
  <c r="CH27" i="3"/>
  <c r="CG27" i="3"/>
  <c r="CF27" i="3"/>
  <c r="CE27" i="3"/>
  <c r="CD27" i="3"/>
  <c r="CC27" i="3"/>
  <c r="CB27" i="3"/>
  <c r="BZ27" i="3"/>
  <c r="BY27" i="3"/>
  <c r="BX27" i="3"/>
  <c r="BW27" i="3"/>
  <c r="BV27" i="3"/>
  <c r="BU27" i="3"/>
  <c r="BT27" i="3"/>
  <c r="BR27" i="3"/>
  <c r="BQ27" i="3"/>
  <c r="BP27" i="3"/>
  <c r="BO27" i="3"/>
  <c r="BN27" i="3"/>
  <c r="BM27" i="3"/>
  <c r="BL27" i="3"/>
  <c r="BJ27" i="3"/>
  <c r="BI27" i="3"/>
  <c r="BH27" i="3"/>
  <c r="BG27" i="3"/>
  <c r="BF27" i="3"/>
  <c r="BE27" i="3"/>
  <c r="BD27" i="3"/>
  <c r="BB27" i="3"/>
  <c r="BA27" i="3"/>
  <c r="AZ27" i="3"/>
  <c r="AY27" i="3"/>
  <c r="AX27" i="3"/>
  <c r="AW27" i="3"/>
  <c r="AV27" i="3"/>
  <c r="AT27" i="3"/>
  <c r="AS27" i="3"/>
  <c r="AR27" i="3"/>
  <c r="AQ27" i="3"/>
  <c r="AP27" i="3"/>
  <c r="AO27" i="3"/>
  <c r="AN27" i="3"/>
  <c r="AL27" i="3"/>
  <c r="AK27" i="3"/>
  <c r="AJ27" i="3"/>
  <c r="AI27" i="3"/>
  <c r="AH27" i="3"/>
  <c r="AG27" i="3"/>
  <c r="AF27" i="3"/>
  <c r="AD27" i="3"/>
  <c r="AC27" i="3"/>
  <c r="AB27" i="3"/>
  <c r="AA27" i="3"/>
  <c r="Z27" i="3"/>
  <c r="Y27" i="3"/>
  <c r="X27" i="3"/>
  <c r="V27" i="3"/>
  <c r="U27" i="3"/>
  <c r="T27" i="3"/>
  <c r="S27" i="3"/>
  <c r="R27" i="3"/>
  <c r="Q27" i="3"/>
  <c r="P27" i="3"/>
  <c r="N27" i="3"/>
  <c r="EL26" i="3"/>
  <c r="EI26" i="3"/>
  <c r="EG26" i="3"/>
  <c r="EE26" i="3"/>
  <c r="EC26" i="3"/>
  <c r="EA26" i="3"/>
  <c r="DY26" i="3"/>
  <c r="DW26" i="3"/>
  <c r="DU26" i="3"/>
  <c r="DS26" i="3"/>
  <c r="DQ26" i="3"/>
  <c r="DO26" i="3"/>
  <c r="DM26" i="3"/>
  <c r="DK26" i="3"/>
  <c r="DI26" i="3"/>
  <c r="DG26" i="3"/>
  <c r="DE26" i="3"/>
  <c r="DC26" i="3"/>
  <c r="DA26" i="3"/>
  <c r="CY26" i="3"/>
  <c r="CW26" i="3"/>
  <c r="CU26" i="3"/>
  <c r="CS26" i="3"/>
  <c r="CQ26" i="3"/>
  <c r="CO26" i="3"/>
  <c r="CM26" i="3"/>
  <c r="CK26" i="3"/>
  <c r="CI26" i="3"/>
  <c r="CG26" i="3"/>
  <c r="CE26" i="3"/>
  <c r="CC26" i="3"/>
  <c r="CA26" i="3"/>
  <c r="BY26" i="3"/>
  <c r="BW26" i="3"/>
  <c r="BU26" i="3"/>
  <c r="BS26" i="3"/>
  <c r="BQ26" i="3"/>
  <c r="BO26" i="3"/>
  <c r="BM26" i="3"/>
  <c r="BK26" i="3"/>
  <c r="BI26" i="3"/>
  <c r="BG26" i="3"/>
  <c r="BE26" i="3"/>
  <c r="BC26" i="3"/>
  <c r="BA26" i="3"/>
  <c r="AY26" i="3"/>
  <c r="AW26" i="3"/>
  <c r="AU26" i="3"/>
  <c r="AS26" i="3"/>
  <c r="AQ26" i="3"/>
  <c r="AO26" i="3"/>
  <c r="AM26" i="3"/>
  <c r="AK26" i="3"/>
  <c r="AI26" i="3"/>
  <c r="AG26" i="3"/>
  <c r="AE26" i="3"/>
  <c r="AC26" i="3"/>
  <c r="AA26" i="3"/>
  <c r="Y26" i="3"/>
  <c r="W26" i="3"/>
  <c r="U26" i="3"/>
  <c r="S26" i="3"/>
  <c r="Q26" i="3"/>
  <c r="O26" i="3"/>
  <c r="EM26" i="3" s="1"/>
  <c r="EL25" i="3"/>
  <c r="EI25" i="3"/>
  <c r="EG25" i="3"/>
  <c r="EE25" i="3"/>
  <c r="EC25" i="3"/>
  <c r="EA25" i="3"/>
  <c r="DY25" i="3"/>
  <c r="DW25" i="3"/>
  <c r="DU25" i="3"/>
  <c r="DS25" i="3"/>
  <c r="DQ25" i="3"/>
  <c r="DO25" i="3"/>
  <c r="DM25" i="3"/>
  <c r="DK25" i="3"/>
  <c r="DI25" i="3"/>
  <c r="DG25" i="3"/>
  <c r="DE25" i="3"/>
  <c r="DC25" i="3"/>
  <c r="DA25" i="3"/>
  <c r="CY25" i="3"/>
  <c r="CW25" i="3"/>
  <c r="CU25" i="3"/>
  <c r="CS25" i="3"/>
  <c r="CQ25" i="3"/>
  <c r="CO25" i="3"/>
  <c r="CM25" i="3"/>
  <c r="CK25" i="3"/>
  <c r="CI25" i="3"/>
  <c r="CG25" i="3"/>
  <c r="CE25" i="3"/>
  <c r="CC25" i="3"/>
  <c r="CA25" i="3"/>
  <c r="BY25" i="3"/>
  <c r="BW25" i="3"/>
  <c r="BU25" i="3"/>
  <c r="BS25" i="3"/>
  <c r="BQ25" i="3"/>
  <c r="BO25" i="3"/>
  <c r="BM25" i="3"/>
  <c r="BK25" i="3"/>
  <c r="BI25" i="3"/>
  <c r="BG25" i="3"/>
  <c r="BE25" i="3"/>
  <c r="BC25" i="3"/>
  <c r="BA25" i="3"/>
  <c r="AY25" i="3"/>
  <c r="AW25" i="3"/>
  <c r="AU25" i="3"/>
  <c r="AS25" i="3"/>
  <c r="AQ25" i="3"/>
  <c r="AO25" i="3"/>
  <c r="AM25" i="3"/>
  <c r="AK25" i="3"/>
  <c r="AI25" i="3"/>
  <c r="AG25" i="3"/>
  <c r="AE25" i="3"/>
  <c r="AC25" i="3"/>
  <c r="AA25" i="3"/>
  <c r="Y25" i="3"/>
  <c r="W25" i="3"/>
  <c r="U25" i="3"/>
  <c r="S25" i="3"/>
  <c r="Q25" i="3"/>
  <c r="O25" i="3"/>
  <c r="EM25" i="3" s="1"/>
  <c r="EM24" i="3"/>
  <c r="EL24" i="3"/>
  <c r="EI24" i="3"/>
  <c r="U24" i="3"/>
  <c r="EM23" i="3"/>
  <c r="EL23" i="3"/>
  <c r="EI23" i="3"/>
  <c r="U23" i="3"/>
  <c r="EM22" i="3"/>
  <c r="EL22" i="3"/>
  <c r="EI22" i="3"/>
  <c r="U22" i="3"/>
  <c r="EM21" i="3"/>
  <c r="EL21" i="3"/>
  <c r="EI21" i="3"/>
  <c r="U21" i="3"/>
  <c r="EM20" i="3"/>
  <c r="EL20" i="3"/>
  <c r="EI20" i="3"/>
  <c r="U20" i="3"/>
  <c r="EM19" i="3"/>
  <c r="EL19" i="3"/>
  <c r="EI19" i="3"/>
  <c r="U19" i="3"/>
  <c r="EL18" i="3"/>
  <c r="EI18" i="3"/>
  <c r="EG18" i="3"/>
  <c r="EE18" i="3"/>
  <c r="EC18" i="3"/>
  <c r="EA18" i="3"/>
  <c r="DY18" i="3"/>
  <c r="DW18" i="3"/>
  <c r="DU18" i="3"/>
  <c r="DS18" i="3"/>
  <c r="DQ18" i="3"/>
  <c r="DO18" i="3"/>
  <c r="DM18" i="3"/>
  <c r="DK18" i="3"/>
  <c r="DI18" i="3"/>
  <c r="DG18" i="3"/>
  <c r="DE18" i="3"/>
  <c r="DC18" i="3"/>
  <c r="DA18" i="3"/>
  <c r="CY18" i="3"/>
  <c r="CW18" i="3"/>
  <c r="CU18" i="3"/>
  <c r="CS18" i="3"/>
  <c r="CQ18" i="3"/>
  <c r="CO18" i="3"/>
  <c r="CM18" i="3"/>
  <c r="CK18" i="3"/>
  <c r="CI18" i="3"/>
  <c r="CG18" i="3"/>
  <c r="CE18" i="3"/>
  <c r="CC18" i="3"/>
  <c r="CA18" i="3"/>
  <c r="BY18" i="3"/>
  <c r="BW18" i="3"/>
  <c r="BU18" i="3"/>
  <c r="BS18" i="3"/>
  <c r="BQ18" i="3"/>
  <c r="BO18" i="3"/>
  <c r="BM18" i="3"/>
  <c r="BK18" i="3"/>
  <c r="BI18" i="3"/>
  <c r="BG18" i="3"/>
  <c r="BE18" i="3"/>
  <c r="BC18" i="3"/>
  <c r="BA18" i="3"/>
  <c r="AY18" i="3"/>
  <c r="AW18" i="3"/>
  <c r="AU18" i="3"/>
  <c r="AS18" i="3"/>
  <c r="AQ18" i="3"/>
  <c r="AO18" i="3"/>
  <c r="AM18" i="3"/>
  <c r="AK18" i="3"/>
  <c r="AI18" i="3"/>
  <c r="AG18" i="3"/>
  <c r="AE18" i="3"/>
  <c r="AC18" i="3"/>
  <c r="AA18" i="3"/>
  <c r="Y18" i="3"/>
  <c r="W18" i="3"/>
  <c r="U18" i="3"/>
  <c r="T18" i="3"/>
  <c r="S18" i="3"/>
  <c r="Q18" i="3"/>
  <c r="O18" i="3"/>
  <c r="EM18" i="3" s="1"/>
  <c r="EL17" i="3"/>
  <c r="EI17" i="3"/>
  <c r="EG17" i="3"/>
  <c r="EE17" i="3"/>
  <c r="EC17" i="3"/>
  <c r="EA17" i="3"/>
  <c r="DY17" i="3"/>
  <c r="DW17" i="3"/>
  <c r="DU17" i="3"/>
  <c r="DS17" i="3"/>
  <c r="DQ17" i="3"/>
  <c r="DO17" i="3"/>
  <c r="DM17" i="3"/>
  <c r="DK17" i="3"/>
  <c r="DI17" i="3"/>
  <c r="DG17" i="3"/>
  <c r="DE17" i="3"/>
  <c r="DC17" i="3"/>
  <c r="DA17" i="3"/>
  <c r="CY17" i="3"/>
  <c r="CW17" i="3"/>
  <c r="CU17" i="3"/>
  <c r="CS17" i="3"/>
  <c r="CQ17" i="3"/>
  <c r="CO17" i="3"/>
  <c r="CM17" i="3"/>
  <c r="CK17" i="3"/>
  <c r="CI17" i="3"/>
  <c r="CG17" i="3"/>
  <c r="CE17" i="3"/>
  <c r="CC17" i="3"/>
  <c r="CA17" i="3"/>
  <c r="BY17" i="3"/>
  <c r="BW17" i="3"/>
  <c r="BU17" i="3"/>
  <c r="BS17" i="3"/>
  <c r="BQ17" i="3"/>
  <c r="BO17" i="3"/>
  <c r="BM17" i="3"/>
  <c r="BK17" i="3"/>
  <c r="BI17" i="3"/>
  <c r="BG17" i="3"/>
  <c r="BE17" i="3"/>
  <c r="BC17" i="3"/>
  <c r="BA17" i="3"/>
  <c r="AY17" i="3"/>
  <c r="AW17" i="3"/>
  <c r="AU17" i="3"/>
  <c r="AS17" i="3"/>
  <c r="AQ17" i="3"/>
  <c r="AO17" i="3"/>
  <c r="AM17" i="3"/>
  <c r="AK17" i="3"/>
  <c r="AI17" i="3"/>
  <c r="AG17" i="3"/>
  <c r="AE17" i="3"/>
  <c r="AC17" i="3"/>
  <c r="AA17" i="3"/>
  <c r="Y17" i="3"/>
  <c r="W17" i="3"/>
  <c r="U17" i="3"/>
  <c r="S17" i="3"/>
  <c r="Q17" i="3"/>
  <c r="O17" i="3"/>
  <c r="EM17" i="3" s="1"/>
  <c r="EL16" i="3"/>
  <c r="EI16" i="3"/>
  <c r="EG16" i="3"/>
  <c r="EE16" i="3"/>
  <c r="EE13" i="3" s="1"/>
  <c r="EC16" i="3"/>
  <c r="EA16" i="3"/>
  <c r="DY16" i="3"/>
  <c r="DW16" i="3"/>
  <c r="DW13" i="3" s="1"/>
  <c r="DU16" i="3"/>
  <c r="DS16" i="3"/>
  <c r="DQ16" i="3"/>
  <c r="DO16" i="3"/>
  <c r="DO13" i="3" s="1"/>
  <c r="DM16" i="3"/>
  <c r="DK16" i="3"/>
  <c r="DI16" i="3"/>
  <c r="DG16" i="3"/>
  <c r="DG13" i="3" s="1"/>
  <c r="DE16" i="3"/>
  <c r="DC16" i="3"/>
  <c r="DA16" i="3"/>
  <c r="CY16" i="3"/>
  <c r="CY13" i="3" s="1"/>
  <c r="CW16" i="3"/>
  <c r="CU16" i="3"/>
  <c r="CS16" i="3"/>
  <c r="CQ16" i="3"/>
  <c r="CQ13" i="3" s="1"/>
  <c r="CO16" i="3"/>
  <c r="CM16" i="3"/>
  <c r="CK16" i="3"/>
  <c r="CI16" i="3"/>
  <c r="CI13" i="3" s="1"/>
  <c r="CG16" i="3"/>
  <c r="CE16" i="3"/>
  <c r="CC16" i="3"/>
  <c r="CA16" i="3"/>
  <c r="CA13" i="3" s="1"/>
  <c r="BY16" i="3"/>
  <c r="BW16" i="3"/>
  <c r="BU16" i="3"/>
  <c r="BS16" i="3"/>
  <c r="BS13" i="3" s="1"/>
  <c r="BQ16" i="3"/>
  <c r="BO16" i="3"/>
  <c r="BM16" i="3"/>
  <c r="BK16" i="3"/>
  <c r="BK13" i="3" s="1"/>
  <c r="BI16" i="3"/>
  <c r="BG16" i="3"/>
  <c r="BE16" i="3"/>
  <c r="BC16" i="3"/>
  <c r="BC13" i="3" s="1"/>
  <c r="BA16" i="3"/>
  <c r="AY16" i="3"/>
  <c r="AW16" i="3"/>
  <c r="AU16" i="3"/>
  <c r="AU13" i="3" s="1"/>
  <c r="AS16" i="3"/>
  <c r="AQ16" i="3"/>
  <c r="AO16" i="3"/>
  <c r="AM16" i="3"/>
  <c r="AM13" i="3" s="1"/>
  <c r="AK16" i="3"/>
  <c r="AI16" i="3"/>
  <c r="AG16" i="3"/>
  <c r="AE16" i="3"/>
  <c r="AE13" i="3" s="1"/>
  <c r="AC16" i="3"/>
  <c r="AA16" i="3"/>
  <c r="Y16" i="3"/>
  <c r="W16" i="3"/>
  <c r="W13" i="3" s="1"/>
  <c r="U16" i="3"/>
  <c r="S16" i="3"/>
  <c r="Q16" i="3"/>
  <c r="O16" i="3"/>
  <c r="EM16" i="3" s="1"/>
  <c r="EL15" i="3"/>
  <c r="EI15" i="3"/>
  <c r="EG15" i="3"/>
  <c r="EE15" i="3"/>
  <c r="EC15" i="3"/>
  <c r="EA15" i="3"/>
  <c r="DY15" i="3"/>
  <c r="DW15" i="3"/>
  <c r="DU15" i="3"/>
  <c r="DS15" i="3"/>
  <c r="DQ15" i="3"/>
  <c r="DO15" i="3"/>
  <c r="DM15" i="3"/>
  <c r="DK15" i="3"/>
  <c r="DI15" i="3"/>
  <c r="DG15" i="3"/>
  <c r="DE15" i="3"/>
  <c r="DC15" i="3"/>
  <c r="DA15" i="3"/>
  <c r="CY15" i="3"/>
  <c r="CW15" i="3"/>
  <c r="CU15" i="3"/>
  <c r="CS15" i="3"/>
  <c r="CQ15" i="3"/>
  <c r="CO15" i="3"/>
  <c r="CM15" i="3"/>
  <c r="CK15" i="3"/>
  <c r="CI15" i="3"/>
  <c r="CG15" i="3"/>
  <c r="CE15" i="3"/>
  <c r="CC15" i="3"/>
  <c r="CA15" i="3"/>
  <c r="BY15" i="3"/>
  <c r="BW15" i="3"/>
  <c r="BU15" i="3"/>
  <c r="BS15" i="3"/>
  <c r="BQ15" i="3"/>
  <c r="BO15" i="3"/>
  <c r="BM15" i="3"/>
  <c r="BK15" i="3"/>
  <c r="BI15" i="3"/>
  <c r="BG15" i="3"/>
  <c r="BE15" i="3"/>
  <c r="BC15" i="3"/>
  <c r="BA15" i="3"/>
  <c r="AY15" i="3"/>
  <c r="AW15" i="3"/>
  <c r="AU15" i="3"/>
  <c r="AS15" i="3"/>
  <c r="AR15" i="3"/>
  <c r="AQ15" i="3"/>
  <c r="AO15" i="3"/>
  <c r="AM15" i="3"/>
  <c r="AK15" i="3"/>
  <c r="AI15" i="3"/>
  <c r="AG15" i="3"/>
  <c r="AE15" i="3"/>
  <c r="AC15" i="3"/>
  <c r="AA15" i="3"/>
  <c r="Y15" i="3"/>
  <c r="EM15" i="3" s="1"/>
  <c r="W15" i="3"/>
  <c r="U15" i="3"/>
  <c r="S15" i="3"/>
  <c r="Q15" i="3"/>
  <c r="O15" i="3"/>
  <c r="EL14" i="3"/>
  <c r="EL13" i="3" s="1"/>
  <c r="EI14" i="3"/>
  <c r="EI13" i="3" s="1"/>
  <c r="EI212" i="3" s="1"/>
  <c r="EG14" i="3"/>
  <c r="EE14" i="3"/>
  <c r="EC14" i="3"/>
  <c r="EA14" i="3"/>
  <c r="EA13" i="3" s="1"/>
  <c r="EA212" i="3" s="1"/>
  <c r="DY14" i="3"/>
  <c r="DW14" i="3"/>
  <c r="DU14" i="3"/>
  <c r="DS14" i="3"/>
  <c r="DS13" i="3" s="1"/>
  <c r="DS212" i="3" s="1"/>
  <c r="DQ14" i="3"/>
  <c r="DO14" i="3"/>
  <c r="DM14" i="3"/>
  <c r="DK14" i="3"/>
  <c r="DK13" i="3" s="1"/>
  <c r="DK212" i="3" s="1"/>
  <c r="DI14" i="3"/>
  <c r="DG14" i="3"/>
  <c r="DE14" i="3"/>
  <c r="DC14" i="3"/>
  <c r="DC13" i="3" s="1"/>
  <c r="DC212" i="3" s="1"/>
  <c r="DA14" i="3"/>
  <c r="CY14" i="3"/>
  <c r="CW14" i="3"/>
  <c r="CU14" i="3"/>
  <c r="CU13" i="3" s="1"/>
  <c r="CU212" i="3" s="1"/>
  <c r="CS14" i="3"/>
  <c r="CQ14" i="3"/>
  <c r="CO14" i="3"/>
  <c r="CM14" i="3"/>
  <c r="CM13" i="3" s="1"/>
  <c r="CM212" i="3" s="1"/>
  <c r="CK14" i="3"/>
  <c r="CI14" i="3"/>
  <c r="CG14" i="3"/>
  <c r="CE14" i="3"/>
  <c r="CE13" i="3" s="1"/>
  <c r="CE212" i="3" s="1"/>
  <c r="CC14" i="3"/>
  <c r="CA14" i="3"/>
  <c r="BY14" i="3"/>
  <c r="BW14" i="3"/>
  <c r="BW13" i="3" s="1"/>
  <c r="BW212" i="3" s="1"/>
  <c r="BU14" i="3"/>
  <c r="BS14" i="3"/>
  <c r="BQ14" i="3"/>
  <c r="BO14" i="3"/>
  <c r="BO13" i="3" s="1"/>
  <c r="BO212" i="3" s="1"/>
  <c r="BM14" i="3"/>
  <c r="BK14" i="3"/>
  <c r="BI14" i="3"/>
  <c r="BG14" i="3"/>
  <c r="BG13" i="3" s="1"/>
  <c r="BG212" i="3" s="1"/>
  <c r="BE14" i="3"/>
  <c r="BC14" i="3"/>
  <c r="BA14" i="3"/>
  <c r="AY14" i="3"/>
  <c r="AY13" i="3" s="1"/>
  <c r="AY212" i="3" s="1"/>
  <c r="AW14" i="3"/>
  <c r="AU14" i="3"/>
  <c r="AS14" i="3"/>
  <c r="AQ14" i="3"/>
  <c r="AQ13" i="3" s="1"/>
  <c r="AQ212" i="3" s="1"/>
  <c r="AO14" i="3"/>
  <c r="AM14" i="3"/>
  <c r="AK14" i="3"/>
  <c r="AI14" i="3"/>
  <c r="AI13" i="3" s="1"/>
  <c r="AI212" i="3" s="1"/>
  <c r="AG14" i="3"/>
  <c r="AE14" i="3"/>
  <c r="AC14" i="3"/>
  <c r="AA14" i="3"/>
  <c r="AA13" i="3" s="1"/>
  <c r="AA212" i="3" s="1"/>
  <c r="Y14" i="3"/>
  <c r="W14" i="3"/>
  <c r="U14" i="3"/>
  <c r="S14" i="3"/>
  <c r="S13" i="3" s="1"/>
  <c r="S212" i="3" s="1"/>
  <c r="Q14" i="3"/>
  <c r="O14" i="3"/>
  <c r="EM14" i="3" s="1"/>
  <c r="EH13" i="3"/>
  <c r="EH212" i="3" s="1"/>
  <c r="EG13" i="3"/>
  <c r="EG212" i="3" s="1"/>
  <c r="EF13" i="3"/>
  <c r="EF212" i="3" s="1"/>
  <c r="ED13" i="3"/>
  <c r="ED212" i="3" s="1"/>
  <c r="EC13" i="3"/>
  <c r="EB13" i="3"/>
  <c r="EB212" i="3" s="1"/>
  <c r="DZ13" i="3"/>
  <c r="DZ212" i="3" s="1"/>
  <c r="DY13" i="3"/>
  <c r="DY212" i="3" s="1"/>
  <c r="DX13" i="3"/>
  <c r="DX212" i="3" s="1"/>
  <c r="DV13" i="3"/>
  <c r="DV212" i="3" s="1"/>
  <c r="DU13" i="3"/>
  <c r="DT13" i="3"/>
  <c r="DT212" i="3" s="1"/>
  <c r="DR13" i="3"/>
  <c r="DQ13" i="3"/>
  <c r="DQ212" i="3" s="1"/>
  <c r="DP13" i="3"/>
  <c r="DP212" i="3" s="1"/>
  <c r="DN13" i="3"/>
  <c r="DM13" i="3"/>
  <c r="DL13" i="3"/>
  <c r="DL212" i="3" s="1"/>
  <c r="DJ13" i="3"/>
  <c r="DJ212" i="3" s="1"/>
  <c r="DI13" i="3"/>
  <c r="DI212" i="3" s="1"/>
  <c r="DH13" i="3"/>
  <c r="DH212" i="3" s="1"/>
  <c r="DF13" i="3"/>
  <c r="DF212" i="3" s="1"/>
  <c r="DE13" i="3"/>
  <c r="DD13" i="3"/>
  <c r="DD212" i="3" s="1"/>
  <c r="DB13" i="3"/>
  <c r="DB212" i="3" s="1"/>
  <c r="DA13" i="3"/>
  <c r="DA212" i="3" s="1"/>
  <c r="CZ13" i="3"/>
  <c r="CZ212" i="3" s="1"/>
  <c r="CX13" i="3"/>
  <c r="CX212" i="3" s="1"/>
  <c r="CW13" i="3"/>
  <c r="CV13" i="3"/>
  <c r="CV212" i="3" s="1"/>
  <c r="CT13" i="3"/>
  <c r="CT212" i="3" s="1"/>
  <c r="CS13" i="3"/>
  <c r="CS212" i="3" s="1"/>
  <c r="CR13" i="3"/>
  <c r="CR212" i="3" s="1"/>
  <c r="CP13" i="3"/>
  <c r="CP212" i="3" s="1"/>
  <c r="CO13" i="3"/>
  <c r="CN13" i="3"/>
  <c r="CN212" i="3" s="1"/>
  <c r="CL13" i="3"/>
  <c r="CL212" i="3" s="1"/>
  <c r="CK13" i="3"/>
  <c r="CK212" i="3" s="1"/>
  <c r="CJ13" i="3"/>
  <c r="CJ212" i="3" s="1"/>
  <c r="CH13" i="3"/>
  <c r="CH212" i="3" s="1"/>
  <c r="CG13" i="3"/>
  <c r="CF13" i="3"/>
  <c r="CF212" i="3" s="1"/>
  <c r="CD13" i="3"/>
  <c r="CD212" i="3" s="1"/>
  <c r="CC13" i="3"/>
  <c r="CC212" i="3" s="1"/>
  <c r="CB13" i="3"/>
  <c r="CB212" i="3" s="1"/>
  <c r="BZ13" i="3"/>
  <c r="BZ212" i="3" s="1"/>
  <c r="BY13" i="3"/>
  <c r="BX13" i="3"/>
  <c r="BX212" i="3" s="1"/>
  <c r="BV13" i="3"/>
  <c r="BV212" i="3" s="1"/>
  <c r="BU13" i="3"/>
  <c r="BT13" i="3"/>
  <c r="BT212" i="3" s="1"/>
  <c r="BR13" i="3"/>
  <c r="BR212" i="3" s="1"/>
  <c r="BQ13" i="3"/>
  <c r="BP13" i="3"/>
  <c r="BP212" i="3" s="1"/>
  <c r="BN13" i="3"/>
  <c r="BN212" i="3" s="1"/>
  <c r="BM13" i="3"/>
  <c r="BM212" i="3" s="1"/>
  <c r="BL13" i="3"/>
  <c r="BL212" i="3" s="1"/>
  <c r="BJ13" i="3"/>
  <c r="BJ212" i="3" s="1"/>
  <c r="BI13" i="3"/>
  <c r="BH13" i="3"/>
  <c r="BH212" i="3" s="1"/>
  <c r="BF13" i="3"/>
  <c r="BF212" i="3" s="1"/>
  <c r="BE13" i="3"/>
  <c r="BE212" i="3" s="1"/>
  <c r="BD13" i="3"/>
  <c r="BD212" i="3" s="1"/>
  <c r="BB13" i="3"/>
  <c r="BB212" i="3" s="1"/>
  <c r="BA13" i="3"/>
  <c r="AZ13" i="3"/>
  <c r="AZ212" i="3" s="1"/>
  <c r="AX13" i="3"/>
  <c r="AX212" i="3" s="1"/>
  <c r="AW13" i="3"/>
  <c r="AW212" i="3" s="1"/>
  <c r="AV13" i="3"/>
  <c r="AV212" i="3" s="1"/>
  <c r="AT13" i="3"/>
  <c r="AT212" i="3" s="1"/>
  <c r="AS13" i="3"/>
  <c r="AR13" i="3"/>
  <c r="AR212" i="3" s="1"/>
  <c r="AP13" i="3"/>
  <c r="AP212" i="3" s="1"/>
  <c r="AO13" i="3"/>
  <c r="AN13" i="3"/>
  <c r="AN212" i="3" s="1"/>
  <c r="AL13" i="3"/>
  <c r="AL212" i="3" s="1"/>
  <c r="AK13" i="3"/>
  <c r="AJ13" i="3"/>
  <c r="AJ212" i="3" s="1"/>
  <c r="AH13" i="3"/>
  <c r="AH212" i="3" s="1"/>
  <c r="AG13" i="3"/>
  <c r="AG212" i="3" s="1"/>
  <c r="AF13" i="3"/>
  <c r="AF212" i="3" s="1"/>
  <c r="AD13" i="3"/>
  <c r="AD212" i="3" s="1"/>
  <c r="AC13" i="3"/>
  <c r="AB13" i="3"/>
  <c r="AB212" i="3" s="1"/>
  <c r="Z13" i="3"/>
  <c r="Y13" i="3"/>
  <c r="X13" i="3"/>
  <c r="X212" i="3" s="1"/>
  <c r="V13" i="3"/>
  <c r="V212" i="3" s="1"/>
  <c r="U13" i="3"/>
  <c r="T13" i="3"/>
  <c r="T212" i="3" s="1"/>
  <c r="R13" i="3"/>
  <c r="R212" i="3" s="1"/>
  <c r="Q13" i="3"/>
  <c r="Q212" i="3" s="1"/>
  <c r="P13" i="3"/>
  <c r="P212" i="3" s="1"/>
  <c r="N13" i="3"/>
  <c r="N212" i="3" s="1"/>
  <c r="EM13" i="3" l="1"/>
  <c r="O13" i="3"/>
  <c r="O27" i="3"/>
  <c r="EM30" i="3"/>
  <c r="EM29" i="3" s="1"/>
  <c r="O31" i="3"/>
  <c r="U31" i="3"/>
  <c r="AC31" i="3"/>
  <c r="AK31" i="3"/>
  <c r="AK212" i="3" s="1"/>
  <c r="AS31" i="3"/>
  <c r="AS212" i="3" s="1"/>
  <c r="BA31" i="3"/>
  <c r="BA212" i="3" s="1"/>
  <c r="BI31" i="3"/>
  <c r="BQ31" i="3"/>
  <c r="BQ212" i="3" s="1"/>
  <c r="BY31" i="3"/>
  <c r="BY212" i="3" s="1"/>
  <c r="CG31" i="3"/>
  <c r="CO31" i="3"/>
  <c r="CW31" i="3"/>
  <c r="DE31" i="3"/>
  <c r="DM31" i="3"/>
  <c r="DU31" i="3"/>
  <c r="EC31" i="3"/>
  <c r="EC212" i="3" s="1"/>
  <c r="EM36" i="3"/>
  <c r="EM35" i="3" s="1"/>
  <c r="EM38" i="3"/>
  <c r="EM37" i="3" s="1"/>
  <c r="EM44" i="3"/>
  <c r="EM45" i="3"/>
  <c r="O48" i="3"/>
  <c r="EM49" i="3"/>
  <c r="EM48" i="3" s="1"/>
  <c r="AO212" i="3"/>
  <c r="BU212" i="3"/>
  <c r="DN212" i="3"/>
  <c r="DR212" i="3"/>
  <c r="EM33" i="3"/>
  <c r="EM31" i="3" s="1"/>
  <c r="EM47" i="3"/>
  <c r="EM46" i="3" s="1"/>
  <c r="EL38" i="3"/>
  <c r="EL37" i="3" s="1"/>
  <c r="EL212" i="3" s="1"/>
  <c r="EM40" i="3"/>
  <c r="EM39" i="3" s="1"/>
  <c r="EM52" i="3"/>
  <c r="EM51" i="3" s="1"/>
  <c r="EM66" i="3"/>
  <c r="EM64" i="3" s="1"/>
  <c r="AS67" i="3"/>
  <c r="BA67" i="3"/>
  <c r="BI67" i="3"/>
  <c r="BI212" i="3" s="1"/>
  <c r="BQ67" i="3"/>
  <c r="BY67" i="3"/>
  <c r="CG67" i="3"/>
  <c r="CG212" i="3" s="1"/>
  <c r="CO67" i="3"/>
  <c r="CO212" i="3" s="1"/>
  <c r="CW67" i="3"/>
  <c r="CW212" i="3" s="1"/>
  <c r="DE67" i="3"/>
  <c r="DE212" i="3" s="1"/>
  <c r="DM67" i="3"/>
  <c r="DM212" i="3" s="1"/>
  <c r="DU67" i="3"/>
  <c r="DU212" i="3" s="1"/>
  <c r="EC67" i="3"/>
  <c r="EM77" i="3"/>
  <c r="EM78" i="3"/>
  <c r="EM79" i="3"/>
  <c r="O37" i="3"/>
  <c r="O60" i="3"/>
  <c r="O64" i="3"/>
  <c r="Z67" i="3"/>
  <c r="Z212" i="3" s="1"/>
  <c r="EM118" i="3"/>
  <c r="EM69" i="3"/>
  <c r="EM67" i="3" s="1"/>
  <c r="EM72" i="3"/>
  <c r="EM71" i="3" s="1"/>
  <c r="EK212" i="3"/>
  <c r="EM75" i="3"/>
  <c r="EM74" i="3" s="1"/>
  <c r="O81" i="3"/>
  <c r="O125" i="3"/>
  <c r="EL143" i="3"/>
  <c r="EM144" i="3"/>
  <c r="EC143" i="3"/>
  <c r="EM150" i="3"/>
  <c r="EM149" i="3" s="1"/>
  <c r="EM137" i="3"/>
  <c r="EM136" i="3" s="1"/>
  <c r="EM146" i="3"/>
  <c r="O151" i="3"/>
  <c r="EM152" i="3"/>
  <c r="EM151" i="3" s="1"/>
  <c r="O153" i="3"/>
  <c r="O158" i="3"/>
  <c r="CI158" i="3"/>
  <c r="CI212" i="3" s="1"/>
  <c r="CQ158" i="3"/>
  <c r="CQ212" i="3" s="1"/>
  <c r="CY158" i="3"/>
  <c r="CY212" i="3" s="1"/>
  <c r="DG158" i="3"/>
  <c r="DG212" i="3" s="1"/>
  <c r="DO158" i="3"/>
  <c r="DO212" i="3" s="1"/>
  <c r="DW158" i="3"/>
  <c r="DW212" i="3" s="1"/>
  <c r="EE158" i="3"/>
  <c r="EE212" i="3" s="1"/>
  <c r="EM160" i="3"/>
  <c r="EM158" i="3" s="1"/>
  <c r="O165" i="3"/>
  <c r="W165" i="3"/>
  <c r="W212" i="3" s="1"/>
  <c r="AE165" i="3"/>
  <c r="AE212" i="3" s="1"/>
  <c r="AM165" i="3"/>
  <c r="AM212" i="3" s="1"/>
  <c r="AU165" i="3"/>
  <c r="AU212" i="3" s="1"/>
  <c r="BC165" i="3"/>
  <c r="BC212" i="3" s="1"/>
  <c r="BK165" i="3"/>
  <c r="BK212" i="3" s="1"/>
  <c r="BS165" i="3"/>
  <c r="BS212" i="3" s="1"/>
  <c r="CA165" i="3"/>
  <c r="CA212" i="3" s="1"/>
  <c r="CI165" i="3"/>
  <c r="CQ165" i="3"/>
  <c r="CY165" i="3"/>
  <c r="DG165" i="3"/>
  <c r="DO165" i="3"/>
  <c r="DW165" i="3"/>
  <c r="EE165" i="3"/>
  <c r="EM166" i="3"/>
  <c r="U165" i="3"/>
  <c r="U212" i="3" s="1"/>
  <c r="AC165" i="3"/>
  <c r="AC212" i="3" s="1"/>
  <c r="AK165" i="3"/>
  <c r="AS165" i="3"/>
  <c r="BA165" i="3"/>
  <c r="BI165" i="3"/>
  <c r="BQ165" i="3"/>
  <c r="BY165" i="3"/>
  <c r="CG165" i="3"/>
  <c r="CO165" i="3"/>
  <c r="CW165" i="3"/>
  <c r="DE165" i="3"/>
  <c r="DM165" i="3"/>
  <c r="DU165" i="3"/>
  <c r="EC165" i="3"/>
  <c r="EL165" i="3"/>
  <c r="EM171" i="3"/>
  <c r="EM173" i="3"/>
  <c r="Y172" i="3"/>
  <c r="Y212" i="3" s="1"/>
  <c r="EM179" i="3"/>
  <c r="EM175" i="3"/>
  <c r="EM200" i="3"/>
  <c r="EM199" i="3" s="1"/>
  <c r="EM184" i="3"/>
  <c r="EM183" i="3" s="1"/>
  <c r="EM172" i="3" l="1"/>
  <c r="EM165" i="3"/>
  <c r="EM43" i="3"/>
  <c r="EM143" i="3"/>
  <c r="EM76" i="3"/>
  <c r="EM212" i="3" s="1"/>
  <c r="O212" i="3"/>
  <c r="CX211" i="2" l="1"/>
  <c r="CU211" i="2"/>
  <c r="CS211" i="2"/>
  <c r="CQ211" i="2"/>
  <c r="CO211" i="2"/>
  <c r="CM211" i="2"/>
  <c r="CK211" i="2"/>
  <c r="CI211" i="2"/>
  <c r="CG211" i="2"/>
  <c r="CE211" i="2"/>
  <c r="CC211" i="2"/>
  <c r="CA211" i="2"/>
  <c r="BY211" i="2"/>
  <c r="BW211" i="2"/>
  <c r="BU211" i="2"/>
  <c r="BS211" i="2"/>
  <c r="BQ211" i="2"/>
  <c r="BO211" i="2"/>
  <c r="BM211" i="2"/>
  <c r="BK211" i="2"/>
  <c r="BI211" i="2"/>
  <c r="BG211" i="2"/>
  <c r="BE211" i="2"/>
  <c r="BC211" i="2"/>
  <c r="BA211" i="2"/>
  <c r="AY211" i="2"/>
  <c r="AW211" i="2"/>
  <c r="AU211" i="2"/>
  <c r="AS211" i="2"/>
  <c r="AQ211" i="2"/>
  <c r="AO211" i="2"/>
  <c r="AM211" i="2"/>
  <c r="AK211" i="2"/>
  <c r="Y211" i="2"/>
  <c r="W211" i="2"/>
  <c r="U211" i="2"/>
  <c r="S211" i="2"/>
  <c r="Q211" i="2"/>
  <c r="O212" i="2"/>
  <c r="CX210" i="2"/>
  <c r="CU210" i="2"/>
  <c r="CS210" i="2"/>
  <c r="CQ210" i="2"/>
  <c r="CO210" i="2"/>
  <c r="CM210" i="2"/>
  <c r="CK210" i="2"/>
  <c r="CI210" i="2"/>
  <c r="CG210" i="2"/>
  <c r="CE210" i="2"/>
  <c r="CC210" i="2"/>
  <c r="CA210" i="2"/>
  <c r="BY210" i="2"/>
  <c r="BW210" i="2"/>
  <c r="BU210" i="2"/>
  <c r="BS210" i="2"/>
  <c r="BQ210" i="2"/>
  <c r="BO210" i="2"/>
  <c r="BM210" i="2"/>
  <c r="BK210" i="2"/>
  <c r="BI210" i="2"/>
  <c r="BG210" i="2"/>
  <c r="BE210" i="2"/>
  <c r="BC210" i="2"/>
  <c r="BA210" i="2"/>
  <c r="AY210" i="2"/>
  <c r="AW210" i="2"/>
  <c r="AU210" i="2"/>
  <c r="AS210" i="2"/>
  <c r="AQ210" i="2"/>
  <c r="AO210" i="2"/>
  <c r="AM210" i="2"/>
  <c r="AK210" i="2"/>
  <c r="Y210" i="2"/>
  <c r="W210" i="2"/>
  <c r="U210" i="2"/>
  <c r="S210" i="2"/>
  <c r="Q210" i="2"/>
  <c r="O211" i="2"/>
  <c r="CX209" i="2"/>
  <c r="CU209" i="2"/>
  <c r="CS209" i="2"/>
  <c r="CQ209" i="2"/>
  <c r="CO209" i="2"/>
  <c r="CM209" i="2"/>
  <c r="CK209" i="2"/>
  <c r="CI209" i="2"/>
  <c r="CG209" i="2"/>
  <c r="CE209" i="2"/>
  <c r="CC209" i="2"/>
  <c r="CA209" i="2"/>
  <c r="BY209" i="2"/>
  <c r="BW209" i="2"/>
  <c r="BU209" i="2"/>
  <c r="BS209" i="2"/>
  <c r="BQ209" i="2"/>
  <c r="BO209" i="2"/>
  <c r="BM209" i="2"/>
  <c r="BK209" i="2"/>
  <c r="BI209" i="2"/>
  <c r="BG209" i="2"/>
  <c r="BE209" i="2"/>
  <c r="BC209" i="2"/>
  <c r="BA209" i="2"/>
  <c r="AY209" i="2"/>
  <c r="AW209" i="2"/>
  <c r="AU209" i="2"/>
  <c r="AS209" i="2"/>
  <c r="AQ209" i="2"/>
  <c r="AO209" i="2"/>
  <c r="AM209" i="2"/>
  <c r="AK209" i="2"/>
  <c r="Y209" i="2"/>
  <c r="W209" i="2"/>
  <c r="U209" i="2"/>
  <c r="S209" i="2"/>
  <c r="Q209" i="2"/>
  <c r="CY209" i="2" s="1"/>
  <c r="O210" i="2"/>
  <c r="CX208" i="2"/>
  <c r="CU208" i="2"/>
  <c r="CS208" i="2"/>
  <c r="CQ208" i="2"/>
  <c r="CO208" i="2"/>
  <c r="CM208" i="2"/>
  <c r="CK208" i="2"/>
  <c r="CI208" i="2"/>
  <c r="CG208" i="2"/>
  <c r="CE208" i="2"/>
  <c r="CC208" i="2"/>
  <c r="CA208" i="2"/>
  <c r="BY208" i="2"/>
  <c r="BW208" i="2"/>
  <c r="BU208" i="2"/>
  <c r="BS208" i="2"/>
  <c r="BQ208" i="2"/>
  <c r="BO208" i="2"/>
  <c r="BM208" i="2"/>
  <c r="BK208" i="2"/>
  <c r="BI208" i="2"/>
  <c r="BG208" i="2"/>
  <c r="BE208" i="2"/>
  <c r="BC208" i="2"/>
  <c r="BA208" i="2"/>
  <c r="AY208" i="2"/>
  <c r="AW208" i="2"/>
  <c r="AU208" i="2"/>
  <c r="AS208" i="2"/>
  <c r="AQ208" i="2"/>
  <c r="AO208" i="2"/>
  <c r="AM208" i="2"/>
  <c r="AK208" i="2"/>
  <c r="Y208" i="2"/>
  <c r="W208" i="2"/>
  <c r="U208" i="2"/>
  <c r="S208" i="2"/>
  <c r="Q208" i="2"/>
  <c r="O209" i="2"/>
  <c r="CX207" i="2"/>
  <c r="CU207" i="2"/>
  <c r="CS207" i="2"/>
  <c r="CQ207" i="2"/>
  <c r="CO207" i="2"/>
  <c r="CM207" i="2"/>
  <c r="CK207" i="2"/>
  <c r="CI207" i="2"/>
  <c r="CG207" i="2"/>
  <c r="CE207" i="2"/>
  <c r="CC207" i="2"/>
  <c r="CA207" i="2"/>
  <c r="BY207" i="2"/>
  <c r="BW207" i="2"/>
  <c r="BU207" i="2"/>
  <c r="BS207" i="2"/>
  <c r="BQ207" i="2"/>
  <c r="BO207" i="2"/>
  <c r="BM207" i="2"/>
  <c r="BK207" i="2"/>
  <c r="BI207" i="2"/>
  <c r="BG207" i="2"/>
  <c r="BE207" i="2"/>
  <c r="BC207" i="2"/>
  <c r="BA207" i="2"/>
  <c r="AY207" i="2"/>
  <c r="AW207" i="2"/>
  <c r="AU207" i="2"/>
  <c r="AS207" i="2"/>
  <c r="AQ207" i="2"/>
  <c r="AO207" i="2"/>
  <c r="AM207" i="2"/>
  <c r="AK207" i="2"/>
  <c r="Y207" i="2"/>
  <c r="W207" i="2"/>
  <c r="U207" i="2"/>
  <c r="S207" i="2"/>
  <c r="Q207" i="2"/>
  <c r="O208" i="2"/>
  <c r="CX206" i="2"/>
  <c r="CU206" i="2"/>
  <c r="CS206" i="2"/>
  <c r="CQ206" i="2"/>
  <c r="CO206" i="2"/>
  <c r="CM206" i="2"/>
  <c r="CK206" i="2"/>
  <c r="CI206" i="2"/>
  <c r="CG206" i="2"/>
  <c r="CE206" i="2"/>
  <c r="CC206" i="2"/>
  <c r="CA206" i="2"/>
  <c r="BY206" i="2"/>
  <c r="BW206" i="2"/>
  <c r="BU206" i="2"/>
  <c r="BS206" i="2"/>
  <c r="BQ206" i="2"/>
  <c r="BO206" i="2"/>
  <c r="BM206" i="2"/>
  <c r="BK206" i="2"/>
  <c r="BI206" i="2"/>
  <c r="BG206" i="2"/>
  <c r="BE206" i="2"/>
  <c r="BC206" i="2"/>
  <c r="BA206" i="2"/>
  <c r="AY206" i="2"/>
  <c r="AW206" i="2"/>
  <c r="AU206" i="2"/>
  <c r="AS206" i="2"/>
  <c r="AQ206" i="2"/>
  <c r="AO206" i="2"/>
  <c r="AM206" i="2"/>
  <c r="AK206" i="2"/>
  <c r="Y206" i="2"/>
  <c r="W206" i="2"/>
  <c r="U206" i="2"/>
  <c r="S206" i="2"/>
  <c r="Q206" i="2"/>
  <c r="O207" i="2"/>
  <c r="CX205" i="2"/>
  <c r="AW205" i="2"/>
  <c r="CY205" i="2" s="1"/>
  <c r="CX204" i="2"/>
  <c r="AW204" i="2"/>
  <c r="CY204" i="2" s="1"/>
  <c r="CX203" i="2"/>
  <c r="CU203" i="2"/>
  <c r="CU199" i="2" s="1"/>
  <c r="CS203" i="2"/>
  <c r="CQ203" i="2"/>
  <c r="CO203" i="2"/>
  <c r="CM203" i="2"/>
  <c r="CK203" i="2"/>
  <c r="CI203" i="2"/>
  <c r="CG203" i="2"/>
  <c r="CE203" i="2"/>
  <c r="CE199" i="2" s="1"/>
  <c r="CC203" i="2"/>
  <c r="CA203" i="2"/>
  <c r="BY203" i="2"/>
  <c r="BW203" i="2"/>
  <c r="BU203" i="2"/>
  <c r="BS203" i="2"/>
  <c r="BQ203" i="2"/>
  <c r="BO203" i="2"/>
  <c r="BO199" i="2" s="1"/>
  <c r="BM203" i="2"/>
  <c r="BK203" i="2"/>
  <c r="BI203" i="2"/>
  <c r="BG203" i="2"/>
  <c r="BE203" i="2"/>
  <c r="BC203" i="2"/>
  <c r="BA203" i="2"/>
  <c r="AY203" i="2"/>
  <c r="AY199" i="2" s="1"/>
  <c r="AW203" i="2"/>
  <c r="AU203" i="2"/>
  <c r="AS203" i="2"/>
  <c r="AQ203" i="2"/>
  <c r="AO203" i="2"/>
  <c r="AM203" i="2"/>
  <c r="AK203" i="2"/>
  <c r="Y203" i="2"/>
  <c r="Y199" i="2" s="1"/>
  <c r="W203" i="2"/>
  <c r="U203" i="2"/>
  <c r="S203" i="2"/>
  <c r="Q203" i="2"/>
  <c r="CY203" i="2" s="1"/>
  <c r="O204" i="2"/>
  <c r="CX202" i="2"/>
  <c r="CU202" i="2"/>
  <c r="CS202" i="2"/>
  <c r="CQ202" i="2"/>
  <c r="CO202" i="2"/>
  <c r="CM202" i="2"/>
  <c r="CK202" i="2"/>
  <c r="CI202" i="2"/>
  <c r="CG202" i="2"/>
  <c r="CE202" i="2"/>
  <c r="CC202" i="2"/>
  <c r="CA202" i="2"/>
  <c r="BY202" i="2"/>
  <c r="BW202" i="2"/>
  <c r="BU202" i="2"/>
  <c r="BS202" i="2"/>
  <c r="BQ202" i="2"/>
  <c r="BO202" i="2"/>
  <c r="BM202" i="2"/>
  <c r="BK202" i="2"/>
  <c r="BI202" i="2"/>
  <c r="BG202" i="2"/>
  <c r="BE202" i="2"/>
  <c r="BC202" i="2"/>
  <c r="BA202" i="2"/>
  <c r="AY202" i="2"/>
  <c r="AW202" i="2"/>
  <c r="AU202" i="2"/>
  <c r="AS202" i="2"/>
  <c r="AQ202" i="2"/>
  <c r="AO202" i="2"/>
  <c r="AM202" i="2"/>
  <c r="AK202" i="2"/>
  <c r="Y202" i="2"/>
  <c r="W202" i="2"/>
  <c r="U202" i="2"/>
  <c r="S202" i="2"/>
  <c r="Q202" i="2"/>
  <c r="O203" i="2"/>
  <c r="CX201" i="2"/>
  <c r="CU201" i="2"/>
  <c r="CS201" i="2"/>
  <c r="CQ201" i="2"/>
  <c r="CQ199" i="2" s="1"/>
  <c r="CO201" i="2"/>
  <c r="CM201" i="2"/>
  <c r="CK201" i="2"/>
  <c r="CI201" i="2"/>
  <c r="CI199" i="2" s="1"/>
  <c r="CG201" i="2"/>
  <c r="CE201" i="2"/>
  <c r="CC201" i="2"/>
  <c r="CA201" i="2"/>
  <c r="CA199" i="2" s="1"/>
  <c r="BY201" i="2"/>
  <c r="BW201" i="2"/>
  <c r="BU201" i="2"/>
  <c r="BS201" i="2"/>
  <c r="BS199" i="2" s="1"/>
  <c r="BQ201" i="2"/>
  <c r="BO201" i="2"/>
  <c r="BM201" i="2"/>
  <c r="BK201" i="2"/>
  <c r="BK199" i="2" s="1"/>
  <c r="BI201" i="2"/>
  <c r="BG201" i="2"/>
  <c r="BE201" i="2"/>
  <c r="BC201" i="2"/>
  <c r="BC199" i="2" s="1"/>
  <c r="BA201" i="2"/>
  <c r="AY201" i="2"/>
  <c r="AW201" i="2"/>
  <c r="AU201" i="2"/>
  <c r="AU199" i="2" s="1"/>
  <c r="AS201" i="2"/>
  <c r="AQ201" i="2"/>
  <c r="AO201" i="2"/>
  <c r="AM201" i="2"/>
  <c r="AM199" i="2" s="1"/>
  <c r="AK201" i="2"/>
  <c r="Y201" i="2"/>
  <c r="W201" i="2"/>
  <c r="U201" i="2"/>
  <c r="U199" i="2" s="1"/>
  <c r="S201" i="2"/>
  <c r="Q201" i="2"/>
  <c r="O202" i="2"/>
  <c r="CX200" i="2"/>
  <c r="CX199" i="2" s="1"/>
  <c r="CU200" i="2"/>
  <c r="CS200" i="2"/>
  <c r="CQ200" i="2"/>
  <c r="CO200" i="2"/>
  <c r="CO199" i="2" s="1"/>
  <c r="CM200" i="2"/>
  <c r="CK200" i="2"/>
  <c r="CI200" i="2"/>
  <c r="CG200" i="2"/>
  <c r="CG199" i="2" s="1"/>
  <c r="CE200" i="2"/>
  <c r="CC200" i="2"/>
  <c r="CA200" i="2"/>
  <c r="BY200" i="2"/>
  <c r="BY199" i="2" s="1"/>
  <c r="BW200" i="2"/>
  <c r="BU200" i="2"/>
  <c r="BS200" i="2"/>
  <c r="BQ200" i="2"/>
  <c r="BQ199" i="2" s="1"/>
  <c r="BO200" i="2"/>
  <c r="BM200" i="2"/>
  <c r="BK200" i="2"/>
  <c r="BI200" i="2"/>
  <c r="BI199" i="2" s="1"/>
  <c r="BG200" i="2"/>
  <c r="BE200" i="2"/>
  <c r="BC200" i="2"/>
  <c r="BA200" i="2"/>
  <c r="BA199" i="2" s="1"/>
  <c r="AY200" i="2"/>
  <c r="AW200" i="2"/>
  <c r="AU200" i="2"/>
  <c r="AS200" i="2"/>
  <c r="AS199" i="2" s="1"/>
  <c r="AQ200" i="2"/>
  <c r="AO200" i="2"/>
  <c r="AM200" i="2"/>
  <c r="AK200" i="2"/>
  <c r="AK199" i="2" s="1"/>
  <c r="Y200" i="2"/>
  <c r="W200" i="2"/>
  <c r="U200" i="2"/>
  <c r="S200" i="2"/>
  <c r="S199" i="2" s="1"/>
  <c r="Q200" i="2"/>
  <c r="O201" i="2"/>
  <c r="CW199" i="2"/>
  <c r="CV199" i="2"/>
  <c r="CT199" i="2"/>
  <c r="CR199" i="2"/>
  <c r="CP199" i="2"/>
  <c r="CN199" i="2"/>
  <c r="CM199" i="2"/>
  <c r="CL199" i="2"/>
  <c r="CJ199" i="2"/>
  <c r="CH199" i="2"/>
  <c r="CF199" i="2"/>
  <c r="CD199" i="2"/>
  <c r="CB199" i="2"/>
  <c r="BZ199" i="2"/>
  <c r="BX199" i="2"/>
  <c r="BW199" i="2"/>
  <c r="BV199" i="2"/>
  <c r="BT199" i="2"/>
  <c r="BR199" i="2"/>
  <c r="BP199" i="2"/>
  <c r="BN199" i="2"/>
  <c r="BL199" i="2"/>
  <c r="BJ199" i="2"/>
  <c r="BH199" i="2"/>
  <c r="BG199" i="2"/>
  <c r="BF199" i="2"/>
  <c r="BD199" i="2"/>
  <c r="BB199" i="2"/>
  <c r="AZ199" i="2"/>
  <c r="AX199" i="2"/>
  <c r="AV199" i="2"/>
  <c r="AT199" i="2"/>
  <c r="AR199" i="2"/>
  <c r="AQ199" i="2"/>
  <c r="AP199" i="2"/>
  <c r="AN199" i="2"/>
  <c r="AL199" i="2"/>
  <c r="AJ199" i="2"/>
  <c r="X199" i="2"/>
  <c r="V199" i="2"/>
  <c r="T199" i="2"/>
  <c r="R199" i="2"/>
  <c r="Q199" i="2"/>
  <c r="P199" i="2"/>
  <c r="N200" i="2"/>
  <c r="CX198" i="2"/>
  <c r="CA198" i="2"/>
  <c r="AG198" i="2"/>
  <c r="U198" i="2"/>
  <c r="S198" i="2"/>
  <c r="CX197" i="2"/>
  <c r="CU197" i="2"/>
  <c r="CS197" i="2"/>
  <c r="CQ197" i="2"/>
  <c r="CO197" i="2"/>
  <c r="CM197" i="2"/>
  <c r="CK197" i="2"/>
  <c r="CI197" i="2"/>
  <c r="CG197" i="2"/>
  <c r="CE197" i="2"/>
  <c r="CC197" i="2"/>
  <c r="CA197" i="2"/>
  <c r="BY197" i="2"/>
  <c r="BW197" i="2"/>
  <c r="BU197" i="2"/>
  <c r="BS197" i="2"/>
  <c r="BQ197" i="2"/>
  <c r="BO197" i="2"/>
  <c r="BM197" i="2"/>
  <c r="BK197" i="2"/>
  <c r="BI197" i="2"/>
  <c r="BG197" i="2"/>
  <c r="BE197" i="2"/>
  <c r="BC197" i="2"/>
  <c r="BA197" i="2"/>
  <c r="AY197" i="2"/>
  <c r="AW197" i="2"/>
  <c r="AU197" i="2"/>
  <c r="AS197" i="2"/>
  <c r="AQ197" i="2"/>
  <c r="AO197" i="2"/>
  <c r="AM197" i="2"/>
  <c r="AK197" i="2"/>
  <c r="AG197" i="2"/>
  <c r="Y197" i="2"/>
  <c r="W197" i="2"/>
  <c r="U197" i="2"/>
  <c r="S197" i="2"/>
  <c r="Q197" i="2"/>
  <c r="O198" i="2"/>
  <c r="CX196" i="2"/>
  <c r="CU196" i="2"/>
  <c r="CS196" i="2"/>
  <c r="CQ196" i="2"/>
  <c r="CO196" i="2"/>
  <c r="CM196" i="2"/>
  <c r="CK196" i="2"/>
  <c r="CI196" i="2"/>
  <c r="CG196" i="2"/>
  <c r="CE196" i="2"/>
  <c r="CC196" i="2"/>
  <c r="CA196" i="2"/>
  <c r="BY196" i="2"/>
  <c r="BW196" i="2"/>
  <c r="BU196" i="2"/>
  <c r="BS196" i="2"/>
  <c r="BQ196" i="2"/>
  <c r="BO196" i="2"/>
  <c r="BM196" i="2"/>
  <c r="BK196" i="2"/>
  <c r="BI196" i="2"/>
  <c r="BG196" i="2"/>
  <c r="BE196" i="2"/>
  <c r="BC196" i="2"/>
  <c r="BA196" i="2"/>
  <c r="AY196" i="2"/>
  <c r="AW196" i="2"/>
  <c r="AU196" i="2"/>
  <c r="AS196" i="2"/>
  <c r="AQ196" i="2"/>
  <c r="AO196" i="2"/>
  <c r="AM196" i="2"/>
  <c r="AK196" i="2"/>
  <c r="AG196" i="2"/>
  <c r="Y196" i="2"/>
  <c r="W196" i="2"/>
  <c r="U196" i="2"/>
  <c r="S196" i="2"/>
  <c r="Q196" i="2"/>
  <c r="O197" i="2"/>
  <c r="CX195" i="2"/>
  <c r="CU195" i="2"/>
  <c r="CS195" i="2"/>
  <c r="CQ195" i="2"/>
  <c r="CO195" i="2"/>
  <c r="CM195" i="2"/>
  <c r="CK195" i="2"/>
  <c r="CI195" i="2"/>
  <c r="CG195" i="2"/>
  <c r="CE195" i="2"/>
  <c r="CC195" i="2"/>
  <c r="CA195" i="2"/>
  <c r="BY195" i="2"/>
  <c r="BW195" i="2"/>
  <c r="BU195" i="2"/>
  <c r="BS195" i="2"/>
  <c r="BQ195" i="2"/>
  <c r="BO195" i="2"/>
  <c r="BM195" i="2"/>
  <c r="BK195" i="2"/>
  <c r="BI195" i="2"/>
  <c r="BG195" i="2"/>
  <c r="BE195" i="2"/>
  <c r="BC195" i="2"/>
  <c r="BA195" i="2"/>
  <c r="AY195" i="2"/>
  <c r="AW195" i="2"/>
  <c r="AU195" i="2"/>
  <c r="AS195" i="2"/>
  <c r="AQ195" i="2"/>
  <c r="AO195" i="2"/>
  <c r="AM195" i="2"/>
  <c r="AK195" i="2"/>
  <c r="AG195" i="2"/>
  <c r="Y195" i="2"/>
  <c r="W195" i="2"/>
  <c r="U195" i="2"/>
  <c r="S195" i="2"/>
  <c r="Q195" i="2"/>
  <c r="O196" i="2"/>
  <c r="CX194" i="2"/>
  <c r="CU194" i="2"/>
  <c r="CS194" i="2"/>
  <c r="CQ194" i="2"/>
  <c r="CO194" i="2"/>
  <c r="CM194" i="2"/>
  <c r="CK194" i="2"/>
  <c r="CI194" i="2"/>
  <c r="CG194" i="2"/>
  <c r="CE194" i="2"/>
  <c r="CC194" i="2"/>
  <c r="CA194" i="2"/>
  <c r="BY194" i="2"/>
  <c r="BW194" i="2"/>
  <c r="BU194" i="2"/>
  <c r="BS194" i="2"/>
  <c r="BQ194" i="2"/>
  <c r="BO194" i="2"/>
  <c r="BM194" i="2"/>
  <c r="BK194" i="2"/>
  <c r="BI194" i="2"/>
  <c r="BG194" i="2"/>
  <c r="BE194" i="2"/>
  <c r="BC194" i="2"/>
  <c r="BA194" i="2"/>
  <c r="AY194" i="2"/>
  <c r="AW194" i="2"/>
  <c r="AU194" i="2"/>
  <c r="AS194" i="2"/>
  <c r="AQ194" i="2"/>
  <c r="AO194" i="2"/>
  <c r="AM194" i="2"/>
  <c r="AK194" i="2"/>
  <c r="AG194" i="2"/>
  <c r="Y194" i="2"/>
  <c r="W194" i="2"/>
  <c r="U194" i="2"/>
  <c r="S194" i="2"/>
  <c r="Q194" i="2"/>
  <c r="O195" i="2"/>
  <c r="CX193" i="2"/>
  <c r="CX192" i="2" s="1"/>
  <c r="CU193" i="2"/>
  <c r="CS193" i="2"/>
  <c r="CQ193" i="2"/>
  <c r="CO193" i="2"/>
  <c r="CO192" i="2" s="1"/>
  <c r="CM193" i="2"/>
  <c r="CK193" i="2"/>
  <c r="CI193" i="2"/>
  <c r="CG193" i="2"/>
  <c r="CG192" i="2" s="1"/>
  <c r="CE193" i="2"/>
  <c r="CC193" i="2"/>
  <c r="CA193" i="2"/>
  <c r="BY193" i="2"/>
  <c r="BY192" i="2" s="1"/>
  <c r="BW193" i="2"/>
  <c r="BU193" i="2"/>
  <c r="BS193" i="2"/>
  <c r="BQ193" i="2"/>
  <c r="BQ192" i="2" s="1"/>
  <c r="BO193" i="2"/>
  <c r="BM193" i="2"/>
  <c r="BK193" i="2"/>
  <c r="BI193" i="2"/>
  <c r="BI192" i="2" s="1"/>
  <c r="BG193" i="2"/>
  <c r="BE193" i="2"/>
  <c r="BC193" i="2"/>
  <c r="BA193" i="2"/>
  <c r="BA192" i="2" s="1"/>
  <c r="AY193" i="2"/>
  <c r="AW193" i="2"/>
  <c r="AU193" i="2"/>
  <c r="AS193" i="2"/>
  <c r="AS192" i="2" s="1"/>
  <c r="AQ193" i="2"/>
  <c r="AO193" i="2"/>
  <c r="AM193" i="2"/>
  <c r="AK193" i="2"/>
  <c r="AK192" i="2" s="1"/>
  <c r="AG193" i="2"/>
  <c r="Y193" i="2"/>
  <c r="W193" i="2"/>
  <c r="U193" i="2"/>
  <c r="U192" i="2" s="1"/>
  <c r="S193" i="2"/>
  <c r="Q193" i="2"/>
  <c r="O194" i="2"/>
  <c r="CW192" i="2"/>
  <c r="CV192" i="2"/>
  <c r="CU192" i="2"/>
  <c r="CT192" i="2"/>
  <c r="CS192" i="2"/>
  <c r="CR192" i="2"/>
  <c r="CQ192" i="2"/>
  <c r="CP192" i="2"/>
  <c r="CN192" i="2"/>
  <c r="CM192" i="2"/>
  <c r="CL192" i="2"/>
  <c r="CK192" i="2"/>
  <c r="CJ192" i="2"/>
  <c r="CI192" i="2"/>
  <c r="CH192" i="2"/>
  <c r="CF192" i="2"/>
  <c r="CE192" i="2"/>
  <c r="CD192" i="2"/>
  <c r="CC192" i="2"/>
  <c r="CB192" i="2"/>
  <c r="CA192" i="2"/>
  <c r="BZ192" i="2"/>
  <c r="BX192" i="2"/>
  <c r="BW192" i="2"/>
  <c r="BV192" i="2"/>
  <c r="BU192" i="2"/>
  <c r="BT192" i="2"/>
  <c r="BS192" i="2"/>
  <c r="BR192" i="2"/>
  <c r="BP192" i="2"/>
  <c r="BO192" i="2"/>
  <c r="BN192" i="2"/>
  <c r="BM192" i="2"/>
  <c r="BL192" i="2"/>
  <c r="BK192" i="2"/>
  <c r="BJ192" i="2"/>
  <c r="BH192" i="2"/>
  <c r="BG192" i="2"/>
  <c r="BF192" i="2"/>
  <c r="BE192" i="2"/>
  <c r="BD192" i="2"/>
  <c r="BC192" i="2"/>
  <c r="BB192" i="2"/>
  <c r="AZ192" i="2"/>
  <c r="AY192" i="2"/>
  <c r="AX192" i="2"/>
  <c r="AW192" i="2"/>
  <c r="AV192" i="2"/>
  <c r="AU192" i="2"/>
  <c r="AT192" i="2"/>
  <c r="AR192" i="2"/>
  <c r="AQ192" i="2"/>
  <c r="AP192" i="2"/>
  <c r="AO192" i="2"/>
  <c r="AN192" i="2"/>
  <c r="AM192" i="2"/>
  <c r="AL192" i="2"/>
  <c r="AJ192" i="2"/>
  <c r="AG192" i="2"/>
  <c r="AF192" i="2"/>
  <c r="Y192" i="2"/>
  <c r="X192" i="2"/>
  <c r="W192" i="2"/>
  <c r="V192" i="2"/>
  <c r="T192" i="2"/>
  <c r="S192" i="2"/>
  <c r="R192" i="2"/>
  <c r="Q192" i="2"/>
  <c r="P192" i="2"/>
  <c r="O193" i="2"/>
  <c r="N193" i="2"/>
  <c r="CX191" i="2"/>
  <c r="CU191" i="2"/>
  <c r="CS191" i="2"/>
  <c r="CQ191" i="2"/>
  <c r="CO191" i="2"/>
  <c r="CM191" i="2"/>
  <c r="CK191" i="2"/>
  <c r="CI191" i="2"/>
  <c r="CG191" i="2"/>
  <c r="CE191" i="2"/>
  <c r="CC191" i="2"/>
  <c r="CA191" i="2"/>
  <c r="BY191" i="2"/>
  <c r="BW191" i="2"/>
  <c r="BU191" i="2"/>
  <c r="BS191" i="2"/>
  <c r="BQ191" i="2"/>
  <c r="BO191" i="2"/>
  <c r="BM191" i="2"/>
  <c r="BK191" i="2"/>
  <c r="BI191" i="2"/>
  <c r="BG191" i="2"/>
  <c r="BE191" i="2"/>
  <c r="BC191" i="2"/>
  <c r="BA191" i="2"/>
  <c r="AY191" i="2"/>
  <c r="AW191" i="2"/>
  <c r="AU191" i="2"/>
  <c r="AS191" i="2"/>
  <c r="AQ191" i="2"/>
  <c r="AO191" i="2"/>
  <c r="AM191" i="2"/>
  <c r="AK191" i="2"/>
  <c r="AG191" i="2"/>
  <c r="Y191" i="2"/>
  <c r="W191" i="2"/>
  <c r="U191" i="2"/>
  <c r="S191" i="2"/>
  <c r="Q191" i="2"/>
  <c r="O192" i="2"/>
  <c r="CX190" i="2"/>
  <c r="CU190" i="2"/>
  <c r="CS190" i="2"/>
  <c r="CQ190" i="2"/>
  <c r="CO190" i="2"/>
  <c r="CM190" i="2"/>
  <c r="CK190" i="2"/>
  <c r="CI190" i="2"/>
  <c r="CG190" i="2"/>
  <c r="CE190" i="2"/>
  <c r="CC190" i="2"/>
  <c r="CA190" i="2"/>
  <c r="BY190" i="2"/>
  <c r="BW190" i="2"/>
  <c r="BU190" i="2"/>
  <c r="BS190" i="2"/>
  <c r="BQ190" i="2"/>
  <c r="BO190" i="2"/>
  <c r="BM190" i="2"/>
  <c r="BK190" i="2"/>
  <c r="BI190" i="2"/>
  <c r="BG190" i="2"/>
  <c r="BE190" i="2"/>
  <c r="BC190" i="2"/>
  <c r="BA190" i="2"/>
  <c r="AY190" i="2"/>
  <c r="AW190" i="2"/>
  <c r="AU190" i="2"/>
  <c r="AS190" i="2"/>
  <c r="AQ190" i="2"/>
  <c r="AO190" i="2"/>
  <c r="AM190" i="2"/>
  <c r="AK190" i="2"/>
  <c r="AG190" i="2"/>
  <c r="Y190" i="2"/>
  <c r="W190" i="2"/>
  <c r="U190" i="2"/>
  <c r="S190" i="2"/>
  <c r="Q190" i="2"/>
  <c r="O191" i="2"/>
  <c r="CX189" i="2"/>
  <c r="CU189" i="2"/>
  <c r="CS189" i="2"/>
  <c r="CQ189" i="2"/>
  <c r="CO189" i="2"/>
  <c r="CM189" i="2"/>
  <c r="CK189" i="2"/>
  <c r="CI189" i="2"/>
  <c r="CG189" i="2"/>
  <c r="CE189" i="2"/>
  <c r="CC189" i="2"/>
  <c r="CA189" i="2"/>
  <c r="BY189" i="2"/>
  <c r="BW189" i="2"/>
  <c r="BU189" i="2"/>
  <c r="BS189" i="2"/>
  <c r="BQ189" i="2"/>
  <c r="BO189" i="2"/>
  <c r="BM189" i="2"/>
  <c r="BK189" i="2"/>
  <c r="BI189" i="2"/>
  <c r="BG189" i="2"/>
  <c r="BE189" i="2"/>
  <c r="BC189" i="2"/>
  <c r="BA189" i="2"/>
  <c r="AY189" i="2"/>
  <c r="AW189" i="2"/>
  <c r="AU189" i="2"/>
  <c r="AS189" i="2"/>
  <c r="AQ189" i="2"/>
  <c r="AO189" i="2"/>
  <c r="AM189" i="2"/>
  <c r="AK189" i="2"/>
  <c r="AG189" i="2"/>
  <c r="Y189" i="2"/>
  <c r="W189" i="2"/>
  <c r="U189" i="2"/>
  <c r="S189" i="2"/>
  <c r="Q189" i="2"/>
  <c r="O190" i="2"/>
  <c r="CX188" i="2"/>
  <c r="CU188" i="2"/>
  <c r="CU187" i="2" s="1"/>
  <c r="CS188" i="2"/>
  <c r="CS187" i="2" s="1"/>
  <c r="CQ188" i="2"/>
  <c r="CO188" i="2"/>
  <c r="CO187" i="2" s="1"/>
  <c r="CM188" i="2"/>
  <c r="CK188" i="2"/>
  <c r="CK187" i="2" s="1"/>
  <c r="CI188" i="2"/>
  <c r="CG188" i="2"/>
  <c r="CG187" i="2" s="1"/>
  <c r="CE188" i="2"/>
  <c r="CE187" i="2" s="1"/>
  <c r="CC188" i="2"/>
  <c r="CC187" i="2" s="1"/>
  <c r="CA188" i="2"/>
  <c r="BY188" i="2"/>
  <c r="BY187" i="2" s="1"/>
  <c r="BW188" i="2"/>
  <c r="BW187" i="2" s="1"/>
  <c r="BU188" i="2"/>
  <c r="BU187" i="2" s="1"/>
  <c r="BS188" i="2"/>
  <c r="BQ188" i="2"/>
  <c r="BQ187" i="2" s="1"/>
  <c r="BO188" i="2"/>
  <c r="BO187" i="2" s="1"/>
  <c r="BM188" i="2"/>
  <c r="BM187" i="2" s="1"/>
  <c r="BK188" i="2"/>
  <c r="BI188" i="2"/>
  <c r="BI187" i="2" s="1"/>
  <c r="BG188" i="2"/>
  <c r="BE188" i="2"/>
  <c r="BE187" i="2" s="1"/>
  <c r="BC188" i="2"/>
  <c r="BA188" i="2"/>
  <c r="BA187" i="2" s="1"/>
  <c r="AY188" i="2"/>
  <c r="AY187" i="2" s="1"/>
  <c r="AW188" i="2"/>
  <c r="AW187" i="2" s="1"/>
  <c r="AU188" i="2"/>
  <c r="AS188" i="2"/>
  <c r="AS187" i="2" s="1"/>
  <c r="AQ188" i="2"/>
  <c r="AQ187" i="2" s="1"/>
  <c r="AO188" i="2"/>
  <c r="AO187" i="2" s="1"/>
  <c r="AM188" i="2"/>
  <c r="AK188" i="2"/>
  <c r="AK187" i="2" s="1"/>
  <c r="AG188" i="2"/>
  <c r="AG187" i="2" s="1"/>
  <c r="AC188" i="2"/>
  <c r="AC187" i="2" s="1"/>
  <c r="Y188" i="2"/>
  <c r="W188" i="2"/>
  <c r="W187" i="2" s="1"/>
  <c r="U188" i="2"/>
  <c r="S188" i="2"/>
  <c r="Q188" i="2"/>
  <c r="O189" i="2"/>
  <c r="O188" i="2" s="1"/>
  <c r="CX187" i="2"/>
  <c r="CW187" i="2"/>
  <c r="CV187" i="2"/>
  <c r="CT187" i="2"/>
  <c r="CR187" i="2"/>
  <c r="CP187" i="2"/>
  <c r="CN187" i="2"/>
  <c r="CM187" i="2"/>
  <c r="CL187" i="2"/>
  <c r="CJ187" i="2"/>
  <c r="CH187" i="2"/>
  <c r="CF187" i="2"/>
  <c r="CD187" i="2"/>
  <c r="CB187" i="2"/>
  <c r="BZ187" i="2"/>
  <c r="BX187" i="2"/>
  <c r="BV187" i="2"/>
  <c r="BT187" i="2"/>
  <c r="BR187" i="2"/>
  <c r="BP187" i="2"/>
  <c r="BN187" i="2"/>
  <c r="BL187" i="2"/>
  <c r="BJ187" i="2"/>
  <c r="BH187" i="2"/>
  <c r="BG187" i="2"/>
  <c r="BF187" i="2"/>
  <c r="BD187" i="2"/>
  <c r="BB187" i="2"/>
  <c r="AZ187" i="2"/>
  <c r="AX187" i="2"/>
  <c r="AV187" i="2"/>
  <c r="AT187" i="2"/>
  <c r="AR187" i="2"/>
  <c r="AP187" i="2"/>
  <c r="AN187" i="2"/>
  <c r="AL187" i="2"/>
  <c r="AJ187" i="2"/>
  <c r="AF187" i="2"/>
  <c r="AB187" i="2"/>
  <c r="Y187" i="2"/>
  <c r="X187" i="2"/>
  <c r="V187" i="2"/>
  <c r="T187" i="2"/>
  <c r="R187" i="2"/>
  <c r="Q187" i="2"/>
  <c r="P187" i="2"/>
  <c r="N188" i="2"/>
  <c r="CX186" i="2"/>
  <c r="CU186" i="2"/>
  <c r="CS186" i="2"/>
  <c r="CQ186" i="2"/>
  <c r="CO186" i="2"/>
  <c r="CM186" i="2"/>
  <c r="CK186" i="2"/>
  <c r="CI186" i="2"/>
  <c r="CG186" i="2"/>
  <c r="CE186" i="2"/>
  <c r="CC186" i="2"/>
  <c r="CA186" i="2"/>
  <c r="BY186" i="2"/>
  <c r="BW186" i="2"/>
  <c r="BU186" i="2"/>
  <c r="BS186" i="2"/>
  <c r="BQ186" i="2"/>
  <c r="BO186" i="2"/>
  <c r="BM186" i="2"/>
  <c r="BK186" i="2"/>
  <c r="BI186" i="2"/>
  <c r="BG186" i="2"/>
  <c r="BE186" i="2"/>
  <c r="BC186" i="2"/>
  <c r="BA186" i="2"/>
  <c r="AY186" i="2"/>
  <c r="AW186" i="2"/>
  <c r="AU186" i="2"/>
  <c r="AS186" i="2"/>
  <c r="AQ186" i="2"/>
  <c r="AO186" i="2"/>
  <c r="AM186" i="2"/>
  <c r="AK186" i="2"/>
  <c r="AE186" i="2"/>
  <c r="Y186" i="2"/>
  <c r="W186" i="2"/>
  <c r="U186" i="2"/>
  <c r="S186" i="2"/>
  <c r="Q186" i="2"/>
  <c r="CY186" i="2" s="1"/>
  <c r="O187" i="2"/>
  <c r="CX185" i="2"/>
  <c r="CU185" i="2"/>
  <c r="CS185" i="2"/>
  <c r="CQ185" i="2"/>
  <c r="CO185" i="2"/>
  <c r="CM185" i="2"/>
  <c r="CK185" i="2"/>
  <c r="CI185" i="2"/>
  <c r="CG185" i="2"/>
  <c r="CE185" i="2"/>
  <c r="CC185" i="2"/>
  <c r="CA185" i="2"/>
  <c r="BY185" i="2"/>
  <c r="BW185" i="2"/>
  <c r="BU185" i="2"/>
  <c r="BS185" i="2"/>
  <c r="BQ185" i="2"/>
  <c r="BO185" i="2"/>
  <c r="BM185" i="2"/>
  <c r="BK185" i="2"/>
  <c r="BI185" i="2"/>
  <c r="BG185" i="2"/>
  <c r="BE185" i="2"/>
  <c r="BC185" i="2"/>
  <c r="BA185" i="2"/>
  <c r="AY185" i="2"/>
  <c r="AW185" i="2"/>
  <c r="AU185" i="2"/>
  <c r="AS185" i="2"/>
  <c r="AQ185" i="2"/>
  <c r="AO185" i="2"/>
  <c r="AM185" i="2"/>
  <c r="AK185" i="2"/>
  <c r="AE185" i="2"/>
  <c r="Y185" i="2"/>
  <c r="W185" i="2"/>
  <c r="U185" i="2"/>
  <c r="S185" i="2"/>
  <c r="Q185" i="2"/>
  <c r="O186" i="2"/>
  <c r="CX184" i="2"/>
  <c r="CX183" i="2" s="1"/>
  <c r="CU184" i="2"/>
  <c r="CS184" i="2"/>
  <c r="CS183" i="2" s="1"/>
  <c r="CQ184" i="2"/>
  <c r="CO184" i="2"/>
  <c r="CM184" i="2"/>
  <c r="CK184" i="2"/>
  <c r="CK183" i="2" s="1"/>
  <c r="CI184" i="2"/>
  <c r="CG184" i="2"/>
  <c r="CE184" i="2"/>
  <c r="CC184" i="2"/>
  <c r="CC183" i="2" s="1"/>
  <c r="CA184" i="2"/>
  <c r="BY184" i="2"/>
  <c r="BW184" i="2"/>
  <c r="BU184" i="2"/>
  <c r="BU183" i="2" s="1"/>
  <c r="BS184" i="2"/>
  <c r="BQ184" i="2"/>
  <c r="BO184" i="2"/>
  <c r="BM184" i="2"/>
  <c r="BM183" i="2" s="1"/>
  <c r="BK184" i="2"/>
  <c r="BI184" i="2"/>
  <c r="BG184" i="2"/>
  <c r="BE184" i="2"/>
  <c r="BE183" i="2" s="1"/>
  <c r="BC184" i="2"/>
  <c r="BA184" i="2"/>
  <c r="AY184" i="2"/>
  <c r="AW184" i="2"/>
  <c r="AW183" i="2" s="1"/>
  <c r="AU184" i="2"/>
  <c r="AS184" i="2"/>
  <c r="AQ184" i="2"/>
  <c r="AO184" i="2"/>
  <c r="AO183" i="2" s="1"/>
  <c r="AM184" i="2"/>
  <c r="AK184" i="2"/>
  <c r="AE184" i="2"/>
  <c r="Y184" i="2"/>
  <c r="Y183" i="2" s="1"/>
  <c r="W184" i="2"/>
  <c r="U184" i="2"/>
  <c r="S184" i="2"/>
  <c r="Q184" i="2"/>
  <c r="CY184" i="2" s="1"/>
  <c r="O185" i="2"/>
  <c r="CW183" i="2"/>
  <c r="CV183" i="2"/>
  <c r="CU183" i="2"/>
  <c r="CT183" i="2"/>
  <c r="CR183" i="2"/>
  <c r="CQ183" i="2"/>
  <c r="CP183" i="2"/>
  <c r="CO183" i="2"/>
  <c r="CN183" i="2"/>
  <c r="CM183" i="2"/>
  <c r="CL183" i="2"/>
  <c r="CJ183" i="2"/>
  <c r="CI183" i="2"/>
  <c r="CH183" i="2"/>
  <c r="CG183" i="2"/>
  <c r="CF183" i="2"/>
  <c r="CE183" i="2"/>
  <c r="CD183" i="2"/>
  <c r="CB183" i="2"/>
  <c r="CA183" i="2"/>
  <c r="BZ183" i="2"/>
  <c r="BY183" i="2"/>
  <c r="BX183" i="2"/>
  <c r="BW183" i="2"/>
  <c r="BV183" i="2"/>
  <c r="BT183" i="2"/>
  <c r="BS183" i="2"/>
  <c r="BR183" i="2"/>
  <c r="BQ183" i="2"/>
  <c r="BP183" i="2"/>
  <c r="BO183" i="2"/>
  <c r="BN183" i="2"/>
  <c r="BL183" i="2"/>
  <c r="BK183" i="2"/>
  <c r="BJ183" i="2"/>
  <c r="BI183" i="2"/>
  <c r="BH183" i="2"/>
  <c r="BG183" i="2"/>
  <c r="BF183" i="2"/>
  <c r="BD183" i="2"/>
  <c r="BC183" i="2"/>
  <c r="BB183" i="2"/>
  <c r="BA183" i="2"/>
  <c r="AZ183" i="2"/>
  <c r="AY183" i="2"/>
  <c r="AX183" i="2"/>
  <c r="AV183" i="2"/>
  <c r="AU183" i="2"/>
  <c r="AT183" i="2"/>
  <c r="AS183" i="2"/>
  <c r="AR183" i="2"/>
  <c r="AQ183" i="2"/>
  <c r="AP183" i="2"/>
  <c r="AN183" i="2"/>
  <c r="AM183" i="2"/>
  <c r="AL183" i="2"/>
  <c r="AK183" i="2"/>
  <c r="AJ183" i="2"/>
  <c r="AE183" i="2"/>
  <c r="AD183" i="2"/>
  <c r="X183" i="2"/>
  <c r="W183" i="2"/>
  <c r="V183" i="2"/>
  <c r="U183" i="2"/>
  <c r="T183" i="2"/>
  <c r="S183" i="2"/>
  <c r="R183" i="2"/>
  <c r="P183" i="2"/>
  <c r="O184" i="2"/>
  <c r="N184" i="2"/>
  <c r="CX182" i="2"/>
  <c r="CX181" i="2" s="1"/>
  <c r="CU182" i="2"/>
  <c r="CS182" i="2"/>
  <c r="CS181" i="2" s="1"/>
  <c r="CQ182" i="2"/>
  <c r="CO182" i="2"/>
  <c r="CM182" i="2"/>
  <c r="CK182" i="2"/>
  <c r="CK181" i="2" s="1"/>
  <c r="CI182" i="2"/>
  <c r="CG182" i="2"/>
  <c r="CE182" i="2"/>
  <c r="CC182" i="2"/>
  <c r="CC181" i="2" s="1"/>
  <c r="CA182" i="2"/>
  <c r="BY182" i="2"/>
  <c r="BW182" i="2"/>
  <c r="BU182" i="2"/>
  <c r="BU181" i="2" s="1"/>
  <c r="BS182" i="2"/>
  <c r="BQ182" i="2"/>
  <c r="BO182" i="2"/>
  <c r="BM182" i="2"/>
  <c r="BM181" i="2" s="1"/>
  <c r="BK182" i="2"/>
  <c r="BI182" i="2"/>
  <c r="BG182" i="2"/>
  <c r="BE182" i="2"/>
  <c r="BE181" i="2" s="1"/>
  <c r="BC182" i="2"/>
  <c r="BA182" i="2"/>
  <c r="AY182" i="2"/>
  <c r="AW182" i="2"/>
  <c r="AW181" i="2" s="1"/>
  <c r="AU182" i="2"/>
  <c r="AS182" i="2"/>
  <c r="AQ182" i="2"/>
  <c r="AO182" i="2"/>
  <c r="AO181" i="2" s="1"/>
  <c r="AM182" i="2"/>
  <c r="AK182" i="2"/>
  <c r="Y182" i="2"/>
  <c r="W182" i="2"/>
  <c r="W181" i="2" s="1"/>
  <c r="U182" i="2"/>
  <c r="S182" i="2"/>
  <c r="Q182" i="2"/>
  <c r="O183" i="2"/>
  <c r="O182" i="2" s="1"/>
  <c r="CW181" i="2"/>
  <c r="CV181" i="2"/>
  <c r="CU181" i="2"/>
  <c r="CT181" i="2"/>
  <c r="CR181" i="2"/>
  <c r="CQ181" i="2"/>
  <c r="CP181" i="2"/>
  <c r="CO181" i="2"/>
  <c r="CN181" i="2"/>
  <c r="CM181" i="2"/>
  <c r="CL181" i="2"/>
  <c r="CJ181" i="2"/>
  <c r="CI181" i="2"/>
  <c r="CH181" i="2"/>
  <c r="CG181" i="2"/>
  <c r="CF181" i="2"/>
  <c r="CE181" i="2"/>
  <c r="CD181" i="2"/>
  <c r="CB181" i="2"/>
  <c r="CA181" i="2"/>
  <c r="BZ181" i="2"/>
  <c r="BY181" i="2"/>
  <c r="BX181" i="2"/>
  <c r="BW181" i="2"/>
  <c r="BV181" i="2"/>
  <c r="BT181" i="2"/>
  <c r="BS181" i="2"/>
  <c r="BR181" i="2"/>
  <c r="BQ181" i="2"/>
  <c r="BP181" i="2"/>
  <c r="BO181" i="2"/>
  <c r="BN181" i="2"/>
  <c r="BL181" i="2"/>
  <c r="BK181" i="2"/>
  <c r="BJ181" i="2"/>
  <c r="BI181" i="2"/>
  <c r="BH181" i="2"/>
  <c r="BG181" i="2"/>
  <c r="BF181" i="2"/>
  <c r="BD181" i="2"/>
  <c r="BC181" i="2"/>
  <c r="BB181" i="2"/>
  <c r="BA181" i="2"/>
  <c r="AZ181" i="2"/>
  <c r="AY181" i="2"/>
  <c r="AX181" i="2"/>
  <c r="AV181" i="2"/>
  <c r="AU181" i="2"/>
  <c r="AT181" i="2"/>
  <c r="AS181" i="2"/>
  <c r="AR181" i="2"/>
  <c r="AQ181" i="2"/>
  <c r="AP181" i="2"/>
  <c r="AN181" i="2"/>
  <c r="AM181" i="2"/>
  <c r="AL181" i="2"/>
  <c r="AK181" i="2"/>
  <c r="AJ181" i="2"/>
  <c r="Y181" i="2"/>
  <c r="X181" i="2"/>
  <c r="V181" i="2"/>
  <c r="U181" i="2"/>
  <c r="T181" i="2"/>
  <c r="S181" i="2"/>
  <c r="R181" i="2"/>
  <c r="Q181" i="2"/>
  <c r="P181" i="2"/>
  <c r="N182" i="2"/>
  <c r="CX180" i="2"/>
  <c r="CU180" i="2"/>
  <c r="CS180" i="2"/>
  <c r="CQ180" i="2"/>
  <c r="CO180" i="2"/>
  <c r="CM180" i="2"/>
  <c r="CK180" i="2"/>
  <c r="CI180" i="2"/>
  <c r="CG180" i="2"/>
  <c r="CE180" i="2"/>
  <c r="CC180" i="2"/>
  <c r="CA180" i="2"/>
  <c r="BY180" i="2"/>
  <c r="BW180" i="2"/>
  <c r="BU180" i="2"/>
  <c r="BS180" i="2"/>
  <c r="BQ180" i="2"/>
  <c r="BO180" i="2"/>
  <c r="BM180" i="2"/>
  <c r="BK180" i="2"/>
  <c r="BI180" i="2"/>
  <c r="BG180" i="2"/>
  <c r="BE180" i="2"/>
  <c r="BC180" i="2"/>
  <c r="BA180" i="2"/>
  <c r="AY180" i="2"/>
  <c r="AW180" i="2"/>
  <c r="AU180" i="2"/>
  <c r="AS180" i="2"/>
  <c r="AQ180" i="2"/>
  <c r="AO180" i="2"/>
  <c r="AM180" i="2"/>
  <c r="AK180" i="2"/>
  <c r="Y180" i="2"/>
  <c r="W180" i="2"/>
  <c r="U180" i="2"/>
  <c r="S180" i="2"/>
  <c r="Q180" i="2"/>
  <c r="O181" i="2"/>
  <c r="CX179" i="2"/>
  <c r="CU179" i="2"/>
  <c r="CS179" i="2"/>
  <c r="CQ179" i="2"/>
  <c r="CO179" i="2"/>
  <c r="CM179" i="2"/>
  <c r="CK179" i="2"/>
  <c r="CI179" i="2"/>
  <c r="CG179" i="2"/>
  <c r="CE179" i="2"/>
  <c r="CC179" i="2"/>
  <c r="CA179" i="2"/>
  <c r="BY179" i="2"/>
  <c r="BW179" i="2"/>
  <c r="BU179" i="2"/>
  <c r="BS179" i="2"/>
  <c r="BQ179" i="2"/>
  <c r="BO179" i="2"/>
  <c r="BM179" i="2"/>
  <c r="BK179" i="2"/>
  <c r="BI179" i="2"/>
  <c r="BG179" i="2"/>
  <c r="BE179" i="2"/>
  <c r="BC179" i="2"/>
  <c r="BA179" i="2"/>
  <c r="AY179" i="2"/>
  <c r="AW179" i="2"/>
  <c r="AU179" i="2"/>
  <c r="AS179" i="2"/>
  <c r="AQ179" i="2"/>
  <c r="AO179" i="2"/>
  <c r="AM179" i="2"/>
  <c r="AK179" i="2"/>
  <c r="Y179" i="2"/>
  <c r="W179" i="2"/>
  <c r="U179" i="2"/>
  <c r="S179" i="2"/>
  <c r="Q179" i="2"/>
  <c r="CY179" i="2" s="1"/>
  <c r="O180" i="2"/>
  <c r="CX178" i="2"/>
  <c r="CU178" i="2"/>
  <c r="CS178" i="2"/>
  <c r="CQ178" i="2"/>
  <c r="CO178" i="2"/>
  <c r="CM178" i="2"/>
  <c r="CK178" i="2"/>
  <c r="CI178" i="2"/>
  <c r="CG178" i="2"/>
  <c r="CE178" i="2"/>
  <c r="CC178" i="2"/>
  <c r="CA178" i="2"/>
  <c r="BY178" i="2"/>
  <c r="BW178" i="2"/>
  <c r="BU178" i="2"/>
  <c r="BS178" i="2"/>
  <c r="BQ178" i="2"/>
  <c r="BO178" i="2"/>
  <c r="BM178" i="2"/>
  <c r="BK178" i="2"/>
  <c r="BI178" i="2"/>
  <c r="BG178" i="2"/>
  <c r="BE178" i="2"/>
  <c r="BC178" i="2"/>
  <c r="BA178" i="2"/>
  <c r="AY178" i="2"/>
  <c r="AW178" i="2"/>
  <c r="AU178" i="2"/>
  <c r="AS178" i="2"/>
  <c r="AQ178" i="2"/>
  <c r="AO178" i="2"/>
  <c r="AM178" i="2"/>
  <c r="AK178" i="2"/>
  <c r="Y178" i="2"/>
  <c r="W178" i="2"/>
  <c r="U178" i="2"/>
  <c r="S178" i="2"/>
  <c r="Q178" i="2"/>
  <c r="O179" i="2"/>
  <c r="CX177" i="2"/>
  <c r="CU177" i="2"/>
  <c r="CS177" i="2"/>
  <c r="CQ177" i="2"/>
  <c r="CO177" i="2"/>
  <c r="CM177" i="2"/>
  <c r="CK177" i="2"/>
  <c r="CI177" i="2"/>
  <c r="CG177" i="2"/>
  <c r="CE177" i="2"/>
  <c r="CC177" i="2"/>
  <c r="CA177" i="2"/>
  <c r="BY177" i="2"/>
  <c r="BW177" i="2"/>
  <c r="BU177" i="2"/>
  <c r="BS177" i="2"/>
  <c r="BQ177" i="2"/>
  <c r="BO177" i="2"/>
  <c r="BM177" i="2"/>
  <c r="BK177" i="2"/>
  <c r="BI177" i="2"/>
  <c r="BG177" i="2"/>
  <c r="BE177" i="2"/>
  <c r="BC177" i="2"/>
  <c r="BA177" i="2"/>
  <c r="AY177" i="2"/>
  <c r="AW177" i="2"/>
  <c r="AU177" i="2"/>
  <c r="AS177" i="2"/>
  <c r="AQ177" i="2"/>
  <c r="AO177" i="2"/>
  <c r="AM177" i="2"/>
  <c r="AK177" i="2"/>
  <c r="Y177" i="2"/>
  <c r="W177" i="2"/>
  <c r="U177" i="2"/>
  <c r="S177" i="2"/>
  <c r="Q177" i="2"/>
  <c r="O178" i="2"/>
  <c r="CX176" i="2"/>
  <c r="CU176" i="2"/>
  <c r="CS176" i="2"/>
  <c r="CQ176" i="2"/>
  <c r="CO176" i="2"/>
  <c r="CM176" i="2"/>
  <c r="CK176" i="2"/>
  <c r="CI176" i="2"/>
  <c r="CG176" i="2"/>
  <c r="CE176" i="2"/>
  <c r="CC176" i="2"/>
  <c r="CA176" i="2"/>
  <c r="BY176" i="2"/>
  <c r="BW176" i="2"/>
  <c r="BU176" i="2"/>
  <c r="BS176" i="2"/>
  <c r="BQ176" i="2"/>
  <c r="BO176" i="2"/>
  <c r="BM176" i="2"/>
  <c r="BK176" i="2"/>
  <c r="BI176" i="2"/>
  <c r="BG176" i="2"/>
  <c r="BE176" i="2"/>
  <c r="BC176" i="2"/>
  <c r="BA176" i="2"/>
  <c r="AY176" i="2"/>
  <c r="AW176" i="2"/>
  <c r="AU176" i="2"/>
  <c r="AS176" i="2"/>
  <c r="AQ176" i="2"/>
  <c r="AO176" i="2"/>
  <c r="AM176" i="2"/>
  <c r="AK176" i="2"/>
  <c r="Y176" i="2"/>
  <c r="W176" i="2"/>
  <c r="U176" i="2"/>
  <c r="S176" i="2"/>
  <c r="Q176" i="2"/>
  <c r="O177" i="2"/>
  <c r="CX175" i="2"/>
  <c r="CU175" i="2"/>
  <c r="CS175" i="2"/>
  <c r="CQ175" i="2"/>
  <c r="CO175" i="2"/>
  <c r="CM175" i="2"/>
  <c r="CK175" i="2"/>
  <c r="CI175" i="2"/>
  <c r="CG175" i="2"/>
  <c r="CE175" i="2"/>
  <c r="CC175" i="2"/>
  <c r="CA175" i="2"/>
  <c r="BY175" i="2"/>
  <c r="BW175" i="2"/>
  <c r="BU175" i="2"/>
  <c r="BS175" i="2"/>
  <c r="BQ175" i="2"/>
  <c r="BO175" i="2"/>
  <c r="BM175" i="2"/>
  <c r="BK175" i="2"/>
  <c r="BI175" i="2"/>
  <c r="BG175" i="2"/>
  <c r="BE175" i="2"/>
  <c r="BC175" i="2"/>
  <c r="BA175" i="2"/>
  <c r="AY175" i="2"/>
  <c r="AW175" i="2"/>
  <c r="AU175" i="2"/>
  <c r="AS175" i="2"/>
  <c r="AQ175" i="2"/>
  <c r="AO175" i="2"/>
  <c r="AM175" i="2"/>
  <c r="AK175" i="2"/>
  <c r="Y175" i="2"/>
  <c r="W175" i="2"/>
  <c r="U175" i="2"/>
  <c r="S175" i="2"/>
  <c r="Q175" i="2"/>
  <c r="CY175" i="2" s="1"/>
  <c r="O176" i="2"/>
  <c r="CX174" i="2"/>
  <c r="CW174" i="2"/>
  <c r="CW172" i="2" s="1"/>
  <c r="CU174" i="2"/>
  <c r="CU172" i="2" s="1"/>
  <c r="CS174" i="2"/>
  <c r="CQ174" i="2"/>
  <c r="CO174" i="2"/>
  <c r="CM174" i="2"/>
  <c r="CK174" i="2"/>
  <c r="CI174" i="2"/>
  <c r="CG174" i="2"/>
  <c r="CE174" i="2"/>
  <c r="CE172" i="2" s="1"/>
  <c r="CC174" i="2"/>
  <c r="CA174" i="2"/>
  <c r="BY174" i="2"/>
  <c r="BW174" i="2"/>
  <c r="BU174" i="2"/>
  <c r="BS174" i="2"/>
  <c r="BQ174" i="2"/>
  <c r="BO174" i="2"/>
  <c r="BO172" i="2" s="1"/>
  <c r="BM174" i="2"/>
  <c r="BK174" i="2"/>
  <c r="BI174" i="2"/>
  <c r="BG174" i="2"/>
  <c r="BE174" i="2"/>
  <c r="BC174" i="2"/>
  <c r="BA174" i="2"/>
  <c r="AY174" i="2"/>
  <c r="AY172" i="2" s="1"/>
  <c r="AW174" i="2"/>
  <c r="AU174" i="2"/>
  <c r="AS174" i="2"/>
  <c r="AQ174" i="2"/>
  <c r="AO174" i="2"/>
  <c r="AM174" i="2"/>
  <c r="AK174" i="2"/>
  <c r="Y174" i="2"/>
  <c r="Y172" i="2" s="1"/>
  <c r="W174" i="2"/>
  <c r="U174" i="2"/>
  <c r="S174" i="2"/>
  <c r="Q174" i="2"/>
  <c r="O175" i="2"/>
  <c r="CX173" i="2"/>
  <c r="CX172" i="2" s="1"/>
  <c r="CU173" i="2"/>
  <c r="CS173" i="2"/>
  <c r="CS172" i="2" s="1"/>
  <c r="CQ173" i="2"/>
  <c r="CO173" i="2"/>
  <c r="CM173" i="2"/>
  <c r="CM172" i="2" s="1"/>
  <c r="CK173" i="2"/>
  <c r="CK172" i="2" s="1"/>
  <c r="CI173" i="2"/>
  <c r="CG173" i="2"/>
  <c r="CE173" i="2"/>
  <c r="CC173" i="2"/>
  <c r="CC172" i="2" s="1"/>
  <c r="CA173" i="2"/>
  <c r="BY173" i="2"/>
  <c r="BW173" i="2"/>
  <c r="BW172" i="2" s="1"/>
  <c r="BU173" i="2"/>
  <c r="BU172" i="2" s="1"/>
  <c r="BS173" i="2"/>
  <c r="BQ173" i="2"/>
  <c r="BO173" i="2"/>
  <c r="BM173" i="2"/>
  <c r="BM172" i="2" s="1"/>
  <c r="BK173" i="2"/>
  <c r="BI173" i="2"/>
  <c r="BG173" i="2"/>
  <c r="BG172" i="2" s="1"/>
  <c r="BE173" i="2"/>
  <c r="BE172" i="2" s="1"/>
  <c r="BC173" i="2"/>
  <c r="BA173" i="2"/>
  <c r="AY173" i="2"/>
  <c r="AW173" i="2"/>
  <c r="AW172" i="2" s="1"/>
  <c r="AU173" i="2"/>
  <c r="AS173" i="2"/>
  <c r="AQ173" i="2"/>
  <c r="AQ172" i="2" s="1"/>
  <c r="AO173" i="2"/>
  <c r="AO172" i="2" s="1"/>
  <c r="AM173" i="2"/>
  <c r="AK173" i="2"/>
  <c r="Y173" i="2"/>
  <c r="W173" i="2"/>
  <c r="W172" i="2" s="1"/>
  <c r="U173" i="2"/>
  <c r="S173" i="2"/>
  <c r="Q173" i="2"/>
  <c r="Q172" i="2" s="1"/>
  <c r="O174" i="2"/>
  <c r="O173" i="2" s="1"/>
  <c r="CV172" i="2"/>
  <c r="CT172" i="2"/>
  <c r="CR172" i="2"/>
  <c r="CQ172" i="2"/>
  <c r="CP172" i="2"/>
  <c r="CN172" i="2"/>
  <c r="CL172" i="2"/>
  <c r="CJ172" i="2"/>
  <c r="CI172" i="2"/>
  <c r="CH172" i="2"/>
  <c r="CF172" i="2"/>
  <c r="CD172" i="2"/>
  <c r="CB172" i="2"/>
  <c r="CA172" i="2"/>
  <c r="BZ172" i="2"/>
  <c r="BX172" i="2"/>
  <c r="BV172" i="2"/>
  <c r="BT172" i="2"/>
  <c r="BS172" i="2"/>
  <c r="BR172" i="2"/>
  <c r="BP172" i="2"/>
  <c r="BN172" i="2"/>
  <c r="BL172" i="2"/>
  <c r="BK172" i="2"/>
  <c r="BJ172" i="2"/>
  <c r="BH172" i="2"/>
  <c r="BF172" i="2"/>
  <c r="BD172" i="2"/>
  <c r="BC172" i="2"/>
  <c r="BB172" i="2"/>
  <c r="AZ172" i="2"/>
  <c r="AX172" i="2"/>
  <c r="AV172" i="2"/>
  <c r="AU172" i="2"/>
  <c r="AT172" i="2"/>
  <c r="AR172" i="2"/>
  <c r="AP172" i="2"/>
  <c r="AN172" i="2"/>
  <c r="AM172" i="2"/>
  <c r="AL172" i="2"/>
  <c r="AJ172" i="2"/>
  <c r="X172" i="2"/>
  <c r="V172" i="2"/>
  <c r="U172" i="2"/>
  <c r="T172" i="2"/>
  <c r="R172" i="2"/>
  <c r="P172" i="2"/>
  <c r="N173" i="2"/>
  <c r="CX171" i="2"/>
  <c r="CW171" i="2"/>
  <c r="CU171" i="2"/>
  <c r="CS171" i="2"/>
  <c r="CQ171" i="2"/>
  <c r="CO171" i="2"/>
  <c r="CM171" i="2"/>
  <c r="CK171" i="2"/>
  <c r="CI171" i="2"/>
  <c r="CG171" i="2"/>
  <c r="CE171" i="2"/>
  <c r="CC171" i="2"/>
  <c r="CA171" i="2"/>
  <c r="BY171" i="2"/>
  <c r="BW171" i="2"/>
  <c r="BU171" i="2"/>
  <c r="BS171" i="2"/>
  <c r="BQ171" i="2"/>
  <c r="BO171" i="2"/>
  <c r="BM171" i="2"/>
  <c r="BK171" i="2"/>
  <c r="BI171" i="2"/>
  <c r="BG171" i="2"/>
  <c r="BE171" i="2"/>
  <c r="BC171" i="2"/>
  <c r="BA171" i="2"/>
  <c r="AY171" i="2"/>
  <c r="AW171" i="2"/>
  <c r="AU171" i="2"/>
  <c r="AS171" i="2"/>
  <c r="AQ171" i="2"/>
  <c r="AO171" i="2"/>
  <c r="AM171" i="2"/>
  <c r="AK171" i="2"/>
  <c r="AG171" i="2"/>
  <c r="Y171" i="2"/>
  <c r="W171" i="2"/>
  <c r="U171" i="2"/>
  <c r="S171" i="2"/>
  <c r="Q171" i="2"/>
  <c r="O172" i="2"/>
  <c r="CX170" i="2"/>
  <c r="CU170" i="2"/>
  <c r="CS170" i="2"/>
  <c r="CQ170" i="2"/>
  <c r="CO170" i="2"/>
  <c r="CM170" i="2"/>
  <c r="CK170" i="2"/>
  <c r="CI170" i="2"/>
  <c r="CG170" i="2"/>
  <c r="CE170" i="2"/>
  <c r="CC170" i="2"/>
  <c r="CA170" i="2"/>
  <c r="BY170" i="2"/>
  <c r="BW170" i="2"/>
  <c r="BU170" i="2"/>
  <c r="BS170" i="2"/>
  <c r="BQ170" i="2"/>
  <c r="BO170" i="2"/>
  <c r="BM170" i="2"/>
  <c r="BK170" i="2"/>
  <c r="BI170" i="2"/>
  <c r="BG170" i="2"/>
  <c r="BE170" i="2"/>
  <c r="BC170" i="2"/>
  <c r="BA170" i="2"/>
  <c r="AY170" i="2"/>
  <c r="AW170" i="2"/>
  <c r="AU170" i="2"/>
  <c r="AS170" i="2"/>
  <c r="AQ170" i="2"/>
  <c r="AO170" i="2"/>
  <c r="AM170" i="2"/>
  <c r="AK170" i="2"/>
  <c r="AG170" i="2"/>
  <c r="Y170" i="2"/>
  <c r="W170" i="2"/>
  <c r="U170" i="2"/>
  <c r="S170" i="2"/>
  <c r="Q170" i="2"/>
  <c r="O171" i="2"/>
  <c r="CX169" i="2"/>
  <c r="CU169" i="2"/>
  <c r="CS169" i="2"/>
  <c r="CQ169" i="2"/>
  <c r="CO169" i="2"/>
  <c r="CM169" i="2"/>
  <c r="CK169" i="2"/>
  <c r="CI169" i="2"/>
  <c r="CG169" i="2"/>
  <c r="CE169" i="2"/>
  <c r="CC169" i="2"/>
  <c r="CA169" i="2"/>
  <c r="BY169" i="2"/>
  <c r="BW169" i="2"/>
  <c r="BU169" i="2"/>
  <c r="BS169" i="2"/>
  <c r="BQ169" i="2"/>
  <c r="BO169" i="2"/>
  <c r="BM169" i="2"/>
  <c r="BK169" i="2"/>
  <c r="BI169" i="2"/>
  <c r="BG169" i="2"/>
  <c r="BE169" i="2"/>
  <c r="BC169" i="2"/>
  <c r="BA169" i="2"/>
  <c r="AY169" i="2"/>
  <c r="AW169" i="2"/>
  <c r="AU169" i="2"/>
  <c r="AS169" i="2"/>
  <c r="AQ169" i="2"/>
  <c r="AO169" i="2"/>
  <c r="AM169" i="2"/>
  <c r="AK169" i="2"/>
  <c r="AG169" i="2"/>
  <c r="Y169" i="2"/>
  <c r="W169" i="2"/>
  <c r="W165" i="2" s="1"/>
  <c r="U169" i="2"/>
  <c r="S169" i="2"/>
  <c r="Q169" i="2"/>
  <c r="O170" i="2"/>
  <c r="O166" i="2" s="1"/>
  <c r="CW168" i="2"/>
  <c r="CU168" i="2"/>
  <c r="CS168" i="2"/>
  <c r="CQ168" i="2"/>
  <c r="CO168" i="2"/>
  <c r="CM168" i="2"/>
  <c r="CK168" i="2"/>
  <c r="CI168" i="2"/>
  <c r="CG168" i="2"/>
  <c r="CE168" i="2"/>
  <c r="CC168" i="2"/>
  <c r="CA168" i="2"/>
  <c r="BY168" i="2"/>
  <c r="BW168" i="2"/>
  <c r="BU168" i="2"/>
  <c r="BS168" i="2"/>
  <c r="BQ168" i="2"/>
  <c r="BO168" i="2"/>
  <c r="BM168" i="2"/>
  <c r="BK168" i="2"/>
  <c r="BI168" i="2"/>
  <c r="BG168" i="2"/>
  <c r="BE168" i="2"/>
  <c r="BC168" i="2"/>
  <c r="BA168" i="2"/>
  <c r="AY168" i="2"/>
  <c r="AW168" i="2"/>
  <c r="AU168" i="2"/>
  <c r="AS168" i="2"/>
  <c r="AQ168" i="2"/>
  <c r="AO168" i="2"/>
  <c r="AM168" i="2"/>
  <c r="AK168" i="2"/>
  <c r="AG168" i="2"/>
  <c r="AD168" i="2"/>
  <c r="AE168" i="2" s="1"/>
  <c r="AE165" i="2" s="1"/>
  <c r="Y168" i="2"/>
  <c r="W168" i="2"/>
  <c r="U168" i="2"/>
  <c r="S168" i="2"/>
  <c r="Q168" i="2"/>
  <c r="O169" i="2"/>
  <c r="CX167" i="2"/>
  <c r="CW167" i="2"/>
  <c r="CU167" i="2"/>
  <c r="CS167" i="2"/>
  <c r="CQ167" i="2"/>
  <c r="CO167" i="2"/>
  <c r="CM167" i="2"/>
  <c r="CK167" i="2"/>
  <c r="CI167" i="2"/>
  <c r="CG167" i="2"/>
  <c r="CE167" i="2"/>
  <c r="CC167" i="2"/>
  <c r="CA167" i="2"/>
  <c r="BY167" i="2"/>
  <c r="BW167" i="2"/>
  <c r="BU167" i="2"/>
  <c r="BS167" i="2"/>
  <c r="BQ167" i="2"/>
  <c r="BO167" i="2"/>
  <c r="BM167" i="2"/>
  <c r="BK167" i="2"/>
  <c r="BI167" i="2"/>
  <c r="BG167" i="2"/>
  <c r="BE167" i="2"/>
  <c r="BC167" i="2"/>
  <c r="BA167" i="2"/>
  <c r="AY167" i="2"/>
  <c r="AW167" i="2"/>
  <c r="AU167" i="2"/>
  <c r="AS167" i="2"/>
  <c r="AQ167" i="2"/>
  <c r="AO167" i="2"/>
  <c r="AM167" i="2"/>
  <c r="AK167" i="2"/>
  <c r="AG167" i="2"/>
  <c r="AE167" i="2"/>
  <c r="Y167" i="2"/>
  <c r="W167" i="2"/>
  <c r="U167" i="2"/>
  <c r="S167" i="2"/>
  <c r="Q167" i="2"/>
  <c r="O168" i="2"/>
  <c r="CX166" i="2"/>
  <c r="CU166" i="2"/>
  <c r="CS166" i="2"/>
  <c r="CQ166" i="2"/>
  <c r="CO166" i="2"/>
  <c r="CO165" i="2" s="1"/>
  <c r="CM166" i="2"/>
  <c r="CK166" i="2"/>
  <c r="CI166" i="2"/>
  <c r="CG166" i="2"/>
  <c r="CG165" i="2" s="1"/>
  <c r="CE166" i="2"/>
  <c r="CC166" i="2"/>
  <c r="CA166" i="2"/>
  <c r="BY166" i="2"/>
  <c r="BY165" i="2" s="1"/>
  <c r="BW166" i="2"/>
  <c r="BU166" i="2"/>
  <c r="BS166" i="2"/>
  <c r="BQ166" i="2"/>
  <c r="BQ165" i="2" s="1"/>
  <c r="BO166" i="2"/>
  <c r="BM166" i="2"/>
  <c r="BK166" i="2"/>
  <c r="BI166" i="2"/>
  <c r="BI165" i="2" s="1"/>
  <c r="BG166" i="2"/>
  <c r="BE166" i="2"/>
  <c r="BC166" i="2"/>
  <c r="BA166" i="2"/>
  <c r="BA165" i="2" s="1"/>
  <c r="AY166" i="2"/>
  <c r="AW166" i="2"/>
  <c r="AU166" i="2"/>
  <c r="AS166" i="2"/>
  <c r="AS165" i="2" s="1"/>
  <c r="AQ166" i="2"/>
  <c r="AO166" i="2"/>
  <c r="AM166" i="2"/>
  <c r="AK166" i="2"/>
  <c r="AK165" i="2" s="1"/>
  <c r="AG166" i="2"/>
  <c r="Y166" i="2"/>
  <c r="W166" i="2"/>
  <c r="U166" i="2"/>
  <c r="U165" i="2" s="1"/>
  <c r="S166" i="2"/>
  <c r="Q166" i="2"/>
  <c r="O167" i="2"/>
  <c r="CW165" i="2"/>
  <c r="CV165" i="2"/>
  <c r="CT165" i="2"/>
  <c r="CR165" i="2"/>
  <c r="CP165" i="2"/>
  <c r="CN165" i="2"/>
  <c r="CL165" i="2"/>
  <c r="CK165" i="2"/>
  <c r="CJ165" i="2"/>
  <c r="CH165" i="2"/>
  <c r="CF165" i="2"/>
  <c r="CD165" i="2"/>
  <c r="CC165" i="2"/>
  <c r="CB165" i="2"/>
  <c r="BZ165" i="2"/>
  <c r="BX165" i="2"/>
  <c r="BV165" i="2"/>
  <c r="BU165" i="2"/>
  <c r="BT165" i="2"/>
  <c r="BR165" i="2"/>
  <c r="BP165" i="2"/>
  <c r="BN165" i="2"/>
  <c r="BM165" i="2"/>
  <c r="BL165" i="2"/>
  <c r="BJ165" i="2"/>
  <c r="BH165" i="2"/>
  <c r="BF165" i="2"/>
  <c r="BE165" i="2"/>
  <c r="BD165" i="2"/>
  <c r="BB165" i="2"/>
  <c r="AZ165" i="2"/>
  <c r="AX165" i="2"/>
  <c r="AW165" i="2"/>
  <c r="AV165" i="2"/>
  <c r="AT165" i="2"/>
  <c r="AR165" i="2"/>
  <c r="AP165" i="2"/>
  <c r="AO165" i="2"/>
  <c r="AN165" i="2"/>
  <c r="AL165" i="2"/>
  <c r="AJ165" i="2"/>
  <c r="AF165" i="2"/>
  <c r="X165" i="2"/>
  <c r="V165" i="2"/>
  <c r="T165" i="2"/>
  <c r="S165" i="2"/>
  <c r="R165" i="2"/>
  <c r="P165" i="2"/>
  <c r="N166" i="2"/>
  <c r="CX164" i="2"/>
  <c r="CU164" i="2"/>
  <c r="CS164" i="2"/>
  <c r="CQ164" i="2"/>
  <c r="CO164" i="2"/>
  <c r="CM164" i="2"/>
  <c r="CK164" i="2"/>
  <c r="CI164" i="2"/>
  <c r="CG164" i="2"/>
  <c r="CE164" i="2"/>
  <c r="CC164" i="2"/>
  <c r="CA164" i="2"/>
  <c r="BY164" i="2"/>
  <c r="BW164" i="2"/>
  <c r="BU164" i="2"/>
  <c r="BS164" i="2"/>
  <c r="BQ164" i="2"/>
  <c r="BO164" i="2"/>
  <c r="BM164" i="2"/>
  <c r="BK164" i="2"/>
  <c r="BI164" i="2"/>
  <c r="BG164" i="2"/>
  <c r="BE164" i="2"/>
  <c r="BC164" i="2"/>
  <c r="BA164" i="2"/>
  <c r="AY164" i="2"/>
  <c r="AW164" i="2"/>
  <c r="AU164" i="2"/>
  <c r="AS164" i="2"/>
  <c r="AQ164" i="2"/>
  <c r="AO164" i="2"/>
  <c r="AM164" i="2"/>
  <c r="AK164" i="2"/>
  <c r="AG164" i="2"/>
  <c r="Y164" i="2"/>
  <c r="W164" i="2"/>
  <c r="U164" i="2"/>
  <c r="S164" i="2"/>
  <c r="Q164" i="2"/>
  <c r="O165" i="2"/>
  <c r="CX163" i="2"/>
  <c r="CU163" i="2"/>
  <c r="CS163" i="2"/>
  <c r="CQ163" i="2"/>
  <c r="CO163" i="2"/>
  <c r="CM163" i="2"/>
  <c r="CK163" i="2"/>
  <c r="CI163" i="2"/>
  <c r="CG163" i="2"/>
  <c r="CE163" i="2"/>
  <c r="CC163" i="2"/>
  <c r="CA163" i="2"/>
  <c r="BY163" i="2"/>
  <c r="BW163" i="2"/>
  <c r="BU163" i="2"/>
  <c r="BS163" i="2"/>
  <c r="BQ163" i="2"/>
  <c r="BO163" i="2"/>
  <c r="BM163" i="2"/>
  <c r="BK163" i="2"/>
  <c r="BI163" i="2"/>
  <c r="BG163" i="2"/>
  <c r="BE163" i="2"/>
  <c r="BC163" i="2"/>
  <c r="BA163" i="2"/>
  <c r="AY163" i="2"/>
  <c r="AW163" i="2"/>
  <c r="AU163" i="2"/>
  <c r="AS163" i="2"/>
  <c r="AQ163" i="2"/>
  <c r="AO163" i="2"/>
  <c r="AM163" i="2"/>
  <c r="AK163" i="2"/>
  <c r="AG163" i="2"/>
  <c r="Y163" i="2"/>
  <c r="W163" i="2"/>
  <c r="U163" i="2"/>
  <c r="S163" i="2"/>
  <c r="Q163" i="2"/>
  <c r="O164" i="2"/>
  <c r="CX162" i="2"/>
  <c r="CU162" i="2"/>
  <c r="CS162" i="2"/>
  <c r="CQ162" i="2"/>
  <c r="CO162" i="2"/>
  <c r="CM162" i="2"/>
  <c r="CK162" i="2"/>
  <c r="CI162" i="2"/>
  <c r="CG162" i="2"/>
  <c r="CE162" i="2"/>
  <c r="CC162" i="2"/>
  <c r="CA162" i="2"/>
  <c r="BY162" i="2"/>
  <c r="BW162" i="2"/>
  <c r="BU162" i="2"/>
  <c r="BS162" i="2"/>
  <c r="BQ162" i="2"/>
  <c r="BO162" i="2"/>
  <c r="BM162" i="2"/>
  <c r="BK162" i="2"/>
  <c r="BI162" i="2"/>
  <c r="BG162" i="2"/>
  <c r="BE162" i="2"/>
  <c r="BC162" i="2"/>
  <c r="BA162" i="2"/>
  <c r="AY162" i="2"/>
  <c r="AW162" i="2"/>
  <c r="AU162" i="2"/>
  <c r="AS162" i="2"/>
  <c r="AQ162" i="2"/>
  <c r="AO162" i="2"/>
  <c r="AM162" i="2"/>
  <c r="AK162" i="2"/>
  <c r="AG162" i="2"/>
  <c r="Y162" i="2"/>
  <c r="W162" i="2"/>
  <c r="U162" i="2"/>
  <c r="S162" i="2"/>
  <c r="Q162" i="2"/>
  <c r="O163" i="2"/>
  <c r="CX161" i="2"/>
  <c r="CU161" i="2"/>
  <c r="CS161" i="2"/>
  <c r="CQ161" i="2"/>
  <c r="CO161" i="2"/>
  <c r="CM161" i="2"/>
  <c r="CK161" i="2"/>
  <c r="CI161" i="2"/>
  <c r="CG161" i="2"/>
  <c r="CE161" i="2"/>
  <c r="CC161" i="2"/>
  <c r="CA161" i="2"/>
  <c r="BY161" i="2"/>
  <c r="BW161" i="2"/>
  <c r="BU161" i="2"/>
  <c r="BS161" i="2"/>
  <c r="BQ161" i="2"/>
  <c r="BO161" i="2"/>
  <c r="BM161" i="2"/>
  <c r="BK161" i="2"/>
  <c r="BI161" i="2"/>
  <c r="BG161" i="2"/>
  <c r="BE161" i="2"/>
  <c r="BC161" i="2"/>
  <c r="BA161" i="2"/>
  <c r="AY161" i="2"/>
  <c r="AW161" i="2"/>
  <c r="AU161" i="2"/>
  <c r="AS161" i="2"/>
  <c r="AQ161" i="2"/>
  <c r="AO161" i="2"/>
  <c r="AM161" i="2"/>
  <c r="AK161" i="2"/>
  <c r="AG161" i="2"/>
  <c r="Y161" i="2"/>
  <c r="W161" i="2"/>
  <c r="U161" i="2"/>
  <c r="S161" i="2"/>
  <c r="Q161" i="2"/>
  <c r="O162" i="2"/>
  <c r="CX160" i="2"/>
  <c r="CU160" i="2"/>
  <c r="CS160" i="2"/>
  <c r="CQ160" i="2"/>
  <c r="CO160" i="2"/>
  <c r="CM160" i="2"/>
  <c r="CK160" i="2"/>
  <c r="CI160" i="2"/>
  <c r="CG160" i="2"/>
  <c r="CE160" i="2"/>
  <c r="CC160" i="2"/>
  <c r="CA160" i="2"/>
  <c r="BY160" i="2"/>
  <c r="BW160" i="2"/>
  <c r="BU160" i="2"/>
  <c r="BS160" i="2"/>
  <c r="BQ160" i="2"/>
  <c r="BO160" i="2"/>
  <c r="BM160" i="2"/>
  <c r="BK160" i="2"/>
  <c r="BI160" i="2"/>
  <c r="BG160" i="2"/>
  <c r="BE160" i="2"/>
  <c r="BC160" i="2"/>
  <c r="BA160" i="2"/>
  <c r="AY160" i="2"/>
  <c r="AW160" i="2"/>
  <c r="AU160" i="2"/>
  <c r="AS160" i="2"/>
  <c r="AQ160" i="2"/>
  <c r="AO160" i="2"/>
  <c r="AM160" i="2"/>
  <c r="AK160" i="2"/>
  <c r="AG160" i="2"/>
  <c r="Y160" i="2"/>
  <c r="W160" i="2"/>
  <c r="U160" i="2"/>
  <c r="S160" i="2"/>
  <c r="Q160" i="2"/>
  <c r="O161" i="2"/>
  <c r="CX159" i="2"/>
  <c r="CX158" i="2" s="1"/>
  <c r="CU159" i="2"/>
  <c r="CS159" i="2"/>
  <c r="CQ159" i="2"/>
  <c r="CQ158" i="2" s="1"/>
  <c r="CO159" i="2"/>
  <c r="CO158" i="2" s="1"/>
  <c r="CM159" i="2"/>
  <c r="CK159" i="2"/>
  <c r="CI159" i="2"/>
  <c r="CG159" i="2"/>
  <c r="CG158" i="2" s="1"/>
  <c r="CE159" i="2"/>
  <c r="CC159" i="2"/>
  <c r="CA159" i="2"/>
  <c r="CA158" i="2" s="1"/>
  <c r="BY159" i="2"/>
  <c r="BY158" i="2" s="1"/>
  <c r="BW159" i="2"/>
  <c r="BU159" i="2"/>
  <c r="BS159" i="2"/>
  <c r="BQ159" i="2"/>
  <c r="BQ158" i="2" s="1"/>
  <c r="BO159" i="2"/>
  <c r="BM159" i="2"/>
  <c r="BK159" i="2"/>
  <c r="BK158" i="2" s="1"/>
  <c r="BI159" i="2"/>
  <c r="BI158" i="2" s="1"/>
  <c r="BG159" i="2"/>
  <c r="BE159" i="2"/>
  <c r="BC159" i="2"/>
  <c r="BA159" i="2"/>
  <c r="BA158" i="2" s="1"/>
  <c r="AY159" i="2"/>
  <c r="AW159" i="2"/>
  <c r="AU159" i="2"/>
  <c r="AU158" i="2" s="1"/>
  <c r="AS159" i="2"/>
  <c r="AS158" i="2" s="1"/>
  <c r="AQ159" i="2"/>
  <c r="AO159" i="2"/>
  <c r="AM159" i="2"/>
  <c r="AK159" i="2"/>
  <c r="AK158" i="2" s="1"/>
  <c r="AG159" i="2"/>
  <c r="Y159" i="2"/>
  <c r="W159" i="2"/>
  <c r="W158" i="2" s="1"/>
  <c r="U159" i="2"/>
  <c r="U158" i="2" s="1"/>
  <c r="S159" i="2"/>
  <c r="Q159" i="2"/>
  <c r="O160" i="2"/>
  <c r="CW158" i="2"/>
  <c r="CV158" i="2"/>
  <c r="CU158" i="2"/>
  <c r="CT158" i="2"/>
  <c r="CR158" i="2"/>
  <c r="CP158" i="2"/>
  <c r="CN158" i="2"/>
  <c r="CM158" i="2"/>
  <c r="CL158" i="2"/>
  <c r="CJ158" i="2"/>
  <c r="CI158" i="2"/>
  <c r="CH158" i="2"/>
  <c r="CF158" i="2"/>
  <c r="CE158" i="2"/>
  <c r="CD158" i="2"/>
  <c r="CB158" i="2"/>
  <c r="BZ158" i="2"/>
  <c r="BX158" i="2"/>
  <c r="BW158" i="2"/>
  <c r="BV158" i="2"/>
  <c r="BT158" i="2"/>
  <c r="BS158" i="2"/>
  <c r="BR158" i="2"/>
  <c r="BP158" i="2"/>
  <c r="BO158" i="2"/>
  <c r="BN158" i="2"/>
  <c r="BL158" i="2"/>
  <c r="BJ158" i="2"/>
  <c r="BH158" i="2"/>
  <c r="BG158" i="2"/>
  <c r="BF158" i="2"/>
  <c r="BD158" i="2"/>
  <c r="BC158" i="2"/>
  <c r="BB158" i="2"/>
  <c r="AZ158" i="2"/>
  <c r="AY158" i="2"/>
  <c r="AX158" i="2"/>
  <c r="AV158" i="2"/>
  <c r="AT158" i="2"/>
  <c r="AR158" i="2"/>
  <c r="AQ158" i="2"/>
  <c r="AP158" i="2"/>
  <c r="AN158" i="2"/>
  <c r="AM158" i="2"/>
  <c r="AL158" i="2"/>
  <c r="AJ158" i="2"/>
  <c r="AG158" i="2"/>
  <c r="AF158" i="2"/>
  <c r="X158" i="2"/>
  <c r="V158" i="2"/>
  <c r="T158" i="2"/>
  <c r="S158" i="2"/>
  <c r="R158" i="2"/>
  <c r="P158" i="2"/>
  <c r="O159" i="2"/>
  <c r="N159" i="2"/>
  <c r="CX157" i="2"/>
  <c r="CU157" i="2"/>
  <c r="CS157" i="2"/>
  <c r="CQ157" i="2"/>
  <c r="CO157" i="2"/>
  <c r="CM157" i="2"/>
  <c r="CK157" i="2"/>
  <c r="CI157" i="2"/>
  <c r="CG157" i="2"/>
  <c r="CE157" i="2"/>
  <c r="CC157" i="2"/>
  <c r="CA157" i="2"/>
  <c r="BY157" i="2"/>
  <c r="BW157" i="2"/>
  <c r="BU157" i="2"/>
  <c r="BS157" i="2"/>
  <c r="BQ157" i="2"/>
  <c r="BO157" i="2"/>
  <c r="BM157" i="2"/>
  <c r="BK157" i="2"/>
  <c r="BI157" i="2"/>
  <c r="BG157" i="2"/>
  <c r="BE157" i="2"/>
  <c r="BC157" i="2"/>
  <c r="BA157" i="2"/>
  <c r="AY157" i="2"/>
  <c r="AW157" i="2"/>
  <c r="AU157" i="2"/>
  <c r="AS157" i="2"/>
  <c r="AQ157" i="2"/>
  <c r="AO157" i="2"/>
  <c r="AM157" i="2"/>
  <c r="AK157" i="2"/>
  <c r="AG157" i="2"/>
  <c r="AE157" i="2"/>
  <c r="Y157" i="2"/>
  <c r="W157" i="2"/>
  <c r="U157" i="2"/>
  <c r="S157" i="2"/>
  <c r="Q157" i="2"/>
  <c r="O158" i="2"/>
  <c r="CX156" i="2"/>
  <c r="CU156" i="2"/>
  <c r="CS156" i="2"/>
  <c r="CQ156" i="2"/>
  <c r="CO156" i="2"/>
  <c r="CM156" i="2"/>
  <c r="CK156" i="2"/>
  <c r="CI156" i="2"/>
  <c r="CG156" i="2"/>
  <c r="CE156" i="2"/>
  <c r="CC156" i="2"/>
  <c r="CA156" i="2"/>
  <c r="BY156" i="2"/>
  <c r="BW156" i="2"/>
  <c r="BU156" i="2"/>
  <c r="BS156" i="2"/>
  <c r="BQ156" i="2"/>
  <c r="BO156" i="2"/>
  <c r="BM156" i="2"/>
  <c r="BK156" i="2"/>
  <c r="BI156" i="2"/>
  <c r="BG156" i="2"/>
  <c r="BE156" i="2"/>
  <c r="BC156" i="2"/>
  <c r="BA156" i="2"/>
  <c r="AY156" i="2"/>
  <c r="AW156" i="2"/>
  <c r="AU156" i="2"/>
  <c r="AS156" i="2"/>
  <c r="AQ156" i="2"/>
  <c r="AO156" i="2"/>
  <c r="AM156" i="2"/>
  <c r="AK156" i="2"/>
  <c r="AG156" i="2"/>
  <c r="Y156" i="2"/>
  <c r="W156" i="2"/>
  <c r="U156" i="2"/>
  <c r="S156" i="2"/>
  <c r="Q156" i="2"/>
  <c r="O157" i="2"/>
  <c r="CX155" i="2"/>
  <c r="CU155" i="2"/>
  <c r="CS155" i="2"/>
  <c r="CQ155" i="2"/>
  <c r="CO155" i="2"/>
  <c r="CM155" i="2"/>
  <c r="CK155" i="2"/>
  <c r="CI155" i="2"/>
  <c r="CG155" i="2"/>
  <c r="CE155" i="2"/>
  <c r="CC155" i="2"/>
  <c r="CA155" i="2"/>
  <c r="BY155" i="2"/>
  <c r="BW155" i="2"/>
  <c r="BU155" i="2"/>
  <c r="BS155" i="2"/>
  <c r="BQ155" i="2"/>
  <c r="BO155" i="2"/>
  <c r="BM155" i="2"/>
  <c r="BK155" i="2"/>
  <c r="BI155" i="2"/>
  <c r="BG155" i="2"/>
  <c r="BE155" i="2"/>
  <c r="BC155" i="2"/>
  <c r="BA155" i="2"/>
  <c r="AY155" i="2"/>
  <c r="AW155" i="2"/>
  <c r="AU155" i="2"/>
  <c r="AS155" i="2"/>
  <c r="AQ155" i="2"/>
  <c r="AO155" i="2"/>
  <c r="AM155" i="2"/>
  <c r="AK155" i="2"/>
  <c r="AG155" i="2"/>
  <c r="Y155" i="2"/>
  <c r="W155" i="2"/>
  <c r="U155" i="2"/>
  <c r="S155" i="2"/>
  <c r="Q155" i="2"/>
  <c r="O156" i="2"/>
  <c r="CX154" i="2"/>
  <c r="CU154" i="2"/>
  <c r="CU153" i="2" s="1"/>
  <c r="CS154" i="2"/>
  <c r="CQ154" i="2"/>
  <c r="CO154" i="2"/>
  <c r="CO153" i="2" s="1"/>
  <c r="CM154" i="2"/>
  <c r="CM153" i="2" s="1"/>
  <c r="CK154" i="2"/>
  <c r="CI154" i="2"/>
  <c r="CG154" i="2"/>
  <c r="CG153" i="2" s="1"/>
  <c r="CE154" i="2"/>
  <c r="CE153" i="2" s="1"/>
  <c r="CC154" i="2"/>
  <c r="CA154" i="2"/>
  <c r="BY154" i="2"/>
  <c r="BY153" i="2" s="1"/>
  <c r="BW154" i="2"/>
  <c r="BW153" i="2" s="1"/>
  <c r="BU154" i="2"/>
  <c r="BS154" i="2"/>
  <c r="BQ154" i="2"/>
  <c r="BQ153" i="2" s="1"/>
  <c r="BO154" i="2"/>
  <c r="BO153" i="2" s="1"/>
  <c r="BM154" i="2"/>
  <c r="BK154" i="2"/>
  <c r="BI154" i="2"/>
  <c r="BI153" i="2" s="1"/>
  <c r="BG154" i="2"/>
  <c r="BG153" i="2" s="1"/>
  <c r="BE154" i="2"/>
  <c r="BC154" i="2"/>
  <c r="BA154" i="2"/>
  <c r="BA153" i="2" s="1"/>
  <c r="AY154" i="2"/>
  <c r="AY153" i="2" s="1"/>
  <c r="AW154" i="2"/>
  <c r="AU154" i="2"/>
  <c r="AS154" i="2"/>
  <c r="AS153" i="2" s="1"/>
  <c r="AQ154" i="2"/>
  <c r="AQ153" i="2" s="1"/>
  <c r="AO154" i="2"/>
  <c r="AM154" i="2"/>
  <c r="AK154" i="2"/>
  <c r="AK153" i="2" s="1"/>
  <c r="AG154" i="2"/>
  <c r="AG153" i="2" s="1"/>
  <c r="Y154" i="2"/>
  <c r="W154" i="2"/>
  <c r="W153" i="2" s="1"/>
  <c r="U154" i="2"/>
  <c r="S154" i="2"/>
  <c r="S153" i="2" s="1"/>
  <c r="Q154" i="2"/>
  <c r="O155" i="2"/>
  <c r="O154" i="2" s="1"/>
  <c r="CX153" i="2"/>
  <c r="CW153" i="2"/>
  <c r="CV153" i="2"/>
  <c r="CT153" i="2"/>
  <c r="CR153" i="2"/>
  <c r="CP153" i="2"/>
  <c r="CN153" i="2"/>
  <c r="CL153" i="2"/>
  <c r="CJ153" i="2"/>
  <c r="CH153" i="2"/>
  <c r="CF153" i="2"/>
  <c r="CD153" i="2"/>
  <c r="CB153" i="2"/>
  <c r="BZ153" i="2"/>
  <c r="BX153" i="2"/>
  <c r="BV153" i="2"/>
  <c r="BT153" i="2"/>
  <c r="BR153" i="2"/>
  <c r="BP153" i="2"/>
  <c r="BN153" i="2"/>
  <c r="BL153" i="2"/>
  <c r="BJ153" i="2"/>
  <c r="BH153" i="2"/>
  <c r="BF153" i="2"/>
  <c r="BD153" i="2"/>
  <c r="BB153" i="2"/>
  <c r="AZ153" i="2"/>
  <c r="AX153" i="2"/>
  <c r="AV153" i="2"/>
  <c r="AT153" i="2"/>
  <c r="AR153" i="2"/>
  <c r="AP153" i="2"/>
  <c r="AN153" i="2"/>
  <c r="AL153" i="2"/>
  <c r="AJ153" i="2"/>
  <c r="AF153" i="2"/>
  <c r="AE153" i="2"/>
  <c r="AD153" i="2"/>
  <c r="X153" i="2"/>
  <c r="V153" i="2"/>
  <c r="T153" i="2"/>
  <c r="R153" i="2"/>
  <c r="P153" i="2"/>
  <c r="N154" i="2"/>
  <c r="CX152" i="2"/>
  <c r="CX151" i="2" s="1"/>
  <c r="CU152" i="2"/>
  <c r="CU151" i="2" s="1"/>
  <c r="CS152" i="2"/>
  <c r="CS151" i="2" s="1"/>
  <c r="CQ152" i="2"/>
  <c r="CQ151" i="2" s="1"/>
  <c r="CO152" i="2"/>
  <c r="CO151" i="2" s="1"/>
  <c r="CM152" i="2"/>
  <c r="CK152" i="2"/>
  <c r="CK151" i="2" s="1"/>
  <c r="CI152" i="2"/>
  <c r="CG152" i="2"/>
  <c r="CG151" i="2" s="1"/>
  <c r="CE152" i="2"/>
  <c r="CE151" i="2" s="1"/>
  <c r="CC152" i="2"/>
  <c r="CC151" i="2" s="1"/>
  <c r="CA152" i="2"/>
  <c r="CA151" i="2" s="1"/>
  <c r="BY152" i="2"/>
  <c r="BY151" i="2" s="1"/>
  <c r="BW152" i="2"/>
  <c r="BU152" i="2"/>
  <c r="BU151" i="2" s="1"/>
  <c r="BS152" i="2"/>
  <c r="BQ152" i="2"/>
  <c r="BQ151" i="2" s="1"/>
  <c r="BO152" i="2"/>
  <c r="BO151" i="2" s="1"/>
  <c r="BM152" i="2"/>
  <c r="BM151" i="2" s="1"/>
  <c r="BK152" i="2"/>
  <c r="BK151" i="2" s="1"/>
  <c r="BI152" i="2"/>
  <c r="BI151" i="2" s="1"/>
  <c r="BG152" i="2"/>
  <c r="BE152" i="2"/>
  <c r="BE151" i="2" s="1"/>
  <c r="BC152" i="2"/>
  <c r="BA152" i="2"/>
  <c r="BA151" i="2" s="1"/>
  <c r="AY152" i="2"/>
  <c r="AY151" i="2" s="1"/>
  <c r="AW152" i="2"/>
  <c r="AW151" i="2" s="1"/>
  <c r="AU152" i="2"/>
  <c r="AU151" i="2" s="1"/>
  <c r="AS152" i="2"/>
  <c r="AS151" i="2" s="1"/>
  <c r="AQ152" i="2"/>
  <c r="AO152" i="2"/>
  <c r="AO151" i="2" s="1"/>
  <c r="AM152" i="2"/>
  <c r="AK152" i="2"/>
  <c r="AK151" i="2" s="1"/>
  <c r="Y152" i="2"/>
  <c r="Y151" i="2" s="1"/>
  <c r="W152" i="2"/>
  <c r="W151" i="2" s="1"/>
  <c r="U152" i="2"/>
  <c r="U151" i="2" s="1"/>
  <c r="S152" i="2"/>
  <c r="S151" i="2" s="1"/>
  <c r="Q152" i="2"/>
  <c r="O153" i="2"/>
  <c r="CW151" i="2"/>
  <c r="CV151" i="2"/>
  <c r="CT151" i="2"/>
  <c r="CR151" i="2"/>
  <c r="CP151" i="2"/>
  <c r="CN151" i="2"/>
  <c r="CM151" i="2"/>
  <c r="CL151" i="2"/>
  <c r="CJ151" i="2"/>
  <c r="CI151" i="2"/>
  <c r="CH151" i="2"/>
  <c r="CF151" i="2"/>
  <c r="CD151" i="2"/>
  <c r="CB151" i="2"/>
  <c r="BZ151" i="2"/>
  <c r="BX151" i="2"/>
  <c r="BW151" i="2"/>
  <c r="BV151" i="2"/>
  <c r="BT151" i="2"/>
  <c r="BS151" i="2"/>
  <c r="BR151" i="2"/>
  <c r="BP151" i="2"/>
  <c r="BN151" i="2"/>
  <c r="BL151" i="2"/>
  <c r="BJ151" i="2"/>
  <c r="BH151" i="2"/>
  <c r="BG151" i="2"/>
  <c r="BF151" i="2"/>
  <c r="BD151" i="2"/>
  <c r="BC151" i="2"/>
  <c r="BB151" i="2"/>
  <c r="AZ151" i="2"/>
  <c r="AX151" i="2"/>
  <c r="AV151" i="2"/>
  <c r="AT151" i="2"/>
  <c r="AR151" i="2"/>
  <c r="AQ151" i="2"/>
  <c r="AP151" i="2"/>
  <c r="AN151" i="2"/>
  <c r="AM151" i="2"/>
  <c r="AL151" i="2"/>
  <c r="AJ151" i="2"/>
  <c r="X151" i="2"/>
  <c r="V151" i="2"/>
  <c r="T151" i="2"/>
  <c r="R151" i="2"/>
  <c r="Q151" i="2"/>
  <c r="P151" i="2"/>
  <c r="N152" i="2"/>
  <c r="CX150" i="2"/>
  <c r="CX149" i="2" s="1"/>
  <c r="CU150" i="2"/>
  <c r="CU149" i="2" s="1"/>
  <c r="CS150" i="2"/>
  <c r="CQ150" i="2"/>
  <c r="CQ149" i="2" s="1"/>
  <c r="CO150" i="2"/>
  <c r="CO149" i="2" s="1"/>
  <c r="CM150" i="2"/>
  <c r="CK150" i="2"/>
  <c r="CK149" i="2" s="1"/>
  <c r="CI150" i="2"/>
  <c r="CI149" i="2" s="1"/>
  <c r="CG150" i="2"/>
  <c r="CG149" i="2" s="1"/>
  <c r="CE150" i="2"/>
  <c r="CE149" i="2" s="1"/>
  <c r="CC150" i="2"/>
  <c r="CA150" i="2"/>
  <c r="CA149" i="2" s="1"/>
  <c r="BY150" i="2"/>
  <c r="BY149" i="2" s="1"/>
  <c r="BW150" i="2"/>
  <c r="BU150" i="2"/>
  <c r="BU149" i="2" s="1"/>
  <c r="BS150" i="2"/>
  <c r="BS149" i="2" s="1"/>
  <c r="BQ150" i="2"/>
  <c r="BQ149" i="2" s="1"/>
  <c r="BO150" i="2"/>
  <c r="BO149" i="2" s="1"/>
  <c r="BM150" i="2"/>
  <c r="BK150" i="2"/>
  <c r="BK149" i="2" s="1"/>
  <c r="BI150" i="2"/>
  <c r="BI149" i="2" s="1"/>
  <c r="BG150" i="2"/>
  <c r="BE150" i="2"/>
  <c r="BE149" i="2" s="1"/>
  <c r="BC150" i="2"/>
  <c r="BC149" i="2" s="1"/>
  <c r="BA150" i="2"/>
  <c r="BA149" i="2" s="1"/>
  <c r="AY150" i="2"/>
  <c r="AY149" i="2" s="1"/>
  <c r="AW150" i="2"/>
  <c r="AU150" i="2"/>
  <c r="AU149" i="2" s="1"/>
  <c r="AS150" i="2"/>
  <c r="AS149" i="2" s="1"/>
  <c r="AQ150" i="2"/>
  <c r="AO150" i="2"/>
  <c r="AO149" i="2" s="1"/>
  <c r="AM150" i="2"/>
  <c r="AM149" i="2" s="1"/>
  <c r="AK150" i="2"/>
  <c r="AK149" i="2" s="1"/>
  <c r="AG150" i="2"/>
  <c r="AG149" i="2" s="1"/>
  <c r="AE150" i="2"/>
  <c r="Y150" i="2"/>
  <c r="Y149" i="2" s="1"/>
  <c r="W150" i="2"/>
  <c r="W149" i="2" s="1"/>
  <c r="U150" i="2"/>
  <c r="S150" i="2"/>
  <c r="S149" i="2" s="1"/>
  <c r="Q150" i="2"/>
  <c r="O151" i="2"/>
  <c r="O150" i="2" s="1"/>
  <c r="CW149" i="2"/>
  <c r="CV149" i="2"/>
  <c r="CT149" i="2"/>
  <c r="CS149" i="2"/>
  <c r="CR149" i="2"/>
  <c r="CP149" i="2"/>
  <c r="CN149" i="2"/>
  <c r="CM149" i="2"/>
  <c r="CL149" i="2"/>
  <c r="CJ149" i="2"/>
  <c r="CH149" i="2"/>
  <c r="CF149" i="2"/>
  <c r="CD149" i="2"/>
  <c r="CC149" i="2"/>
  <c r="CB149" i="2"/>
  <c r="BZ149" i="2"/>
  <c r="BX149" i="2"/>
  <c r="BW149" i="2"/>
  <c r="BV149" i="2"/>
  <c r="BT149" i="2"/>
  <c r="BR149" i="2"/>
  <c r="BP149" i="2"/>
  <c r="BN149" i="2"/>
  <c r="BM149" i="2"/>
  <c r="BL149" i="2"/>
  <c r="BJ149" i="2"/>
  <c r="BH149" i="2"/>
  <c r="BG149" i="2"/>
  <c r="BF149" i="2"/>
  <c r="BD149" i="2"/>
  <c r="BB149" i="2"/>
  <c r="AZ149" i="2"/>
  <c r="AX149" i="2"/>
  <c r="AW149" i="2"/>
  <c r="AV149" i="2"/>
  <c r="AT149" i="2"/>
  <c r="AR149" i="2"/>
  <c r="AQ149" i="2"/>
  <c r="AP149" i="2"/>
  <c r="AN149" i="2"/>
  <c r="AL149" i="2"/>
  <c r="AJ149" i="2"/>
  <c r="AF149" i="2"/>
  <c r="AE149" i="2"/>
  <c r="AD149" i="2"/>
  <c r="X149" i="2"/>
  <c r="V149" i="2"/>
  <c r="U149" i="2"/>
  <c r="T149" i="2"/>
  <c r="R149" i="2"/>
  <c r="P149" i="2"/>
  <c r="N150" i="2"/>
  <c r="CX148" i="2"/>
  <c r="CU148" i="2"/>
  <c r="CU147" i="2" s="1"/>
  <c r="CS148" i="2"/>
  <c r="CS147" i="2" s="1"/>
  <c r="CQ148" i="2"/>
  <c r="CO148" i="2"/>
  <c r="CM148" i="2"/>
  <c r="CM147" i="2" s="1"/>
  <c r="CK148" i="2"/>
  <c r="CK147" i="2" s="1"/>
  <c r="CI148" i="2"/>
  <c r="CG148" i="2"/>
  <c r="CE148" i="2"/>
  <c r="CE147" i="2" s="1"/>
  <c r="CC148" i="2"/>
  <c r="CC147" i="2" s="1"/>
  <c r="CA148" i="2"/>
  <c r="BY148" i="2"/>
  <c r="BW148" i="2"/>
  <c r="BW147" i="2" s="1"/>
  <c r="BU148" i="2"/>
  <c r="BU147" i="2" s="1"/>
  <c r="BS148" i="2"/>
  <c r="BQ148" i="2"/>
  <c r="BO148" i="2"/>
  <c r="BO147" i="2" s="1"/>
  <c r="BM148" i="2"/>
  <c r="BM147" i="2" s="1"/>
  <c r="BK148" i="2"/>
  <c r="BI148" i="2"/>
  <c r="BG148" i="2"/>
  <c r="BG147" i="2" s="1"/>
  <c r="BE148" i="2"/>
  <c r="BE147" i="2" s="1"/>
  <c r="BC148" i="2"/>
  <c r="BA148" i="2"/>
  <c r="AY148" i="2"/>
  <c r="AY147" i="2" s="1"/>
  <c r="AW148" i="2"/>
  <c r="AW147" i="2" s="1"/>
  <c r="AU148" i="2"/>
  <c r="AS148" i="2"/>
  <c r="AQ148" i="2"/>
  <c r="AQ147" i="2" s="1"/>
  <c r="AO148" i="2"/>
  <c r="AO147" i="2" s="1"/>
  <c r="AM148" i="2"/>
  <c r="AK148" i="2"/>
  <c r="AE148" i="2"/>
  <c r="AE147" i="2" s="1"/>
  <c r="Y148" i="2"/>
  <c r="Y147" i="2" s="1"/>
  <c r="W148" i="2"/>
  <c r="U148" i="2"/>
  <c r="S148" i="2"/>
  <c r="S147" i="2" s="1"/>
  <c r="Q148" i="2"/>
  <c r="CY148" i="2" s="1"/>
  <c r="CY147" i="2" s="1"/>
  <c r="O149" i="2"/>
  <c r="CX147" i="2"/>
  <c r="CW147" i="2"/>
  <c r="CV147" i="2"/>
  <c r="CT147" i="2"/>
  <c r="CR147" i="2"/>
  <c r="CQ147" i="2"/>
  <c r="CP147" i="2"/>
  <c r="CO147" i="2"/>
  <c r="CN147" i="2"/>
  <c r="CL147" i="2"/>
  <c r="CJ147" i="2"/>
  <c r="CI147" i="2"/>
  <c r="CH147" i="2"/>
  <c r="CG147" i="2"/>
  <c r="CF147" i="2"/>
  <c r="CD147" i="2"/>
  <c r="CB147" i="2"/>
  <c r="CA147" i="2"/>
  <c r="BZ147" i="2"/>
  <c r="BY147" i="2"/>
  <c r="BX147" i="2"/>
  <c r="BV147" i="2"/>
  <c r="BT147" i="2"/>
  <c r="BS147" i="2"/>
  <c r="BR147" i="2"/>
  <c r="BQ147" i="2"/>
  <c r="BP147" i="2"/>
  <c r="BN147" i="2"/>
  <c r="BL147" i="2"/>
  <c r="BK147" i="2"/>
  <c r="BJ147" i="2"/>
  <c r="BI147" i="2"/>
  <c r="BH147" i="2"/>
  <c r="BF147" i="2"/>
  <c r="BD147" i="2"/>
  <c r="BC147" i="2"/>
  <c r="BB147" i="2"/>
  <c r="BA147" i="2"/>
  <c r="AZ147" i="2"/>
  <c r="AX147" i="2"/>
  <c r="AV147" i="2"/>
  <c r="AU147" i="2"/>
  <c r="AT147" i="2"/>
  <c r="AS147" i="2"/>
  <c r="AR147" i="2"/>
  <c r="AP147" i="2"/>
  <c r="AN147" i="2"/>
  <c r="AM147" i="2"/>
  <c r="AL147" i="2"/>
  <c r="AK147" i="2"/>
  <c r="AJ147" i="2"/>
  <c r="AD147" i="2"/>
  <c r="X147" i="2"/>
  <c r="W147" i="2"/>
  <c r="V147" i="2"/>
  <c r="U147" i="2"/>
  <c r="T147" i="2"/>
  <c r="R147" i="2"/>
  <c r="P147" i="2"/>
  <c r="O148" i="2"/>
  <c r="N148" i="2"/>
  <c r="CX146" i="2"/>
  <c r="CU146" i="2"/>
  <c r="CS146" i="2"/>
  <c r="CQ146" i="2"/>
  <c r="CO146" i="2"/>
  <c r="CO143" i="2" s="1"/>
  <c r="CM146" i="2"/>
  <c r="CK146" i="2"/>
  <c r="CI146" i="2"/>
  <c r="CG146" i="2"/>
  <c r="CG143" i="2" s="1"/>
  <c r="CE146" i="2"/>
  <c r="CC146" i="2"/>
  <c r="CA146" i="2"/>
  <c r="BY146" i="2"/>
  <c r="BY143" i="2" s="1"/>
  <c r="BW146" i="2"/>
  <c r="BU146" i="2"/>
  <c r="BS146" i="2"/>
  <c r="BQ146" i="2"/>
  <c r="BQ143" i="2" s="1"/>
  <c r="BO146" i="2"/>
  <c r="BM146" i="2"/>
  <c r="BK146" i="2"/>
  <c r="BI146" i="2"/>
  <c r="BI143" i="2" s="1"/>
  <c r="BG146" i="2"/>
  <c r="BE146" i="2"/>
  <c r="BC146" i="2"/>
  <c r="BA146" i="2"/>
  <c r="BA143" i="2" s="1"/>
  <c r="AY146" i="2"/>
  <c r="AW146" i="2"/>
  <c r="AU146" i="2"/>
  <c r="AS146" i="2"/>
  <c r="AS143" i="2" s="1"/>
  <c r="AQ146" i="2"/>
  <c r="AO146" i="2"/>
  <c r="AM146" i="2"/>
  <c r="AK146" i="2"/>
  <c r="AK143" i="2" s="1"/>
  <c r="Y146" i="2"/>
  <c r="W146" i="2"/>
  <c r="U146" i="2"/>
  <c r="S146" i="2"/>
  <c r="S143" i="2" s="1"/>
  <c r="Q146" i="2"/>
  <c r="O147" i="2"/>
  <c r="CX145" i="2"/>
  <c r="CU145" i="2"/>
  <c r="CS145" i="2"/>
  <c r="CQ145" i="2"/>
  <c r="CO145" i="2"/>
  <c r="CM145" i="2"/>
  <c r="CK145" i="2"/>
  <c r="CI145" i="2"/>
  <c r="CG145" i="2"/>
  <c r="CE145" i="2"/>
  <c r="CC145" i="2"/>
  <c r="CA145" i="2"/>
  <c r="BY145" i="2"/>
  <c r="BW145" i="2"/>
  <c r="BU145" i="2"/>
  <c r="BS145" i="2"/>
  <c r="BQ145" i="2"/>
  <c r="BO145" i="2"/>
  <c r="BM145" i="2"/>
  <c r="BK145" i="2"/>
  <c r="BI145" i="2"/>
  <c r="BG145" i="2"/>
  <c r="BE145" i="2"/>
  <c r="BC145" i="2"/>
  <c r="BA145" i="2"/>
  <c r="AY145" i="2"/>
  <c r="AW145" i="2"/>
  <c r="AU145" i="2"/>
  <c r="AS145" i="2"/>
  <c r="AQ145" i="2"/>
  <c r="AO145" i="2"/>
  <c r="AM145" i="2"/>
  <c r="AK145" i="2"/>
  <c r="Y145" i="2"/>
  <c r="W145" i="2"/>
  <c r="U145" i="2"/>
  <c r="S145" i="2"/>
  <c r="Q145" i="2"/>
  <c r="O146" i="2"/>
  <c r="CX144" i="2"/>
  <c r="CU144" i="2"/>
  <c r="CS144" i="2"/>
  <c r="CS143" i="2" s="1"/>
  <c r="CQ144" i="2"/>
  <c r="CQ143" i="2" s="1"/>
  <c r="CO144" i="2"/>
  <c r="CM144" i="2"/>
  <c r="CK144" i="2"/>
  <c r="CK143" i="2" s="1"/>
  <c r="CI144" i="2"/>
  <c r="CI143" i="2" s="1"/>
  <c r="CG144" i="2"/>
  <c r="CE144" i="2"/>
  <c r="CC144" i="2"/>
  <c r="CC143" i="2" s="1"/>
  <c r="CA144" i="2"/>
  <c r="CA143" i="2" s="1"/>
  <c r="BY144" i="2"/>
  <c r="BW144" i="2"/>
  <c r="BU144" i="2"/>
  <c r="BU143" i="2" s="1"/>
  <c r="BS144" i="2"/>
  <c r="BS143" i="2" s="1"/>
  <c r="BQ144" i="2"/>
  <c r="BO144" i="2"/>
  <c r="BM144" i="2"/>
  <c r="BM143" i="2" s="1"/>
  <c r="BK144" i="2"/>
  <c r="BK143" i="2" s="1"/>
  <c r="BI144" i="2"/>
  <c r="BG144" i="2"/>
  <c r="BE144" i="2"/>
  <c r="BE143" i="2" s="1"/>
  <c r="BC144" i="2"/>
  <c r="BC143" i="2" s="1"/>
  <c r="BA144" i="2"/>
  <c r="AY144" i="2"/>
  <c r="AW144" i="2"/>
  <c r="AW143" i="2" s="1"/>
  <c r="AU144" i="2"/>
  <c r="AU143" i="2" s="1"/>
  <c r="AS144" i="2"/>
  <c r="AQ144" i="2"/>
  <c r="AO144" i="2"/>
  <c r="AO143" i="2" s="1"/>
  <c r="AM144" i="2"/>
  <c r="AM143" i="2" s="1"/>
  <c r="AK144" i="2"/>
  <c r="Y144" i="2"/>
  <c r="W144" i="2"/>
  <c r="W143" i="2" s="1"/>
  <c r="U144" i="2"/>
  <c r="CY144" i="2" s="1"/>
  <c r="S144" i="2"/>
  <c r="Q144" i="2"/>
  <c r="O145" i="2"/>
  <c r="O144" i="2" s="1"/>
  <c r="CX143" i="2"/>
  <c r="CW143" i="2"/>
  <c r="CV143" i="2"/>
  <c r="CU143" i="2"/>
  <c r="CT143" i="2"/>
  <c r="CR143" i="2"/>
  <c r="CP143" i="2"/>
  <c r="CN143" i="2"/>
  <c r="CM143" i="2"/>
  <c r="CL143" i="2"/>
  <c r="CJ143" i="2"/>
  <c r="CH143" i="2"/>
  <c r="CF143" i="2"/>
  <c r="CE143" i="2"/>
  <c r="CD143" i="2"/>
  <c r="CB143" i="2"/>
  <c r="BZ143" i="2"/>
  <c r="BX143" i="2"/>
  <c r="BW143" i="2"/>
  <c r="BV143" i="2"/>
  <c r="BT143" i="2"/>
  <c r="BR143" i="2"/>
  <c r="BP143" i="2"/>
  <c r="BO143" i="2"/>
  <c r="BN143" i="2"/>
  <c r="BL143" i="2"/>
  <c r="BJ143" i="2"/>
  <c r="BH143" i="2"/>
  <c r="BG143" i="2"/>
  <c r="BF143" i="2"/>
  <c r="BD143" i="2"/>
  <c r="BB143" i="2"/>
  <c r="AZ143" i="2"/>
  <c r="AY143" i="2"/>
  <c r="AX143" i="2"/>
  <c r="AV143" i="2"/>
  <c r="AT143" i="2"/>
  <c r="AR143" i="2"/>
  <c r="AQ143" i="2"/>
  <c r="AP143" i="2"/>
  <c r="AN143" i="2"/>
  <c r="AL143" i="2"/>
  <c r="AJ143" i="2"/>
  <c r="Y143" i="2"/>
  <c r="X143" i="2"/>
  <c r="V143" i="2"/>
  <c r="T143" i="2"/>
  <c r="R143" i="2"/>
  <c r="Q143" i="2"/>
  <c r="P143" i="2"/>
  <c r="N144" i="2"/>
  <c r="CX142" i="2"/>
  <c r="CX141" i="2" s="1"/>
  <c r="CU142" i="2"/>
  <c r="CU141" i="2" s="1"/>
  <c r="CS142" i="2"/>
  <c r="CQ142" i="2"/>
  <c r="CO142" i="2"/>
  <c r="CM142" i="2"/>
  <c r="CM141" i="2" s="1"/>
  <c r="CK142" i="2"/>
  <c r="CI142" i="2"/>
  <c r="CG142" i="2"/>
  <c r="CE142" i="2"/>
  <c r="CE141" i="2" s="1"/>
  <c r="CC142" i="2"/>
  <c r="CA142" i="2"/>
  <c r="BY142" i="2"/>
  <c r="BW142" i="2"/>
  <c r="BW141" i="2" s="1"/>
  <c r="BU142" i="2"/>
  <c r="BS142" i="2"/>
  <c r="BQ142" i="2"/>
  <c r="BO142" i="2"/>
  <c r="BO141" i="2" s="1"/>
  <c r="BM142" i="2"/>
  <c r="BK142" i="2"/>
  <c r="BI142" i="2"/>
  <c r="BG142" i="2"/>
  <c r="BG141" i="2" s="1"/>
  <c r="BE142" i="2"/>
  <c r="BC142" i="2"/>
  <c r="BA142" i="2"/>
  <c r="AY142" i="2"/>
  <c r="AY141" i="2" s="1"/>
  <c r="AW142" i="2"/>
  <c r="AU142" i="2"/>
  <c r="AS142" i="2"/>
  <c r="AQ142" i="2"/>
  <c r="AQ141" i="2" s="1"/>
  <c r="AO142" i="2"/>
  <c r="AM142" i="2"/>
  <c r="AK142" i="2"/>
  <c r="Y142" i="2"/>
  <c r="Y141" i="2" s="1"/>
  <c r="W142" i="2"/>
  <c r="U142" i="2"/>
  <c r="S142" i="2"/>
  <c r="Q142" i="2"/>
  <c r="Q141" i="2" s="1"/>
  <c r="O143" i="2"/>
  <c r="CW141" i="2"/>
  <c r="CV141" i="2"/>
  <c r="CT141" i="2"/>
  <c r="CS141" i="2"/>
  <c r="CR141" i="2"/>
  <c r="CQ141" i="2"/>
  <c r="CP141" i="2"/>
  <c r="CO141" i="2"/>
  <c r="CN141" i="2"/>
  <c r="CL141" i="2"/>
  <c r="CK141" i="2"/>
  <c r="CJ141" i="2"/>
  <c r="CI141" i="2"/>
  <c r="CH141" i="2"/>
  <c r="CG141" i="2"/>
  <c r="CF141" i="2"/>
  <c r="CD141" i="2"/>
  <c r="CC141" i="2"/>
  <c r="CB141" i="2"/>
  <c r="CA141" i="2"/>
  <c r="BZ141" i="2"/>
  <c r="BY141" i="2"/>
  <c r="BX141" i="2"/>
  <c r="BV141" i="2"/>
  <c r="BU141" i="2"/>
  <c r="BT141" i="2"/>
  <c r="BS141" i="2"/>
  <c r="BR141" i="2"/>
  <c r="BQ141" i="2"/>
  <c r="BP141" i="2"/>
  <c r="BN141" i="2"/>
  <c r="BM141" i="2"/>
  <c r="BL141" i="2"/>
  <c r="BK141" i="2"/>
  <c r="BJ141" i="2"/>
  <c r="BI141" i="2"/>
  <c r="BH141" i="2"/>
  <c r="BF141" i="2"/>
  <c r="BE141" i="2"/>
  <c r="BD141" i="2"/>
  <c r="BC141" i="2"/>
  <c r="BB141" i="2"/>
  <c r="BA141" i="2"/>
  <c r="AZ141" i="2"/>
  <c r="AX141" i="2"/>
  <c r="AW141" i="2"/>
  <c r="AV141" i="2"/>
  <c r="AU141" i="2"/>
  <c r="AT141" i="2"/>
  <c r="AS141" i="2"/>
  <c r="AR141" i="2"/>
  <c r="AP141" i="2"/>
  <c r="AO141" i="2"/>
  <c r="AN141" i="2"/>
  <c r="AM141" i="2"/>
  <c r="AL141" i="2"/>
  <c r="AK141" i="2"/>
  <c r="AJ141" i="2"/>
  <c r="X141" i="2"/>
  <c r="W141" i="2"/>
  <c r="V141" i="2"/>
  <c r="U141" i="2"/>
  <c r="T141" i="2"/>
  <c r="S141" i="2"/>
  <c r="R141" i="2"/>
  <c r="P141" i="2"/>
  <c r="O142" i="2"/>
  <c r="N142" i="2"/>
  <c r="CX140" i="2"/>
  <c r="CU140" i="2"/>
  <c r="CU139" i="2" s="1"/>
  <c r="CS140" i="2"/>
  <c r="CS139" i="2" s="1"/>
  <c r="CQ140" i="2"/>
  <c r="CQ139" i="2" s="1"/>
  <c r="CO140" i="2"/>
  <c r="CM140" i="2"/>
  <c r="CM139" i="2" s="1"/>
  <c r="CK140" i="2"/>
  <c r="CI140" i="2"/>
  <c r="CI139" i="2" s="1"/>
  <c r="CG140" i="2"/>
  <c r="CG139" i="2" s="1"/>
  <c r="CE140" i="2"/>
  <c r="CE139" i="2" s="1"/>
  <c r="CC140" i="2"/>
  <c r="CC139" i="2" s="1"/>
  <c r="CA140" i="2"/>
  <c r="CA139" i="2" s="1"/>
  <c r="BY140" i="2"/>
  <c r="BW140" i="2"/>
  <c r="BW139" i="2" s="1"/>
  <c r="BU140" i="2"/>
  <c r="BS140" i="2"/>
  <c r="BS139" i="2" s="1"/>
  <c r="BQ140" i="2"/>
  <c r="BQ139" i="2" s="1"/>
  <c r="BO140" i="2"/>
  <c r="BO139" i="2" s="1"/>
  <c r="BM140" i="2"/>
  <c r="BM139" i="2" s="1"/>
  <c r="BK140" i="2"/>
  <c r="BK139" i="2" s="1"/>
  <c r="BI140" i="2"/>
  <c r="BG140" i="2"/>
  <c r="BG139" i="2" s="1"/>
  <c r="BE140" i="2"/>
  <c r="BC140" i="2"/>
  <c r="BC139" i="2" s="1"/>
  <c r="BA140" i="2"/>
  <c r="BA139" i="2" s="1"/>
  <c r="AY140" i="2"/>
  <c r="AY139" i="2" s="1"/>
  <c r="AW140" i="2"/>
  <c r="AW139" i="2" s="1"/>
  <c r="AU140" i="2"/>
  <c r="AU139" i="2" s="1"/>
  <c r="AS140" i="2"/>
  <c r="AQ140" i="2"/>
  <c r="AQ139" i="2" s="1"/>
  <c r="AO140" i="2"/>
  <c r="AM140" i="2"/>
  <c r="AM139" i="2" s="1"/>
  <c r="AK140" i="2"/>
  <c r="AK139" i="2" s="1"/>
  <c r="AG140" i="2"/>
  <c r="AG139" i="2" s="1"/>
  <c r="Y140" i="2"/>
  <c r="Y139" i="2" s="1"/>
  <c r="W140" i="2"/>
  <c r="W139" i="2" s="1"/>
  <c r="U140" i="2"/>
  <c r="S140" i="2"/>
  <c r="S139" i="2" s="1"/>
  <c r="Q140" i="2"/>
  <c r="O141" i="2"/>
  <c r="CY140" i="2" s="1"/>
  <c r="CY139" i="2" s="1"/>
  <c r="CX139" i="2"/>
  <c r="CW139" i="2"/>
  <c r="CV139" i="2"/>
  <c r="CT139" i="2"/>
  <c r="CR139" i="2"/>
  <c r="CP139" i="2"/>
  <c r="CO139" i="2"/>
  <c r="CN139" i="2"/>
  <c r="CL139" i="2"/>
  <c r="CK139" i="2"/>
  <c r="CJ139" i="2"/>
  <c r="CH139" i="2"/>
  <c r="CF139" i="2"/>
  <c r="CD139" i="2"/>
  <c r="CB139" i="2"/>
  <c r="BZ139" i="2"/>
  <c r="BY139" i="2"/>
  <c r="BX139" i="2"/>
  <c r="BV139" i="2"/>
  <c r="BU139" i="2"/>
  <c r="BT139" i="2"/>
  <c r="BR139" i="2"/>
  <c r="BP139" i="2"/>
  <c r="BN139" i="2"/>
  <c r="BL139" i="2"/>
  <c r="BJ139" i="2"/>
  <c r="BI139" i="2"/>
  <c r="BH139" i="2"/>
  <c r="BF139" i="2"/>
  <c r="BE139" i="2"/>
  <c r="BD139" i="2"/>
  <c r="BB139" i="2"/>
  <c r="AZ139" i="2"/>
  <c r="AX139" i="2"/>
  <c r="AV139" i="2"/>
  <c r="AT139" i="2"/>
  <c r="AS139" i="2"/>
  <c r="AR139" i="2"/>
  <c r="AP139" i="2"/>
  <c r="AO139" i="2"/>
  <c r="AN139" i="2"/>
  <c r="AL139" i="2"/>
  <c r="AJ139" i="2"/>
  <c r="AF139" i="2"/>
  <c r="X139" i="2"/>
  <c r="V139" i="2"/>
  <c r="U139" i="2"/>
  <c r="T139" i="2"/>
  <c r="R139" i="2"/>
  <c r="Q139" i="2"/>
  <c r="P139" i="2"/>
  <c r="N140" i="2"/>
  <c r="CX138" i="2"/>
  <c r="CU138" i="2"/>
  <c r="CS138" i="2"/>
  <c r="CQ138" i="2"/>
  <c r="CO138" i="2"/>
  <c r="CM138" i="2"/>
  <c r="CM136" i="2" s="1"/>
  <c r="CK138" i="2"/>
  <c r="CI138" i="2"/>
  <c r="CG138" i="2"/>
  <c r="CE138" i="2"/>
  <c r="CC138" i="2"/>
  <c r="CA138" i="2"/>
  <c r="BY138" i="2"/>
  <c r="BW138" i="2"/>
  <c r="BW136" i="2" s="1"/>
  <c r="BU138" i="2"/>
  <c r="BS138" i="2"/>
  <c r="BQ138" i="2"/>
  <c r="BO138" i="2"/>
  <c r="BM138" i="2"/>
  <c r="BK138" i="2"/>
  <c r="BI138" i="2"/>
  <c r="BG138" i="2"/>
  <c r="BG136" i="2" s="1"/>
  <c r="BE138" i="2"/>
  <c r="BC138" i="2"/>
  <c r="BA138" i="2"/>
  <c r="AY138" i="2"/>
  <c r="AW138" i="2"/>
  <c r="AU138" i="2"/>
  <c r="AS138" i="2"/>
  <c r="AQ138" i="2"/>
  <c r="AQ136" i="2" s="1"/>
  <c r="AO138" i="2"/>
  <c r="AM138" i="2"/>
  <c r="AK138" i="2"/>
  <c r="Y138" i="2"/>
  <c r="W138" i="2"/>
  <c r="U138" i="2"/>
  <c r="S138" i="2"/>
  <c r="Q138" i="2"/>
  <c r="Q136" i="2" s="1"/>
  <c r="O139" i="2"/>
  <c r="CY138" i="2" s="1"/>
  <c r="CX137" i="2"/>
  <c r="CU137" i="2"/>
  <c r="CS137" i="2"/>
  <c r="CQ137" i="2"/>
  <c r="CQ136" i="2" s="1"/>
  <c r="CO137" i="2"/>
  <c r="CO136" i="2" s="1"/>
  <c r="CM137" i="2"/>
  <c r="CK137" i="2"/>
  <c r="CI137" i="2"/>
  <c r="CG137" i="2"/>
  <c r="CG136" i="2" s="1"/>
  <c r="CE137" i="2"/>
  <c r="CC137" i="2"/>
  <c r="CA137" i="2"/>
  <c r="CA136" i="2" s="1"/>
  <c r="BY137" i="2"/>
  <c r="BY136" i="2" s="1"/>
  <c r="BW137" i="2"/>
  <c r="BU137" i="2"/>
  <c r="BS137" i="2"/>
  <c r="BQ137" i="2"/>
  <c r="BQ136" i="2" s="1"/>
  <c r="BO137" i="2"/>
  <c r="BM137" i="2"/>
  <c r="BK137" i="2"/>
  <c r="BK136" i="2" s="1"/>
  <c r="BI137" i="2"/>
  <c r="BI136" i="2" s="1"/>
  <c r="BG137" i="2"/>
  <c r="BE137" i="2"/>
  <c r="BC137" i="2"/>
  <c r="BA137" i="2"/>
  <c r="BA136" i="2" s="1"/>
  <c r="AY137" i="2"/>
  <c r="AW137" i="2"/>
  <c r="AU137" i="2"/>
  <c r="AU136" i="2" s="1"/>
  <c r="AS137" i="2"/>
  <c r="AS136" i="2" s="1"/>
  <c r="AQ137" i="2"/>
  <c r="AO137" i="2"/>
  <c r="AM137" i="2"/>
  <c r="AK137" i="2"/>
  <c r="AK136" i="2" s="1"/>
  <c r="Y137" i="2"/>
  <c r="W137" i="2"/>
  <c r="U137" i="2"/>
  <c r="U136" i="2" s="1"/>
  <c r="S137" i="2"/>
  <c r="S136" i="2" s="1"/>
  <c r="Q137" i="2"/>
  <c r="O138" i="2"/>
  <c r="CX136" i="2"/>
  <c r="CW136" i="2"/>
  <c r="CV136" i="2"/>
  <c r="CU136" i="2"/>
  <c r="CT136" i="2"/>
  <c r="CR136" i="2"/>
  <c r="CP136" i="2"/>
  <c r="CN136" i="2"/>
  <c r="CL136" i="2"/>
  <c r="CJ136" i="2"/>
  <c r="CI136" i="2"/>
  <c r="CH136" i="2"/>
  <c r="CF136" i="2"/>
  <c r="CE136" i="2"/>
  <c r="CD136" i="2"/>
  <c r="CB136" i="2"/>
  <c r="BZ136" i="2"/>
  <c r="BX136" i="2"/>
  <c r="BV136" i="2"/>
  <c r="BT136" i="2"/>
  <c r="BS136" i="2"/>
  <c r="BR136" i="2"/>
  <c r="BP136" i="2"/>
  <c r="BO136" i="2"/>
  <c r="BN136" i="2"/>
  <c r="BL136" i="2"/>
  <c r="BJ136" i="2"/>
  <c r="BH136" i="2"/>
  <c r="BF136" i="2"/>
  <c r="BD136" i="2"/>
  <c r="BC136" i="2"/>
  <c r="BB136" i="2"/>
  <c r="AZ136" i="2"/>
  <c r="AY136" i="2"/>
  <c r="AX136" i="2"/>
  <c r="AV136" i="2"/>
  <c r="AT136" i="2"/>
  <c r="AR136" i="2"/>
  <c r="AP136" i="2"/>
  <c r="AN136" i="2"/>
  <c r="AM136" i="2"/>
  <c r="AL136" i="2"/>
  <c r="AJ136" i="2"/>
  <c r="Y136" i="2"/>
  <c r="X136" i="2"/>
  <c r="V136" i="2"/>
  <c r="T136" i="2"/>
  <c r="R136" i="2"/>
  <c r="P136" i="2"/>
  <c r="N137" i="2"/>
  <c r="CY135" i="2"/>
  <c r="CX135" i="2"/>
  <c r="AG135" i="2"/>
  <c r="CX134" i="2"/>
  <c r="AG134" i="2"/>
  <c r="CY134" i="2" s="1"/>
  <c r="CX133" i="2"/>
  <c r="AG133" i="2"/>
  <c r="CY133" i="2" s="1"/>
  <c r="CY132" i="2"/>
  <c r="CX132" i="2"/>
  <c r="AG132" i="2"/>
  <c r="CX131" i="2"/>
  <c r="CU131" i="2"/>
  <c r="CS131" i="2"/>
  <c r="CQ131" i="2"/>
  <c r="CO131" i="2"/>
  <c r="CM131" i="2"/>
  <c r="CK131" i="2"/>
  <c r="CI131" i="2"/>
  <c r="CG131" i="2"/>
  <c r="CE131" i="2"/>
  <c r="CC131" i="2"/>
  <c r="CA131" i="2"/>
  <c r="BY131" i="2"/>
  <c r="BW131" i="2"/>
  <c r="BU131" i="2"/>
  <c r="BS131" i="2"/>
  <c r="BQ131" i="2"/>
  <c r="BO131" i="2"/>
  <c r="BM131" i="2"/>
  <c r="BK131" i="2"/>
  <c r="BI131" i="2"/>
  <c r="BG131" i="2"/>
  <c r="BE131" i="2"/>
  <c r="BC131" i="2"/>
  <c r="BA131" i="2"/>
  <c r="AY131" i="2"/>
  <c r="AW131" i="2"/>
  <c r="AU131" i="2"/>
  <c r="AS131" i="2"/>
  <c r="AQ131" i="2"/>
  <c r="AO131" i="2"/>
  <c r="AM131" i="2"/>
  <c r="AK131" i="2"/>
  <c r="AG131" i="2"/>
  <c r="Y131" i="2"/>
  <c r="W131" i="2"/>
  <c r="U131" i="2"/>
  <c r="S131" i="2"/>
  <c r="Q131" i="2"/>
  <c r="CY131" i="2" s="1"/>
  <c r="O132" i="2"/>
  <c r="CX130" i="2"/>
  <c r="CU130" i="2"/>
  <c r="CS130" i="2"/>
  <c r="CQ130" i="2"/>
  <c r="CO130" i="2"/>
  <c r="CM130" i="2"/>
  <c r="CK130" i="2"/>
  <c r="CI130" i="2"/>
  <c r="CG130" i="2"/>
  <c r="CE130" i="2"/>
  <c r="CC130" i="2"/>
  <c r="CA130" i="2"/>
  <c r="BY130" i="2"/>
  <c r="BW130" i="2"/>
  <c r="BU130" i="2"/>
  <c r="BS130" i="2"/>
  <c r="BQ130" i="2"/>
  <c r="BO130" i="2"/>
  <c r="BM130" i="2"/>
  <c r="BK130" i="2"/>
  <c r="BI130" i="2"/>
  <c r="BG130" i="2"/>
  <c r="BE130" i="2"/>
  <c r="BC130" i="2"/>
  <c r="BA130" i="2"/>
  <c r="AY130" i="2"/>
  <c r="AW130" i="2"/>
  <c r="AU130" i="2"/>
  <c r="AS130" i="2"/>
  <c r="AQ130" i="2"/>
  <c r="AO130" i="2"/>
  <c r="AM130" i="2"/>
  <c r="AK130" i="2"/>
  <c r="AG130" i="2"/>
  <c r="Y130" i="2"/>
  <c r="W130" i="2"/>
  <c r="U130" i="2"/>
  <c r="S130" i="2"/>
  <c r="Q130" i="2"/>
  <c r="O131" i="2"/>
  <c r="CX129" i="2"/>
  <c r="CU129" i="2"/>
  <c r="CS129" i="2"/>
  <c r="CQ129" i="2"/>
  <c r="CO129" i="2"/>
  <c r="CM129" i="2"/>
  <c r="CK129" i="2"/>
  <c r="CI129" i="2"/>
  <c r="CG129" i="2"/>
  <c r="CE129" i="2"/>
  <c r="CC129" i="2"/>
  <c r="CA129" i="2"/>
  <c r="BY129" i="2"/>
  <c r="BW129" i="2"/>
  <c r="BU129" i="2"/>
  <c r="BS129" i="2"/>
  <c r="BQ129" i="2"/>
  <c r="BO129" i="2"/>
  <c r="BM129" i="2"/>
  <c r="BK129" i="2"/>
  <c r="BI129" i="2"/>
  <c r="BG129" i="2"/>
  <c r="BE129" i="2"/>
  <c r="BC129" i="2"/>
  <c r="BA129" i="2"/>
  <c r="AY129" i="2"/>
  <c r="AW129" i="2"/>
  <c r="AU129" i="2"/>
  <c r="AS129" i="2"/>
  <c r="AQ129" i="2"/>
  <c r="AO129" i="2"/>
  <c r="AM129" i="2"/>
  <c r="AK129" i="2"/>
  <c r="AG129" i="2"/>
  <c r="Y129" i="2"/>
  <c r="W129" i="2"/>
  <c r="U129" i="2"/>
  <c r="S129" i="2"/>
  <c r="Q129" i="2"/>
  <c r="CY129" i="2" s="1"/>
  <c r="O130" i="2"/>
  <c r="CX128" i="2"/>
  <c r="CU128" i="2"/>
  <c r="CS128" i="2"/>
  <c r="CQ128" i="2"/>
  <c r="CO128" i="2"/>
  <c r="CM128" i="2"/>
  <c r="CK128" i="2"/>
  <c r="CI128" i="2"/>
  <c r="CG128" i="2"/>
  <c r="CE128" i="2"/>
  <c r="CC128" i="2"/>
  <c r="CA128" i="2"/>
  <c r="BY128" i="2"/>
  <c r="BW128" i="2"/>
  <c r="BU128" i="2"/>
  <c r="BS128" i="2"/>
  <c r="BQ128" i="2"/>
  <c r="BO128" i="2"/>
  <c r="BM128" i="2"/>
  <c r="BK128" i="2"/>
  <c r="BI128" i="2"/>
  <c r="BG128" i="2"/>
  <c r="BE128" i="2"/>
  <c r="BC128" i="2"/>
  <c r="BA128" i="2"/>
  <c r="AY128" i="2"/>
  <c r="AW128" i="2"/>
  <c r="AU128" i="2"/>
  <c r="AS128" i="2"/>
  <c r="AQ128" i="2"/>
  <c r="AO128" i="2"/>
  <c r="AM128" i="2"/>
  <c r="AK128" i="2"/>
  <c r="AG128" i="2"/>
  <c r="Y128" i="2"/>
  <c r="W128" i="2"/>
  <c r="U128" i="2"/>
  <c r="S128" i="2"/>
  <c r="Q128" i="2"/>
  <c r="O129" i="2"/>
  <c r="CX127" i="2"/>
  <c r="CU127" i="2"/>
  <c r="CS127" i="2"/>
  <c r="CQ127" i="2"/>
  <c r="CO127" i="2"/>
  <c r="CM127" i="2"/>
  <c r="CK127" i="2"/>
  <c r="CI127" i="2"/>
  <c r="CG127" i="2"/>
  <c r="CE127" i="2"/>
  <c r="CC127" i="2"/>
  <c r="CA127" i="2"/>
  <c r="BY127" i="2"/>
  <c r="BW127" i="2"/>
  <c r="BU127" i="2"/>
  <c r="BS127" i="2"/>
  <c r="BQ127" i="2"/>
  <c r="BO127" i="2"/>
  <c r="BM127" i="2"/>
  <c r="BK127" i="2"/>
  <c r="BI127" i="2"/>
  <c r="BG127" i="2"/>
  <c r="BE127" i="2"/>
  <c r="BC127" i="2"/>
  <c r="BA127" i="2"/>
  <c r="AY127" i="2"/>
  <c r="AW127" i="2"/>
  <c r="AU127" i="2"/>
  <c r="AS127" i="2"/>
  <c r="AQ127" i="2"/>
  <c r="AO127" i="2"/>
  <c r="AM127" i="2"/>
  <c r="AK127" i="2"/>
  <c r="AG127" i="2"/>
  <c r="Y127" i="2"/>
  <c r="W127" i="2"/>
  <c r="U127" i="2"/>
  <c r="S127" i="2"/>
  <c r="Q127" i="2"/>
  <c r="CY127" i="2" s="1"/>
  <c r="O128" i="2"/>
  <c r="CX126" i="2"/>
  <c r="CU126" i="2"/>
  <c r="CS126" i="2"/>
  <c r="CS125" i="2" s="1"/>
  <c r="CQ126" i="2"/>
  <c r="CQ125" i="2" s="1"/>
  <c r="CO126" i="2"/>
  <c r="CO125" i="2" s="1"/>
  <c r="CM126" i="2"/>
  <c r="CK126" i="2"/>
  <c r="CI126" i="2"/>
  <c r="CI125" i="2" s="1"/>
  <c r="CG126" i="2"/>
  <c r="CE126" i="2"/>
  <c r="CC126" i="2"/>
  <c r="CC125" i="2" s="1"/>
  <c r="CA126" i="2"/>
  <c r="CA125" i="2" s="1"/>
  <c r="BY126" i="2"/>
  <c r="BY125" i="2" s="1"/>
  <c r="BW126" i="2"/>
  <c r="BU126" i="2"/>
  <c r="BS126" i="2"/>
  <c r="BS125" i="2" s="1"/>
  <c r="BQ126" i="2"/>
  <c r="BO126" i="2"/>
  <c r="BM126" i="2"/>
  <c r="BM125" i="2" s="1"/>
  <c r="BK126" i="2"/>
  <c r="BK125" i="2" s="1"/>
  <c r="BI126" i="2"/>
  <c r="BI125" i="2" s="1"/>
  <c r="BG126" i="2"/>
  <c r="BE126" i="2"/>
  <c r="BC126" i="2"/>
  <c r="BC125" i="2" s="1"/>
  <c r="BA126" i="2"/>
  <c r="AY126" i="2"/>
  <c r="AW126" i="2"/>
  <c r="AW125" i="2" s="1"/>
  <c r="AU126" i="2"/>
  <c r="AU125" i="2" s="1"/>
  <c r="AS126" i="2"/>
  <c r="AS125" i="2" s="1"/>
  <c r="AQ126" i="2"/>
  <c r="AO126" i="2"/>
  <c r="AM126" i="2"/>
  <c r="AM125" i="2" s="1"/>
  <c r="AK126" i="2"/>
  <c r="AG126" i="2"/>
  <c r="AA126" i="2"/>
  <c r="Y126" i="2"/>
  <c r="W126" i="2"/>
  <c r="U126" i="2"/>
  <c r="S126" i="2"/>
  <c r="Q126" i="2"/>
  <c r="O127" i="2"/>
  <c r="CW125" i="2"/>
  <c r="CV125" i="2"/>
  <c r="CT125" i="2"/>
  <c r="CR125" i="2"/>
  <c r="CP125" i="2"/>
  <c r="CN125" i="2"/>
  <c r="CL125" i="2"/>
  <c r="CK125" i="2"/>
  <c r="CJ125" i="2"/>
  <c r="CH125" i="2"/>
  <c r="CG125" i="2"/>
  <c r="CF125" i="2"/>
  <c r="CD125" i="2"/>
  <c r="CB125" i="2"/>
  <c r="BZ125" i="2"/>
  <c r="BX125" i="2"/>
  <c r="BV125" i="2"/>
  <c r="BU125" i="2"/>
  <c r="BT125" i="2"/>
  <c r="BR125" i="2"/>
  <c r="BQ125" i="2"/>
  <c r="BP125" i="2"/>
  <c r="BN125" i="2"/>
  <c r="BL125" i="2"/>
  <c r="BJ125" i="2"/>
  <c r="BH125" i="2"/>
  <c r="BF125" i="2"/>
  <c r="BE125" i="2"/>
  <c r="BD125" i="2"/>
  <c r="BB125" i="2"/>
  <c r="BA125" i="2"/>
  <c r="AZ125" i="2"/>
  <c r="AX125" i="2"/>
  <c r="AV125" i="2"/>
  <c r="AT125" i="2"/>
  <c r="AR125" i="2"/>
  <c r="AP125" i="2"/>
  <c r="AO125" i="2"/>
  <c r="AN125" i="2"/>
  <c r="AL125" i="2"/>
  <c r="AK125" i="2"/>
  <c r="AJ125" i="2"/>
  <c r="AF125" i="2"/>
  <c r="AC125" i="2"/>
  <c r="AB125" i="2"/>
  <c r="AA125" i="2"/>
  <c r="Z125" i="2"/>
  <c r="X125" i="2"/>
  <c r="V125" i="2"/>
  <c r="U125" i="2"/>
  <c r="T125" i="2"/>
  <c r="R125" i="2"/>
  <c r="P125" i="2"/>
  <c r="N126" i="2"/>
  <c r="CX124" i="2"/>
  <c r="CU124" i="2"/>
  <c r="CS124" i="2"/>
  <c r="CQ124" i="2"/>
  <c r="CO124" i="2"/>
  <c r="CM124" i="2"/>
  <c r="CK124" i="2"/>
  <c r="CI124" i="2"/>
  <c r="CG124" i="2"/>
  <c r="CE124" i="2"/>
  <c r="CC124" i="2"/>
  <c r="CA124" i="2"/>
  <c r="BY124" i="2"/>
  <c r="BW124" i="2"/>
  <c r="BU124" i="2"/>
  <c r="BS124" i="2"/>
  <c r="BQ124" i="2"/>
  <c r="BO124" i="2"/>
  <c r="BM124" i="2"/>
  <c r="BK124" i="2"/>
  <c r="BI124" i="2"/>
  <c r="BG124" i="2"/>
  <c r="BE124" i="2"/>
  <c r="BC124" i="2"/>
  <c r="BA124" i="2"/>
  <c r="AY124" i="2"/>
  <c r="AW124" i="2"/>
  <c r="AU124" i="2"/>
  <c r="AS124" i="2"/>
  <c r="AQ124" i="2"/>
  <c r="AO124" i="2"/>
  <c r="AM124" i="2"/>
  <c r="AK124" i="2"/>
  <c r="AE124" i="2"/>
  <c r="Y124" i="2"/>
  <c r="W124" i="2"/>
  <c r="U124" i="2"/>
  <c r="S124" i="2"/>
  <c r="Q124" i="2"/>
  <c r="O125" i="2"/>
  <c r="CY124" i="2" s="1"/>
  <c r="CX123" i="2"/>
  <c r="CU123" i="2"/>
  <c r="CS123" i="2"/>
  <c r="CQ123" i="2"/>
  <c r="CO123" i="2"/>
  <c r="CM123" i="2"/>
  <c r="CK123" i="2"/>
  <c r="CI123" i="2"/>
  <c r="CG123" i="2"/>
  <c r="CE123" i="2"/>
  <c r="CC123" i="2"/>
  <c r="CA123" i="2"/>
  <c r="BY123" i="2"/>
  <c r="BW123" i="2"/>
  <c r="BU123" i="2"/>
  <c r="BS123" i="2"/>
  <c r="BQ123" i="2"/>
  <c r="BO123" i="2"/>
  <c r="BM123" i="2"/>
  <c r="BK123" i="2"/>
  <c r="BI123" i="2"/>
  <c r="BG123" i="2"/>
  <c r="BE123" i="2"/>
  <c r="BC123" i="2"/>
  <c r="BA123" i="2"/>
  <c r="AY123" i="2"/>
  <c r="AW123" i="2"/>
  <c r="AU123" i="2"/>
  <c r="AS123" i="2"/>
  <c r="AQ123" i="2"/>
  <c r="AO123" i="2"/>
  <c r="AM123" i="2"/>
  <c r="AK123" i="2"/>
  <c r="AE123" i="2"/>
  <c r="Y123" i="2"/>
  <c r="W123" i="2"/>
  <c r="U123" i="2"/>
  <c r="S123" i="2"/>
  <c r="Q123" i="2"/>
  <c r="O124" i="2"/>
  <c r="CX122" i="2"/>
  <c r="CU122" i="2"/>
  <c r="CS122" i="2"/>
  <c r="CQ122" i="2"/>
  <c r="CO122" i="2"/>
  <c r="CM122" i="2"/>
  <c r="CK122" i="2"/>
  <c r="CI122" i="2"/>
  <c r="CG122" i="2"/>
  <c r="CE122" i="2"/>
  <c r="CC122" i="2"/>
  <c r="CA122" i="2"/>
  <c r="BY122" i="2"/>
  <c r="BW122" i="2"/>
  <c r="BU122" i="2"/>
  <c r="BS122" i="2"/>
  <c r="BQ122" i="2"/>
  <c r="BO122" i="2"/>
  <c r="BM122" i="2"/>
  <c r="BK122" i="2"/>
  <c r="BI122" i="2"/>
  <c r="BG122" i="2"/>
  <c r="BE122" i="2"/>
  <c r="BC122" i="2"/>
  <c r="BA122" i="2"/>
  <c r="AY122" i="2"/>
  <c r="AW122" i="2"/>
  <c r="AU122" i="2"/>
  <c r="AS122" i="2"/>
  <c r="AQ122" i="2"/>
  <c r="AO122" i="2"/>
  <c r="AM122" i="2"/>
  <c r="AK122" i="2"/>
  <c r="AE122" i="2"/>
  <c r="Y122" i="2"/>
  <c r="W122" i="2"/>
  <c r="U122" i="2"/>
  <c r="S122" i="2"/>
  <c r="Q122" i="2"/>
  <c r="O123" i="2"/>
  <c r="CY122" i="2" s="1"/>
  <c r="CX121" i="2"/>
  <c r="CU121" i="2"/>
  <c r="CS121" i="2"/>
  <c r="CQ121" i="2"/>
  <c r="CO121" i="2"/>
  <c r="CM121" i="2"/>
  <c r="CK121" i="2"/>
  <c r="CI121" i="2"/>
  <c r="CG121" i="2"/>
  <c r="CE121" i="2"/>
  <c r="CC121" i="2"/>
  <c r="CA121" i="2"/>
  <c r="BY121" i="2"/>
  <c r="BW121" i="2"/>
  <c r="BU121" i="2"/>
  <c r="BS121" i="2"/>
  <c r="BQ121" i="2"/>
  <c r="BO121" i="2"/>
  <c r="BM121" i="2"/>
  <c r="BK121" i="2"/>
  <c r="BI121" i="2"/>
  <c r="BG121" i="2"/>
  <c r="BE121" i="2"/>
  <c r="BC121" i="2"/>
  <c r="BA121" i="2"/>
  <c r="AY121" i="2"/>
  <c r="AW121" i="2"/>
  <c r="AU121" i="2"/>
  <c r="AS121" i="2"/>
  <c r="AQ121" i="2"/>
  <c r="AO121" i="2"/>
  <c r="AM121" i="2"/>
  <c r="AK121" i="2"/>
  <c r="AE121" i="2"/>
  <c r="Y121" i="2"/>
  <c r="W121" i="2"/>
  <c r="U121" i="2"/>
  <c r="S121" i="2"/>
  <c r="Q121" i="2"/>
  <c r="O122" i="2"/>
  <c r="CX120" i="2"/>
  <c r="CU120" i="2"/>
  <c r="CS120" i="2"/>
  <c r="CQ120" i="2"/>
  <c r="CO120" i="2"/>
  <c r="CM120" i="2"/>
  <c r="CK120" i="2"/>
  <c r="CI120" i="2"/>
  <c r="CG120" i="2"/>
  <c r="CE120" i="2"/>
  <c r="CC120" i="2"/>
  <c r="CA120" i="2"/>
  <c r="BY120" i="2"/>
  <c r="BW120" i="2"/>
  <c r="BU120" i="2"/>
  <c r="BS120" i="2"/>
  <c r="BQ120" i="2"/>
  <c r="BO120" i="2"/>
  <c r="BM120" i="2"/>
  <c r="BK120" i="2"/>
  <c r="BI120" i="2"/>
  <c r="BG120" i="2"/>
  <c r="BE120" i="2"/>
  <c r="BC120" i="2"/>
  <c r="BA120" i="2"/>
  <c r="AY120" i="2"/>
  <c r="AW120" i="2"/>
  <c r="AU120" i="2"/>
  <c r="AS120" i="2"/>
  <c r="AQ120" i="2"/>
  <c r="AO120" i="2"/>
  <c r="AM120" i="2"/>
  <c r="AK120" i="2"/>
  <c r="AE120" i="2"/>
  <c r="Y120" i="2"/>
  <c r="W120" i="2"/>
  <c r="U120" i="2"/>
  <c r="S120" i="2"/>
  <c r="Q120" i="2"/>
  <c r="O121" i="2"/>
  <c r="CY120" i="2" s="1"/>
  <c r="CX119" i="2"/>
  <c r="CX118" i="2" s="1"/>
  <c r="CU119" i="2"/>
  <c r="CS119" i="2"/>
  <c r="CS118" i="2" s="1"/>
  <c r="CQ119" i="2"/>
  <c r="CO119" i="2"/>
  <c r="CO118" i="2" s="1"/>
  <c r="CM119" i="2"/>
  <c r="CK119" i="2"/>
  <c r="CK118" i="2" s="1"/>
  <c r="CI119" i="2"/>
  <c r="CG119" i="2"/>
  <c r="CE119" i="2"/>
  <c r="CC119" i="2"/>
  <c r="CC118" i="2" s="1"/>
  <c r="CA119" i="2"/>
  <c r="BY119" i="2"/>
  <c r="BW119" i="2"/>
  <c r="BU119" i="2"/>
  <c r="BU118" i="2" s="1"/>
  <c r="BS119" i="2"/>
  <c r="BQ119" i="2"/>
  <c r="BO119" i="2"/>
  <c r="BM119" i="2"/>
  <c r="BM118" i="2" s="1"/>
  <c r="BK119" i="2"/>
  <c r="BI119" i="2"/>
  <c r="BI118" i="2" s="1"/>
  <c r="BG119" i="2"/>
  <c r="BE119" i="2"/>
  <c r="BE118" i="2" s="1"/>
  <c r="BC119" i="2"/>
  <c r="BA119" i="2"/>
  <c r="AY119" i="2"/>
  <c r="AW119" i="2"/>
  <c r="AW118" i="2" s="1"/>
  <c r="AU119" i="2"/>
  <c r="AS119" i="2"/>
  <c r="AQ119" i="2"/>
  <c r="AO119" i="2"/>
  <c r="AO118" i="2" s="1"/>
  <c r="AM119" i="2"/>
  <c r="AK119" i="2"/>
  <c r="AE119" i="2"/>
  <c r="Y119" i="2"/>
  <c r="Y118" i="2" s="1"/>
  <c r="W119" i="2"/>
  <c r="U119" i="2"/>
  <c r="U118" i="2" s="1"/>
  <c r="S119" i="2"/>
  <c r="Q119" i="2"/>
  <c r="O120" i="2"/>
  <c r="CW118" i="2"/>
  <c r="CV118" i="2"/>
  <c r="CT118" i="2"/>
  <c r="CR118" i="2"/>
  <c r="CP118" i="2"/>
  <c r="CN118" i="2"/>
  <c r="CL118" i="2"/>
  <c r="CJ118" i="2"/>
  <c r="CH118" i="2"/>
  <c r="CG118" i="2"/>
  <c r="CF118" i="2"/>
  <c r="CD118" i="2"/>
  <c r="CB118" i="2"/>
  <c r="BZ118" i="2"/>
  <c r="BY118" i="2"/>
  <c r="BX118" i="2"/>
  <c r="BV118" i="2"/>
  <c r="BT118" i="2"/>
  <c r="BR118" i="2"/>
  <c r="BQ118" i="2"/>
  <c r="BP118" i="2"/>
  <c r="BN118" i="2"/>
  <c r="BL118" i="2"/>
  <c r="BJ118" i="2"/>
  <c r="BH118" i="2"/>
  <c r="BF118" i="2"/>
  <c r="BD118" i="2"/>
  <c r="BB118" i="2"/>
  <c r="BA118" i="2"/>
  <c r="AZ118" i="2"/>
  <c r="AX118" i="2"/>
  <c r="AV118" i="2"/>
  <c r="AT118" i="2"/>
  <c r="AS118" i="2"/>
  <c r="AR118" i="2"/>
  <c r="AP118" i="2"/>
  <c r="AN118" i="2"/>
  <c r="AL118" i="2"/>
  <c r="AK118" i="2"/>
  <c r="AJ118" i="2"/>
  <c r="AD118" i="2"/>
  <c r="X118" i="2"/>
  <c r="V118" i="2"/>
  <c r="T118" i="2"/>
  <c r="R118" i="2"/>
  <c r="P118" i="2"/>
  <c r="N119" i="2"/>
  <c r="CX117" i="2"/>
  <c r="AI117" i="2"/>
  <c r="AG117" i="2"/>
  <c r="U117" i="2"/>
  <c r="S117" i="2"/>
  <c r="O118" i="2"/>
  <c r="CX116" i="2"/>
  <c r="AG116" i="2"/>
  <c r="U116" i="2"/>
  <c r="S116" i="2"/>
  <c r="O117" i="2"/>
  <c r="CX115" i="2"/>
  <c r="AG115" i="2"/>
  <c r="U115" i="2"/>
  <c r="S115" i="2"/>
  <c r="O116" i="2"/>
  <c r="CX113" i="2"/>
  <c r="CU113" i="2"/>
  <c r="CS113" i="2"/>
  <c r="CQ113" i="2"/>
  <c r="CO113" i="2"/>
  <c r="CM113" i="2"/>
  <c r="CK113" i="2"/>
  <c r="CI113" i="2"/>
  <c r="CG113" i="2"/>
  <c r="CE113" i="2"/>
  <c r="CC113" i="2"/>
  <c r="CA113" i="2"/>
  <c r="BY113" i="2"/>
  <c r="BW113" i="2"/>
  <c r="BU113" i="2"/>
  <c r="BS113" i="2"/>
  <c r="BQ113" i="2"/>
  <c r="BO113" i="2"/>
  <c r="BM113" i="2"/>
  <c r="BK113" i="2"/>
  <c r="BI113" i="2"/>
  <c r="BG113" i="2"/>
  <c r="BE113" i="2"/>
  <c r="BC113" i="2"/>
  <c r="BA113" i="2"/>
  <c r="AY113" i="2"/>
  <c r="AW113" i="2"/>
  <c r="AU113" i="2"/>
  <c r="AS113" i="2"/>
  <c r="AQ113" i="2"/>
  <c r="AO113" i="2"/>
  <c r="AM113" i="2"/>
  <c r="AK113" i="2"/>
  <c r="Y113" i="2"/>
  <c r="W113" i="2"/>
  <c r="U113" i="2"/>
  <c r="S113" i="2"/>
  <c r="Q113" i="2"/>
  <c r="O114" i="2"/>
  <c r="CX112" i="2"/>
  <c r="CU112" i="2"/>
  <c r="CS112" i="2"/>
  <c r="CQ112" i="2"/>
  <c r="CO112" i="2"/>
  <c r="CM112" i="2"/>
  <c r="CK112" i="2"/>
  <c r="CI112" i="2"/>
  <c r="CG112" i="2"/>
  <c r="CE112" i="2"/>
  <c r="CC112" i="2"/>
  <c r="CA112" i="2"/>
  <c r="BY112" i="2"/>
  <c r="BW112" i="2"/>
  <c r="BU112" i="2"/>
  <c r="BS112" i="2"/>
  <c r="BQ112" i="2"/>
  <c r="BO112" i="2"/>
  <c r="BM112" i="2"/>
  <c r="BK112" i="2"/>
  <c r="BI112" i="2"/>
  <c r="BG112" i="2"/>
  <c r="BE112" i="2"/>
  <c r="BC112" i="2"/>
  <c r="BA112" i="2"/>
  <c r="AY112" i="2"/>
  <c r="AW112" i="2"/>
  <c r="AU112" i="2"/>
  <c r="AS112" i="2"/>
  <c r="AQ112" i="2"/>
  <c r="AO112" i="2"/>
  <c r="AM112" i="2"/>
  <c r="AK112" i="2"/>
  <c r="AC112" i="2"/>
  <c r="Y112" i="2"/>
  <c r="W112" i="2"/>
  <c r="U112" i="2"/>
  <c r="S112" i="2"/>
  <c r="Q112" i="2"/>
  <c r="CY112" i="2" s="1"/>
  <c r="O113" i="2"/>
  <c r="CX111" i="2"/>
  <c r="AI111" i="2"/>
  <c r="CY111" i="2" s="1"/>
  <c r="U111" i="2"/>
  <c r="CX110" i="2"/>
  <c r="AI110" i="2"/>
  <c r="CY110" i="2" s="1"/>
  <c r="U110" i="2"/>
  <c r="CX109" i="2"/>
  <c r="AI109" i="2"/>
  <c r="CY109" i="2" s="1"/>
  <c r="U109" i="2"/>
  <c r="CX108" i="2"/>
  <c r="AI108" i="2"/>
  <c r="AC108" i="2"/>
  <c r="U108" i="2"/>
  <c r="CX107" i="2"/>
  <c r="AI107" i="2"/>
  <c r="AC107" i="2"/>
  <c r="U107" i="2"/>
  <c r="CX106" i="2"/>
  <c r="CU106" i="2"/>
  <c r="CS106" i="2"/>
  <c r="CQ106" i="2"/>
  <c r="CO106" i="2"/>
  <c r="CM106" i="2"/>
  <c r="CK106" i="2"/>
  <c r="CI106" i="2"/>
  <c r="CG106" i="2"/>
  <c r="CE106" i="2"/>
  <c r="CC106" i="2"/>
  <c r="CA106" i="2"/>
  <c r="BY106" i="2"/>
  <c r="BW106" i="2"/>
  <c r="BU106" i="2"/>
  <c r="BS106" i="2"/>
  <c r="BQ106" i="2"/>
  <c r="BO106" i="2"/>
  <c r="BM106" i="2"/>
  <c r="BK106" i="2"/>
  <c r="BI106" i="2"/>
  <c r="BG106" i="2"/>
  <c r="BE106" i="2"/>
  <c r="BC106" i="2"/>
  <c r="BA106" i="2"/>
  <c r="AY106" i="2"/>
  <c r="AW106" i="2"/>
  <c r="AU106" i="2"/>
  <c r="AS106" i="2"/>
  <c r="AQ106" i="2"/>
  <c r="AO106" i="2"/>
  <c r="AM106" i="2"/>
  <c r="AK106" i="2"/>
  <c r="AI106" i="2"/>
  <c r="AC106" i="2"/>
  <c r="Y106" i="2"/>
  <c r="W106" i="2"/>
  <c r="U106" i="2"/>
  <c r="S106" i="2"/>
  <c r="Q106" i="2"/>
  <c r="O107" i="2"/>
  <c r="CX105" i="2"/>
  <c r="CU105" i="2"/>
  <c r="CS105" i="2"/>
  <c r="CQ105" i="2"/>
  <c r="CO105" i="2"/>
  <c r="CM105" i="2"/>
  <c r="CK105" i="2"/>
  <c r="CI105" i="2"/>
  <c r="CG105" i="2"/>
  <c r="CE105" i="2"/>
  <c r="CC105" i="2"/>
  <c r="CA105" i="2"/>
  <c r="BY105" i="2"/>
  <c r="BW105" i="2"/>
  <c r="BU105" i="2"/>
  <c r="BS105" i="2"/>
  <c r="BQ105" i="2"/>
  <c r="BO105" i="2"/>
  <c r="BM105" i="2"/>
  <c r="BK105" i="2"/>
  <c r="BI105" i="2"/>
  <c r="BG105" i="2"/>
  <c r="BE105" i="2"/>
  <c r="BC105" i="2"/>
  <c r="BA105" i="2"/>
  <c r="AY105" i="2"/>
  <c r="AW105" i="2"/>
  <c r="AU105" i="2"/>
  <c r="AS105" i="2"/>
  <c r="AQ105" i="2"/>
  <c r="AO105" i="2"/>
  <c r="AM105" i="2"/>
  <c r="AK105" i="2"/>
  <c r="AI105" i="2"/>
  <c r="AC105" i="2"/>
  <c r="Y105" i="2"/>
  <c r="W105" i="2"/>
  <c r="U105" i="2"/>
  <c r="S105" i="2"/>
  <c r="Q105" i="2"/>
  <c r="O106" i="2"/>
  <c r="CX104" i="2"/>
  <c r="CU104" i="2"/>
  <c r="CS104" i="2"/>
  <c r="CQ104" i="2"/>
  <c r="CO104" i="2"/>
  <c r="CM104" i="2"/>
  <c r="CK104" i="2"/>
  <c r="CI104" i="2"/>
  <c r="CG104" i="2"/>
  <c r="CE104" i="2"/>
  <c r="CC104" i="2"/>
  <c r="CA104" i="2"/>
  <c r="BY104" i="2"/>
  <c r="BW104" i="2"/>
  <c r="BU104" i="2"/>
  <c r="BS104" i="2"/>
  <c r="BQ104" i="2"/>
  <c r="BO104" i="2"/>
  <c r="BM104" i="2"/>
  <c r="BK104" i="2"/>
  <c r="BI104" i="2"/>
  <c r="BG104" i="2"/>
  <c r="BE104" i="2"/>
  <c r="BC104" i="2"/>
  <c r="BA104" i="2"/>
  <c r="AY104" i="2"/>
  <c r="AW104" i="2"/>
  <c r="AU104" i="2"/>
  <c r="AS104" i="2"/>
  <c r="AQ104" i="2"/>
  <c r="AO104" i="2"/>
  <c r="AM104" i="2"/>
  <c r="AK104" i="2"/>
  <c r="AI104" i="2"/>
  <c r="AC104" i="2"/>
  <c r="Y104" i="2"/>
  <c r="W104" i="2"/>
  <c r="U104" i="2"/>
  <c r="S104" i="2"/>
  <c r="Q104" i="2"/>
  <c r="O105" i="2"/>
  <c r="CX103" i="2"/>
  <c r="CU103" i="2"/>
  <c r="CS103" i="2"/>
  <c r="CQ103" i="2"/>
  <c r="CO103" i="2"/>
  <c r="CM103" i="2"/>
  <c r="CK103" i="2"/>
  <c r="CI103" i="2"/>
  <c r="CG103" i="2"/>
  <c r="CE103" i="2"/>
  <c r="CC103" i="2"/>
  <c r="CA103" i="2"/>
  <c r="BY103" i="2"/>
  <c r="BW103" i="2"/>
  <c r="BU103" i="2"/>
  <c r="BS103" i="2"/>
  <c r="BQ103" i="2"/>
  <c r="BO103" i="2"/>
  <c r="BM103" i="2"/>
  <c r="BK103" i="2"/>
  <c r="BI103" i="2"/>
  <c r="BG103" i="2"/>
  <c r="BE103" i="2"/>
  <c r="BC103" i="2"/>
  <c r="BA103" i="2"/>
  <c r="AY103" i="2"/>
  <c r="AW103" i="2"/>
  <c r="AU103" i="2"/>
  <c r="AS103" i="2"/>
  <c r="AQ103" i="2"/>
  <c r="AO103" i="2"/>
  <c r="AM103" i="2"/>
  <c r="AK103" i="2"/>
  <c r="AI103" i="2"/>
  <c r="AC103" i="2"/>
  <c r="Y103" i="2"/>
  <c r="W103" i="2"/>
  <c r="U103" i="2"/>
  <c r="S103" i="2"/>
  <c r="Q103" i="2"/>
  <c r="CY103" i="2" s="1"/>
  <c r="O104" i="2"/>
  <c r="CX102" i="2"/>
  <c r="CU102" i="2"/>
  <c r="CS102" i="2"/>
  <c r="CQ102" i="2"/>
  <c r="CO102" i="2"/>
  <c r="CM102" i="2"/>
  <c r="CK102" i="2"/>
  <c r="CI102" i="2"/>
  <c r="CG102" i="2"/>
  <c r="CE102" i="2"/>
  <c r="CC102" i="2"/>
  <c r="CA102" i="2"/>
  <c r="BY102" i="2"/>
  <c r="BW102" i="2"/>
  <c r="BU102" i="2"/>
  <c r="BS102" i="2"/>
  <c r="BQ102" i="2"/>
  <c r="BO102" i="2"/>
  <c r="BM102" i="2"/>
  <c r="BK102" i="2"/>
  <c r="BI102" i="2"/>
  <c r="BG102" i="2"/>
  <c r="BE102" i="2"/>
  <c r="BC102" i="2"/>
  <c r="BA102" i="2"/>
  <c r="AY102" i="2"/>
  <c r="AW102" i="2"/>
  <c r="AU102" i="2"/>
  <c r="AS102" i="2"/>
  <c r="AQ102" i="2"/>
  <c r="AO102" i="2"/>
  <c r="AM102" i="2"/>
  <c r="AK102" i="2"/>
  <c r="AI102" i="2"/>
  <c r="AC102" i="2"/>
  <c r="Y102" i="2"/>
  <c r="W102" i="2"/>
  <c r="U102" i="2"/>
  <c r="S102" i="2"/>
  <c r="Q102" i="2"/>
  <c r="O103" i="2"/>
  <c r="CX101" i="2"/>
  <c r="CU101" i="2"/>
  <c r="CS101" i="2"/>
  <c r="CQ101" i="2"/>
  <c r="CO101" i="2"/>
  <c r="CM101" i="2"/>
  <c r="CK101" i="2"/>
  <c r="CI101" i="2"/>
  <c r="CG101" i="2"/>
  <c r="CE101" i="2"/>
  <c r="CC101" i="2"/>
  <c r="CA101" i="2"/>
  <c r="BY101" i="2"/>
  <c r="BW101" i="2"/>
  <c r="BU101" i="2"/>
  <c r="BS101" i="2"/>
  <c r="BQ101" i="2"/>
  <c r="BO101" i="2"/>
  <c r="BM101" i="2"/>
  <c r="BK101" i="2"/>
  <c r="BI101" i="2"/>
  <c r="BG101" i="2"/>
  <c r="BE101" i="2"/>
  <c r="BC101" i="2"/>
  <c r="BA101" i="2"/>
  <c r="AY101" i="2"/>
  <c r="AW101" i="2"/>
  <c r="AU101" i="2"/>
  <c r="AS101" i="2"/>
  <c r="AQ101" i="2"/>
  <c r="AO101" i="2"/>
  <c r="AM101" i="2"/>
  <c r="AK101" i="2"/>
  <c r="AI101" i="2"/>
  <c r="AC101" i="2"/>
  <c r="Y101" i="2"/>
  <c r="W101" i="2"/>
  <c r="U101" i="2"/>
  <c r="S101" i="2"/>
  <c r="Q101" i="2"/>
  <c r="O102" i="2"/>
  <c r="CX100" i="2"/>
  <c r="CU100" i="2"/>
  <c r="CS100" i="2"/>
  <c r="CQ100" i="2"/>
  <c r="CO100" i="2"/>
  <c r="CM100" i="2"/>
  <c r="CK100" i="2"/>
  <c r="CI100" i="2"/>
  <c r="CG100" i="2"/>
  <c r="CE100" i="2"/>
  <c r="CC100" i="2"/>
  <c r="CA100" i="2"/>
  <c r="BY100" i="2"/>
  <c r="BW100" i="2"/>
  <c r="BU100" i="2"/>
  <c r="BS100" i="2"/>
  <c r="BQ100" i="2"/>
  <c r="BO100" i="2"/>
  <c r="BM100" i="2"/>
  <c r="BK100" i="2"/>
  <c r="BI100" i="2"/>
  <c r="BG100" i="2"/>
  <c r="BE100" i="2"/>
  <c r="BC100" i="2"/>
  <c r="BA100" i="2"/>
  <c r="AY100" i="2"/>
  <c r="AW100" i="2"/>
  <c r="AU100" i="2"/>
  <c r="AS100" i="2"/>
  <c r="AQ100" i="2"/>
  <c r="AO100" i="2"/>
  <c r="AM100" i="2"/>
  <c r="AK100" i="2"/>
  <c r="AI100" i="2"/>
  <c r="AC100" i="2"/>
  <c r="Y100" i="2"/>
  <c r="W100" i="2"/>
  <c r="U100" i="2"/>
  <c r="S100" i="2"/>
  <c r="Q100" i="2"/>
  <c r="O101" i="2"/>
  <c r="CX99" i="2"/>
  <c r="CU99" i="2"/>
  <c r="CS99" i="2"/>
  <c r="CQ99" i="2"/>
  <c r="CO99" i="2"/>
  <c r="CM99" i="2"/>
  <c r="CK99" i="2"/>
  <c r="CI99" i="2"/>
  <c r="CG99" i="2"/>
  <c r="CE99" i="2"/>
  <c r="CC99" i="2"/>
  <c r="CA99" i="2"/>
  <c r="BY99" i="2"/>
  <c r="BW99" i="2"/>
  <c r="BU99" i="2"/>
  <c r="BS99" i="2"/>
  <c r="BQ99" i="2"/>
  <c r="BO99" i="2"/>
  <c r="BM99" i="2"/>
  <c r="BK99" i="2"/>
  <c r="BI99" i="2"/>
  <c r="BG99" i="2"/>
  <c r="BE99" i="2"/>
  <c r="BC99" i="2"/>
  <c r="BA99" i="2"/>
  <c r="AY99" i="2"/>
  <c r="AW99" i="2"/>
  <c r="AU99" i="2"/>
  <c r="AS99" i="2"/>
  <c r="AQ99" i="2"/>
  <c r="AO99" i="2"/>
  <c r="AM99" i="2"/>
  <c r="AK99" i="2"/>
  <c r="AI99" i="2"/>
  <c r="AC99" i="2"/>
  <c r="Y99" i="2"/>
  <c r="W99" i="2"/>
  <c r="U99" i="2"/>
  <c r="S99" i="2"/>
  <c r="Q99" i="2"/>
  <c r="CY99" i="2" s="1"/>
  <c r="O100" i="2"/>
  <c r="CX98" i="2"/>
  <c r="CU98" i="2"/>
  <c r="CS98" i="2"/>
  <c r="CQ98" i="2"/>
  <c r="CO98" i="2"/>
  <c r="CM98" i="2"/>
  <c r="CK98" i="2"/>
  <c r="CI98" i="2"/>
  <c r="CG98" i="2"/>
  <c r="CE98" i="2"/>
  <c r="CC98" i="2"/>
  <c r="CA98" i="2"/>
  <c r="BY98" i="2"/>
  <c r="BW98" i="2"/>
  <c r="BU98" i="2"/>
  <c r="BS98" i="2"/>
  <c r="BQ98" i="2"/>
  <c r="BO98" i="2"/>
  <c r="BM98" i="2"/>
  <c r="BK98" i="2"/>
  <c r="BI98" i="2"/>
  <c r="BG98" i="2"/>
  <c r="BE98" i="2"/>
  <c r="BC98" i="2"/>
  <c r="BA98" i="2"/>
  <c r="AY98" i="2"/>
  <c r="AW98" i="2"/>
  <c r="AU98" i="2"/>
  <c r="AS98" i="2"/>
  <c r="AQ98" i="2"/>
  <c r="AO98" i="2"/>
  <c r="AM98" i="2"/>
  <c r="AK98" i="2"/>
  <c r="Y98" i="2"/>
  <c r="W98" i="2"/>
  <c r="U98" i="2"/>
  <c r="S98" i="2"/>
  <c r="Q98" i="2"/>
  <c r="O99" i="2"/>
  <c r="CX97" i="2"/>
  <c r="CW97" i="2"/>
  <c r="CW81" i="2" s="1"/>
  <c r="CU97" i="2"/>
  <c r="CS97" i="2"/>
  <c r="CQ97" i="2"/>
  <c r="CO97" i="2"/>
  <c r="CM97" i="2"/>
  <c r="CK97" i="2"/>
  <c r="CI97" i="2"/>
  <c r="CG97" i="2"/>
  <c r="CE97" i="2"/>
  <c r="CC97" i="2"/>
  <c r="CA97" i="2"/>
  <c r="BY97" i="2"/>
  <c r="BW97" i="2"/>
  <c r="BU97" i="2"/>
  <c r="BS97" i="2"/>
  <c r="BQ97" i="2"/>
  <c r="BO97" i="2"/>
  <c r="BM97" i="2"/>
  <c r="BK97" i="2"/>
  <c r="BI97" i="2"/>
  <c r="BG97" i="2"/>
  <c r="BE97" i="2"/>
  <c r="BC97" i="2"/>
  <c r="BA97" i="2"/>
  <c r="AY97" i="2"/>
  <c r="AW97" i="2"/>
  <c r="AU97" i="2"/>
  <c r="AS97" i="2"/>
  <c r="AQ97" i="2"/>
  <c r="AO97" i="2"/>
  <c r="AM97" i="2"/>
  <c r="AK97" i="2"/>
  <c r="AE97" i="2"/>
  <c r="Y97" i="2"/>
  <c r="W97" i="2"/>
  <c r="U97" i="2"/>
  <c r="S97" i="2"/>
  <c r="Q97" i="2"/>
  <c r="CY97" i="2" s="1"/>
  <c r="O98" i="2"/>
  <c r="CX96" i="2"/>
  <c r="U96" i="2"/>
  <c r="CY96" i="2" s="1"/>
  <c r="CX95" i="2"/>
  <c r="U95" i="2"/>
  <c r="CY95" i="2" s="1"/>
  <c r="CX94" i="2"/>
  <c r="U94" i="2"/>
  <c r="CY94" i="2" s="1"/>
  <c r="CX93" i="2"/>
  <c r="U93" i="2"/>
  <c r="CY93" i="2" s="1"/>
  <c r="CY92" i="2"/>
  <c r="CX92" i="2"/>
  <c r="U92" i="2"/>
  <c r="CY91" i="2"/>
  <c r="CX91" i="2"/>
  <c r="U91" i="2"/>
  <c r="CX90" i="2"/>
  <c r="U90" i="2"/>
  <c r="CY90" i="2" s="1"/>
  <c r="CX89" i="2"/>
  <c r="U89" i="2"/>
  <c r="CY89" i="2" s="1"/>
  <c r="CX88" i="2"/>
  <c r="U88" i="2"/>
  <c r="CY88" i="2" s="1"/>
  <c r="CX87" i="2"/>
  <c r="U87" i="2"/>
  <c r="CY87" i="2" s="1"/>
  <c r="CX86" i="2"/>
  <c r="U86" i="2"/>
  <c r="CY86" i="2" s="1"/>
  <c r="CX85" i="2"/>
  <c r="U85" i="2"/>
  <c r="CY85" i="2" s="1"/>
  <c r="CX84" i="2"/>
  <c r="CU84" i="2"/>
  <c r="CS84" i="2"/>
  <c r="CQ84" i="2"/>
  <c r="CO84" i="2"/>
  <c r="CM84" i="2"/>
  <c r="CK84" i="2"/>
  <c r="CI84" i="2"/>
  <c r="CG84" i="2"/>
  <c r="CE84" i="2"/>
  <c r="CC84" i="2"/>
  <c r="CA84" i="2"/>
  <c r="BY84" i="2"/>
  <c r="BW84" i="2"/>
  <c r="BU84" i="2"/>
  <c r="BS84" i="2"/>
  <c r="BQ84" i="2"/>
  <c r="BO84" i="2"/>
  <c r="BM84" i="2"/>
  <c r="BK84" i="2"/>
  <c r="BI84" i="2"/>
  <c r="BG84" i="2"/>
  <c r="BE84" i="2"/>
  <c r="BC84" i="2"/>
  <c r="BA84" i="2"/>
  <c r="AY84" i="2"/>
  <c r="AW84" i="2"/>
  <c r="AU84" i="2"/>
  <c r="AS84" i="2"/>
  <c r="AQ84" i="2"/>
  <c r="AO84" i="2"/>
  <c r="AM84" i="2"/>
  <c r="AK84" i="2"/>
  <c r="Y84" i="2"/>
  <c r="W84" i="2"/>
  <c r="U84" i="2"/>
  <c r="S84" i="2"/>
  <c r="Q84" i="2"/>
  <c r="O85" i="2"/>
  <c r="CX83" i="2"/>
  <c r="CU83" i="2"/>
  <c r="CS83" i="2"/>
  <c r="CQ83" i="2"/>
  <c r="CQ81" i="2" s="1"/>
  <c r="CO83" i="2"/>
  <c r="CM83" i="2"/>
  <c r="CK83" i="2"/>
  <c r="CI83" i="2"/>
  <c r="CG83" i="2"/>
  <c r="CE83" i="2"/>
  <c r="CC83" i="2"/>
  <c r="CA83" i="2"/>
  <c r="CA81" i="2" s="1"/>
  <c r="BY83" i="2"/>
  <c r="BW83" i="2"/>
  <c r="BU83" i="2"/>
  <c r="BS83" i="2"/>
  <c r="BQ83" i="2"/>
  <c r="BO83" i="2"/>
  <c r="BM83" i="2"/>
  <c r="BK83" i="2"/>
  <c r="BK81" i="2" s="1"/>
  <c r="BI83" i="2"/>
  <c r="BG83" i="2"/>
  <c r="BE83" i="2"/>
  <c r="BC83" i="2"/>
  <c r="BA83" i="2"/>
  <c r="AY83" i="2"/>
  <c r="AW83" i="2"/>
  <c r="AU83" i="2"/>
  <c r="AU81" i="2" s="1"/>
  <c r="AS83" i="2"/>
  <c r="AQ83" i="2"/>
  <c r="AO83" i="2"/>
  <c r="AM83" i="2"/>
  <c r="AK83" i="2"/>
  <c r="Y83" i="2"/>
  <c r="W83" i="2"/>
  <c r="U83" i="2"/>
  <c r="S83" i="2"/>
  <c r="Q83" i="2"/>
  <c r="O84" i="2"/>
  <c r="CX82" i="2"/>
  <c r="CU82" i="2"/>
  <c r="CS82" i="2"/>
  <c r="CS81" i="2" s="1"/>
  <c r="CQ82" i="2"/>
  <c r="CO82" i="2"/>
  <c r="CM82" i="2"/>
  <c r="CK82" i="2"/>
  <c r="CK81" i="2" s="1"/>
  <c r="CI82" i="2"/>
  <c r="CG82" i="2"/>
  <c r="CE82" i="2"/>
  <c r="CC82" i="2"/>
  <c r="CC81" i="2" s="1"/>
  <c r="CA82" i="2"/>
  <c r="BY82" i="2"/>
  <c r="BW82" i="2"/>
  <c r="BU82" i="2"/>
  <c r="BU81" i="2" s="1"/>
  <c r="BS82" i="2"/>
  <c r="BQ82" i="2"/>
  <c r="BO82" i="2"/>
  <c r="BM82" i="2"/>
  <c r="BM81" i="2" s="1"/>
  <c r="BK82" i="2"/>
  <c r="BI82" i="2"/>
  <c r="BG82" i="2"/>
  <c r="BE82" i="2"/>
  <c r="BE81" i="2" s="1"/>
  <c r="BC82" i="2"/>
  <c r="BA82" i="2"/>
  <c r="AY82" i="2"/>
  <c r="AW82" i="2"/>
  <c r="AW81" i="2" s="1"/>
  <c r="AU82" i="2"/>
  <c r="AS82" i="2"/>
  <c r="AQ82" i="2"/>
  <c r="AO82" i="2"/>
  <c r="AO81" i="2" s="1"/>
  <c r="AM82" i="2"/>
  <c r="AK82" i="2"/>
  <c r="Y82" i="2"/>
  <c r="W82" i="2"/>
  <c r="U82" i="2"/>
  <c r="S82" i="2"/>
  <c r="S81" i="2" s="1"/>
  <c r="Q82" i="2"/>
  <c r="O83" i="2"/>
  <c r="O82" i="2" s="1"/>
  <c r="CV81" i="2"/>
  <c r="CT81" i="2"/>
  <c r="CR81" i="2"/>
  <c r="CP81" i="2"/>
  <c r="CN81" i="2"/>
  <c r="CM81" i="2"/>
  <c r="CL81" i="2"/>
  <c r="CJ81" i="2"/>
  <c r="CI81" i="2"/>
  <c r="CH81" i="2"/>
  <c r="CF81" i="2"/>
  <c r="CD81" i="2"/>
  <c r="CB81" i="2"/>
  <c r="BZ81" i="2"/>
  <c r="BX81" i="2"/>
  <c r="BW81" i="2"/>
  <c r="BV81" i="2"/>
  <c r="BT81" i="2"/>
  <c r="BS81" i="2"/>
  <c r="BR81" i="2"/>
  <c r="BP81" i="2"/>
  <c r="BN81" i="2"/>
  <c r="BL81" i="2"/>
  <c r="BJ81" i="2"/>
  <c r="BH81" i="2"/>
  <c r="BG81" i="2"/>
  <c r="BF81" i="2"/>
  <c r="BD81" i="2"/>
  <c r="BC81" i="2"/>
  <c r="BB81" i="2"/>
  <c r="AZ81" i="2"/>
  <c r="AX81" i="2"/>
  <c r="AV81" i="2"/>
  <c r="AT81" i="2"/>
  <c r="AR81" i="2"/>
  <c r="AQ81" i="2"/>
  <c r="AP81" i="2"/>
  <c r="AN81" i="2"/>
  <c r="AM81" i="2"/>
  <c r="AL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T81" i="2"/>
  <c r="R81" i="2"/>
  <c r="Q81" i="2"/>
  <c r="P81" i="2"/>
  <c r="N82" i="2"/>
  <c r="CX80" i="2"/>
  <c r="CU80" i="2"/>
  <c r="CS80" i="2"/>
  <c r="CQ80" i="2"/>
  <c r="CO80" i="2"/>
  <c r="CM80" i="2"/>
  <c r="CK80" i="2"/>
  <c r="CI80" i="2"/>
  <c r="CG80" i="2"/>
  <c r="CE80" i="2"/>
  <c r="CC80" i="2"/>
  <c r="CA80" i="2"/>
  <c r="BY80" i="2"/>
  <c r="BW80" i="2"/>
  <c r="BU80" i="2"/>
  <c r="BS80" i="2"/>
  <c r="BQ80" i="2"/>
  <c r="BO80" i="2"/>
  <c r="BM80" i="2"/>
  <c r="BK80" i="2"/>
  <c r="BI80" i="2"/>
  <c r="BG80" i="2"/>
  <c r="BE80" i="2"/>
  <c r="BC80" i="2"/>
  <c r="BA80" i="2"/>
  <c r="AY80" i="2"/>
  <c r="AW80" i="2"/>
  <c r="AU80" i="2"/>
  <c r="AS80" i="2"/>
  <c r="AQ80" i="2"/>
  <c r="AO80" i="2"/>
  <c r="AM80" i="2"/>
  <c r="AK80" i="2"/>
  <c r="AG80" i="2"/>
  <c r="AC80" i="2"/>
  <c r="Y80" i="2"/>
  <c r="W80" i="2"/>
  <c r="U80" i="2"/>
  <c r="S80" i="2"/>
  <c r="Q80" i="2"/>
  <c r="O81" i="2"/>
  <c r="CX79" i="2"/>
  <c r="CU79" i="2"/>
  <c r="CS79" i="2"/>
  <c r="CQ79" i="2"/>
  <c r="CO79" i="2"/>
  <c r="CM79" i="2"/>
  <c r="CK79" i="2"/>
  <c r="CI79" i="2"/>
  <c r="CG79" i="2"/>
  <c r="CE79" i="2"/>
  <c r="CC79" i="2"/>
  <c r="CA79" i="2"/>
  <c r="BY79" i="2"/>
  <c r="BW79" i="2"/>
  <c r="BU79" i="2"/>
  <c r="BS79" i="2"/>
  <c r="BQ79" i="2"/>
  <c r="BO79" i="2"/>
  <c r="BM79" i="2"/>
  <c r="BK79" i="2"/>
  <c r="BI79" i="2"/>
  <c r="BG79" i="2"/>
  <c r="BE79" i="2"/>
  <c r="BC79" i="2"/>
  <c r="BA79" i="2"/>
  <c r="AY79" i="2"/>
  <c r="AW79" i="2"/>
  <c r="AU79" i="2"/>
  <c r="AS79" i="2"/>
  <c r="AQ79" i="2"/>
  <c r="AO79" i="2"/>
  <c r="AM79" i="2"/>
  <c r="AK79" i="2"/>
  <c r="AG79" i="2"/>
  <c r="AC79" i="2"/>
  <c r="Y79" i="2"/>
  <c r="W79" i="2"/>
  <c r="U79" i="2"/>
  <c r="S79" i="2"/>
  <c r="Q79" i="2"/>
  <c r="CY79" i="2" s="1"/>
  <c r="O80" i="2"/>
  <c r="CX78" i="2"/>
  <c r="CU78" i="2"/>
  <c r="CS78" i="2"/>
  <c r="CQ78" i="2"/>
  <c r="CO78" i="2"/>
  <c r="CM78" i="2"/>
  <c r="CK78" i="2"/>
  <c r="CI78" i="2"/>
  <c r="CG78" i="2"/>
  <c r="CE78" i="2"/>
  <c r="CC78" i="2"/>
  <c r="CA78" i="2"/>
  <c r="BY78" i="2"/>
  <c r="BW78" i="2"/>
  <c r="BU78" i="2"/>
  <c r="BS78" i="2"/>
  <c r="BQ78" i="2"/>
  <c r="BO78" i="2"/>
  <c r="BM78" i="2"/>
  <c r="BK78" i="2"/>
  <c r="BI78" i="2"/>
  <c r="BG78" i="2"/>
  <c r="BE78" i="2"/>
  <c r="BC78" i="2"/>
  <c r="BA78" i="2"/>
  <c r="AY78" i="2"/>
  <c r="AW78" i="2"/>
  <c r="AU78" i="2"/>
  <c r="AS78" i="2"/>
  <c r="AQ78" i="2"/>
  <c r="AO78" i="2"/>
  <c r="AM78" i="2"/>
  <c r="AK78" i="2"/>
  <c r="AG78" i="2"/>
  <c r="AC78" i="2"/>
  <c r="Y78" i="2"/>
  <c r="W78" i="2"/>
  <c r="U78" i="2"/>
  <c r="S78" i="2"/>
  <c r="Q78" i="2"/>
  <c r="O79" i="2"/>
  <c r="CX77" i="2"/>
  <c r="CU77" i="2"/>
  <c r="CS77" i="2"/>
  <c r="CQ77" i="2"/>
  <c r="CO77" i="2"/>
  <c r="CM77" i="2"/>
  <c r="CK77" i="2"/>
  <c r="CK76" i="2" s="1"/>
  <c r="CI77" i="2"/>
  <c r="CG77" i="2"/>
  <c r="CE77" i="2"/>
  <c r="CC77" i="2"/>
  <c r="CA77" i="2"/>
  <c r="BY77" i="2"/>
  <c r="BW77" i="2"/>
  <c r="BU77" i="2"/>
  <c r="BU76" i="2" s="1"/>
  <c r="BS77" i="2"/>
  <c r="BQ77" i="2"/>
  <c r="BO77" i="2"/>
  <c r="BM77" i="2"/>
  <c r="BK77" i="2"/>
  <c r="BI77" i="2"/>
  <c r="BG77" i="2"/>
  <c r="BE77" i="2"/>
  <c r="BE76" i="2" s="1"/>
  <c r="BC77" i="2"/>
  <c r="BA77" i="2"/>
  <c r="AY77" i="2"/>
  <c r="AW77" i="2"/>
  <c r="AU77" i="2"/>
  <c r="AS77" i="2"/>
  <c r="AQ77" i="2"/>
  <c r="AO77" i="2"/>
  <c r="AO76" i="2" s="1"/>
  <c r="AM77" i="2"/>
  <c r="AK77" i="2"/>
  <c r="AG77" i="2"/>
  <c r="AC77" i="2"/>
  <c r="Y77" i="2"/>
  <c r="W77" i="2"/>
  <c r="U77" i="2"/>
  <c r="S77" i="2"/>
  <c r="S76" i="2" s="1"/>
  <c r="Q77" i="2"/>
  <c r="O78" i="2"/>
  <c r="CX76" i="2"/>
  <c r="CW76" i="2"/>
  <c r="CV76" i="2"/>
  <c r="CT76" i="2"/>
  <c r="CS76" i="2"/>
  <c r="CR76" i="2"/>
  <c r="CP76" i="2"/>
  <c r="CO76" i="2"/>
  <c r="CN76" i="2"/>
  <c r="CL76" i="2"/>
  <c r="CJ76" i="2"/>
  <c r="CH76" i="2"/>
  <c r="CG76" i="2"/>
  <c r="CF76" i="2"/>
  <c r="CD76" i="2"/>
  <c r="CC76" i="2"/>
  <c r="CB76" i="2"/>
  <c r="BZ76" i="2"/>
  <c r="BY76" i="2"/>
  <c r="BX76" i="2"/>
  <c r="BV76" i="2"/>
  <c r="BT76" i="2"/>
  <c r="BR76" i="2"/>
  <c r="BQ76" i="2"/>
  <c r="BP76" i="2"/>
  <c r="BN76" i="2"/>
  <c r="BM76" i="2"/>
  <c r="BL76" i="2"/>
  <c r="BJ76" i="2"/>
  <c r="BI76" i="2"/>
  <c r="BH76" i="2"/>
  <c r="BF76" i="2"/>
  <c r="BD76" i="2"/>
  <c r="BB76" i="2"/>
  <c r="BA76" i="2"/>
  <c r="AZ76" i="2"/>
  <c r="AX76" i="2"/>
  <c r="AW76" i="2"/>
  <c r="AV76" i="2"/>
  <c r="AT76" i="2"/>
  <c r="AS76" i="2"/>
  <c r="AR76" i="2"/>
  <c r="AP76" i="2"/>
  <c r="AN76" i="2"/>
  <c r="AL76" i="2"/>
  <c r="AK76" i="2"/>
  <c r="AJ76" i="2"/>
  <c r="AF76" i="2"/>
  <c r="AC76" i="2"/>
  <c r="AB76" i="2"/>
  <c r="X76" i="2"/>
  <c r="W76" i="2"/>
  <c r="V76" i="2"/>
  <c r="T76" i="2"/>
  <c r="R76" i="2"/>
  <c r="P76" i="2"/>
  <c r="O77" i="2"/>
  <c r="N77" i="2"/>
  <c r="CX75" i="2"/>
  <c r="CX74" i="2" s="1"/>
  <c r="CU75" i="2"/>
  <c r="CU74" i="2" s="1"/>
  <c r="CS75" i="2"/>
  <c r="CS74" i="2" s="1"/>
  <c r="CQ75" i="2"/>
  <c r="CO75" i="2"/>
  <c r="CO74" i="2" s="1"/>
  <c r="CM75" i="2"/>
  <c r="CM74" i="2" s="1"/>
  <c r="CK75" i="2"/>
  <c r="CI75" i="2"/>
  <c r="CG75" i="2"/>
  <c r="CE75" i="2"/>
  <c r="CE74" i="2" s="1"/>
  <c r="CC75" i="2"/>
  <c r="CA75" i="2"/>
  <c r="BY75" i="2"/>
  <c r="BW75" i="2"/>
  <c r="BW74" i="2" s="1"/>
  <c r="BU75" i="2"/>
  <c r="BS75" i="2"/>
  <c r="BQ75" i="2"/>
  <c r="BO75" i="2"/>
  <c r="BO74" i="2" s="1"/>
  <c r="BM75" i="2"/>
  <c r="BM74" i="2" s="1"/>
  <c r="BK75" i="2"/>
  <c r="BI75" i="2"/>
  <c r="BI74" i="2" s="1"/>
  <c r="BG75" i="2"/>
  <c r="BG74" i="2" s="1"/>
  <c r="BE75" i="2"/>
  <c r="BC75" i="2"/>
  <c r="BA75" i="2"/>
  <c r="AY75" i="2"/>
  <c r="AY74" i="2" s="1"/>
  <c r="AW75" i="2"/>
  <c r="AU75" i="2"/>
  <c r="AS75" i="2"/>
  <c r="AQ75" i="2"/>
  <c r="AQ74" i="2" s="1"/>
  <c r="AO75" i="2"/>
  <c r="AM75" i="2"/>
  <c r="AK75" i="2"/>
  <c r="Y75" i="2"/>
  <c r="Y74" i="2" s="1"/>
  <c r="W75" i="2"/>
  <c r="W74" i="2" s="1"/>
  <c r="U75" i="2"/>
  <c r="S75" i="2"/>
  <c r="S74" i="2" s="1"/>
  <c r="Q75" i="2"/>
  <c r="CY75" i="2" s="1"/>
  <c r="CY74" i="2" s="1"/>
  <c r="O76" i="2"/>
  <c r="CW74" i="2"/>
  <c r="CV74" i="2"/>
  <c r="CT74" i="2"/>
  <c r="CR74" i="2"/>
  <c r="CQ74" i="2"/>
  <c r="CP74" i="2"/>
  <c r="CN74" i="2"/>
  <c r="CL74" i="2"/>
  <c r="CK74" i="2"/>
  <c r="CJ74" i="2"/>
  <c r="CI74" i="2"/>
  <c r="CH74" i="2"/>
  <c r="CG74" i="2"/>
  <c r="CF74" i="2"/>
  <c r="CD74" i="2"/>
  <c r="CC74" i="2"/>
  <c r="CB74" i="2"/>
  <c r="CA74" i="2"/>
  <c r="BZ74" i="2"/>
  <c r="BY74" i="2"/>
  <c r="BX74" i="2"/>
  <c r="BV74" i="2"/>
  <c r="BU74" i="2"/>
  <c r="BT74" i="2"/>
  <c r="BS74" i="2"/>
  <c r="BR74" i="2"/>
  <c r="BQ74" i="2"/>
  <c r="BP74" i="2"/>
  <c r="BN74" i="2"/>
  <c r="BL74" i="2"/>
  <c r="BK74" i="2"/>
  <c r="BJ74" i="2"/>
  <c r="BH74" i="2"/>
  <c r="BF74" i="2"/>
  <c r="BE74" i="2"/>
  <c r="BD74" i="2"/>
  <c r="BC74" i="2"/>
  <c r="BB74" i="2"/>
  <c r="BA74" i="2"/>
  <c r="AZ74" i="2"/>
  <c r="AX74" i="2"/>
  <c r="AW74" i="2"/>
  <c r="AV74" i="2"/>
  <c r="AU74" i="2"/>
  <c r="AT74" i="2"/>
  <c r="AS74" i="2"/>
  <c r="AR74" i="2"/>
  <c r="AP74" i="2"/>
  <c r="AO74" i="2"/>
  <c r="AN74" i="2"/>
  <c r="AM74" i="2"/>
  <c r="AL74" i="2"/>
  <c r="AK74" i="2"/>
  <c r="AJ74" i="2"/>
  <c r="X74" i="2"/>
  <c r="V74" i="2"/>
  <c r="U74" i="2"/>
  <c r="T74" i="2"/>
  <c r="R74" i="2"/>
  <c r="P74" i="2"/>
  <c r="O75" i="2"/>
  <c r="N75" i="2"/>
  <c r="CX73" i="2"/>
  <c r="CU73" i="2"/>
  <c r="CU71" i="2" s="1"/>
  <c r="CS73" i="2"/>
  <c r="CQ73" i="2"/>
  <c r="CO73" i="2"/>
  <c r="CM73" i="2"/>
  <c r="CK73" i="2"/>
  <c r="CI73" i="2"/>
  <c r="CG73" i="2"/>
  <c r="CE73" i="2"/>
  <c r="CE71" i="2" s="1"/>
  <c r="CC73" i="2"/>
  <c r="CA73" i="2"/>
  <c r="BY73" i="2"/>
  <c r="BW73" i="2"/>
  <c r="BU73" i="2"/>
  <c r="BS73" i="2"/>
  <c r="BQ73" i="2"/>
  <c r="BO73" i="2"/>
  <c r="BO71" i="2" s="1"/>
  <c r="BM73" i="2"/>
  <c r="BK73" i="2"/>
  <c r="BI73" i="2"/>
  <c r="BG73" i="2"/>
  <c r="BE73" i="2"/>
  <c r="BC73" i="2"/>
  <c r="BA73" i="2"/>
  <c r="AY73" i="2"/>
  <c r="AY71" i="2" s="1"/>
  <c r="AW73" i="2"/>
  <c r="AU73" i="2"/>
  <c r="AS73" i="2"/>
  <c r="AQ73" i="2"/>
  <c r="AO73" i="2"/>
  <c r="AM73" i="2"/>
  <c r="AK73" i="2"/>
  <c r="Y73" i="2"/>
  <c r="Y71" i="2" s="1"/>
  <c r="W73" i="2"/>
  <c r="U73" i="2"/>
  <c r="S73" i="2"/>
  <c r="Q73" i="2"/>
  <c r="CY73" i="2" s="1"/>
  <c r="O74" i="2"/>
  <c r="CX72" i="2"/>
  <c r="CU72" i="2"/>
  <c r="CS72" i="2"/>
  <c r="CS71" i="2" s="1"/>
  <c r="CQ72" i="2"/>
  <c r="CO72" i="2"/>
  <c r="CM72" i="2"/>
  <c r="CK72" i="2"/>
  <c r="CK71" i="2" s="1"/>
  <c r="CI72" i="2"/>
  <c r="CG72" i="2"/>
  <c r="CE72" i="2"/>
  <c r="CC72" i="2"/>
  <c r="CC71" i="2" s="1"/>
  <c r="CA72" i="2"/>
  <c r="BY72" i="2"/>
  <c r="BW72" i="2"/>
  <c r="BW71" i="2" s="1"/>
  <c r="BU72" i="2"/>
  <c r="BS72" i="2"/>
  <c r="BS71" i="2" s="1"/>
  <c r="BQ72" i="2"/>
  <c r="BO72" i="2"/>
  <c r="BM72" i="2"/>
  <c r="BM71" i="2" s="1"/>
  <c r="BK72" i="2"/>
  <c r="BI72" i="2"/>
  <c r="BG72" i="2"/>
  <c r="BE72" i="2"/>
  <c r="BE71" i="2" s="1"/>
  <c r="BC72" i="2"/>
  <c r="BA72" i="2"/>
  <c r="AY72" i="2"/>
  <c r="AW72" i="2"/>
  <c r="AW71" i="2" s="1"/>
  <c r="AU72" i="2"/>
  <c r="AS72" i="2"/>
  <c r="AQ72" i="2"/>
  <c r="AQ71" i="2" s="1"/>
  <c r="AO72" i="2"/>
  <c r="AM72" i="2"/>
  <c r="AM71" i="2" s="1"/>
  <c r="AK72" i="2"/>
  <c r="AG72" i="2"/>
  <c r="AC72" i="2"/>
  <c r="AC71" i="2" s="1"/>
  <c r="Y72" i="2"/>
  <c r="W72" i="2"/>
  <c r="U72" i="2"/>
  <c r="S72" i="2"/>
  <c r="Q72" i="2"/>
  <c r="O73" i="2"/>
  <c r="CW71" i="2"/>
  <c r="CV71" i="2"/>
  <c r="CT71" i="2"/>
  <c r="CR71" i="2"/>
  <c r="CQ71" i="2"/>
  <c r="CP71" i="2"/>
  <c r="CN71" i="2"/>
  <c r="CM71" i="2"/>
  <c r="CL71" i="2"/>
  <c r="CJ71" i="2"/>
  <c r="CI71" i="2"/>
  <c r="CH71" i="2"/>
  <c r="CF71" i="2"/>
  <c r="CD71" i="2"/>
  <c r="CB71" i="2"/>
  <c r="CA71" i="2"/>
  <c r="BZ71" i="2"/>
  <c r="BX71" i="2"/>
  <c r="BV71" i="2"/>
  <c r="BU71" i="2"/>
  <c r="BT71" i="2"/>
  <c r="BR71" i="2"/>
  <c r="BP71" i="2"/>
  <c r="BN71" i="2"/>
  <c r="BL71" i="2"/>
  <c r="BK71" i="2"/>
  <c r="BJ71" i="2"/>
  <c r="BH71" i="2"/>
  <c r="BG71" i="2"/>
  <c r="BF71" i="2"/>
  <c r="BD71" i="2"/>
  <c r="BC71" i="2"/>
  <c r="BB71" i="2"/>
  <c r="AZ71" i="2"/>
  <c r="AX71" i="2"/>
  <c r="AV71" i="2"/>
  <c r="AU71" i="2"/>
  <c r="AT71" i="2"/>
  <c r="AR71" i="2"/>
  <c r="AP71" i="2"/>
  <c r="AO71" i="2"/>
  <c r="AN71" i="2"/>
  <c r="AL71" i="2"/>
  <c r="AJ71" i="2"/>
  <c r="AG71" i="2"/>
  <c r="AF71" i="2"/>
  <c r="AB71" i="2"/>
  <c r="X71" i="2"/>
  <c r="V71" i="2"/>
  <c r="U71" i="2"/>
  <c r="T71" i="2"/>
  <c r="R71" i="2"/>
  <c r="P71" i="2"/>
  <c r="N72" i="2"/>
  <c r="CY70" i="2"/>
  <c r="CX70" i="2"/>
  <c r="CX69" i="2"/>
  <c r="CU69" i="2"/>
  <c r="CS69" i="2"/>
  <c r="CQ69" i="2"/>
  <c r="CO69" i="2"/>
  <c r="CM69" i="2"/>
  <c r="CK69" i="2"/>
  <c r="CI69" i="2"/>
  <c r="CG69" i="2"/>
  <c r="CE69" i="2"/>
  <c r="CC69" i="2"/>
  <c r="CA69" i="2"/>
  <c r="BY69" i="2"/>
  <c r="BW69" i="2"/>
  <c r="BU69" i="2"/>
  <c r="BS69" i="2"/>
  <c r="BQ69" i="2"/>
  <c r="BO69" i="2"/>
  <c r="BM69" i="2"/>
  <c r="BK69" i="2"/>
  <c r="BI69" i="2"/>
  <c r="BG69" i="2"/>
  <c r="BE69" i="2"/>
  <c r="BC69" i="2"/>
  <c r="BA69" i="2"/>
  <c r="AY69" i="2"/>
  <c r="AW69" i="2"/>
  <c r="AU69" i="2"/>
  <c r="AS69" i="2"/>
  <c r="AQ69" i="2"/>
  <c r="AO69" i="2"/>
  <c r="AM69" i="2"/>
  <c r="AK69" i="2"/>
  <c r="Y69" i="2"/>
  <c r="W69" i="2"/>
  <c r="U69" i="2"/>
  <c r="S69" i="2"/>
  <c r="Q69" i="2"/>
  <c r="O70" i="2"/>
  <c r="CU68" i="2"/>
  <c r="CS68" i="2"/>
  <c r="CS67" i="2" s="1"/>
  <c r="CQ68" i="2"/>
  <c r="CO68" i="2"/>
  <c r="CM68" i="2"/>
  <c r="CK68" i="2"/>
  <c r="CK67" i="2" s="1"/>
  <c r="CI68" i="2"/>
  <c r="CG68" i="2"/>
  <c r="CE68" i="2"/>
  <c r="CE67" i="2" s="1"/>
  <c r="CC68" i="2"/>
  <c r="CA68" i="2"/>
  <c r="CA67" i="2" s="1"/>
  <c r="BY68" i="2"/>
  <c r="BW68" i="2"/>
  <c r="BU68" i="2"/>
  <c r="BU67" i="2" s="1"/>
  <c r="BS68" i="2"/>
  <c r="BQ68" i="2"/>
  <c r="BO68" i="2"/>
  <c r="BM68" i="2"/>
  <c r="BM67" i="2" s="1"/>
  <c r="BJ68" i="2"/>
  <c r="CX68" i="2" s="1"/>
  <c r="BI68" i="2"/>
  <c r="BG68" i="2"/>
  <c r="BE68" i="2"/>
  <c r="BE67" i="2" s="1"/>
  <c r="BC68" i="2"/>
  <c r="BA68" i="2"/>
  <c r="AY68" i="2"/>
  <c r="AW68" i="2"/>
  <c r="AW67" i="2" s="1"/>
  <c r="AU68" i="2"/>
  <c r="AS68" i="2"/>
  <c r="AQ68" i="2"/>
  <c r="AO68" i="2"/>
  <c r="AO67" i="2" s="1"/>
  <c r="AM68" i="2"/>
  <c r="AK68" i="2"/>
  <c r="AC68" i="2"/>
  <c r="AC67" i="2" s="1"/>
  <c r="Y68" i="2"/>
  <c r="W68" i="2"/>
  <c r="U68" i="2"/>
  <c r="S68" i="2"/>
  <c r="Q68" i="2"/>
  <c r="O69" i="2"/>
  <c r="CW67" i="2"/>
  <c r="CV67" i="2"/>
  <c r="CU67" i="2"/>
  <c r="CT67" i="2"/>
  <c r="CR67" i="2"/>
  <c r="CQ67" i="2"/>
  <c r="CP67" i="2"/>
  <c r="CN67" i="2"/>
  <c r="CM67" i="2"/>
  <c r="CL67" i="2"/>
  <c r="CJ67" i="2"/>
  <c r="CI67" i="2"/>
  <c r="CH67" i="2"/>
  <c r="CF67" i="2"/>
  <c r="CD67" i="2"/>
  <c r="CC67" i="2"/>
  <c r="CB67" i="2"/>
  <c r="BZ67" i="2"/>
  <c r="BX67" i="2"/>
  <c r="BW67" i="2"/>
  <c r="BV67" i="2"/>
  <c r="BT67" i="2"/>
  <c r="BS67" i="2"/>
  <c r="BR67" i="2"/>
  <c r="BP67" i="2"/>
  <c r="BO67" i="2"/>
  <c r="BN67" i="2"/>
  <c r="BL67" i="2"/>
  <c r="BH67" i="2"/>
  <c r="BG67" i="2"/>
  <c r="BF67" i="2"/>
  <c r="BD67" i="2"/>
  <c r="BC67" i="2"/>
  <c r="BB67" i="2"/>
  <c r="AZ67" i="2"/>
  <c r="AY67" i="2"/>
  <c r="AX67" i="2"/>
  <c r="AV67" i="2"/>
  <c r="AU67" i="2"/>
  <c r="AT67" i="2"/>
  <c r="AR67" i="2"/>
  <c r="AQ67" i="2"/>
  <c r="AP67" i="2"/>
  <c r="AN67" i="2"/>
  <c r="AM67" i="2"/>
  <c r="AL67" i="2"/>
  <c r="AJ67" i="2"/>
  <c r="AB67" i="2"/>
  <c r="X67" i="2"/>
  <c r="W67" i="2"/>
  <c r="V67" i="2"/>
  <c r="T67" i="2"/>
  <c r="S67" i="2"/>
  <c r="R67" i="2"/>
  <c r="P67" i="2"/>
  <c r="O68" i="2"/>
  <c r="N68" i="2"/>
  <c r="CX66" i="2"/>
  <c r="CX64" i="2" s="1"/>
  <c r="CW66" i="2"/>
  <c r="CW64" i="2" s="1"/>
  <c r="CU66" i="2"/>
  <c r="CS66" i="2"/>
  <c r="CQ66" i="2"/>
  <c r="CO66" i="2"/>
  <c r="CM66" i="2"/>
  <c r="CK66" i="2"/>
  <c r="CI66" i="2"/>
  <c r="CG66" i="2"/>
  <c r="CE66" i="2"/>
  <c r="CC66" i="2"/>
  <c r="CA66" i="2"/>
  <c r="BY66" i="2"/>
  <c r="BW66" i="2"/>
  <c r="BU66" i="2"/>
  <c r="BS66" i="2"/>
  <c r="BQ66" i="2"/>
  <c r="BO66" i="2"/>
  <c r="BM66" i="2"/>
  <c r="BK66" i="2"/>
  <c r="BI66" i="2"/>
  <c r="BG66" i="2"/>
  <c r="BE66" i="2"/>
  <c r="BC66" i="2"/>
  <c r="BA66" i="2"/>
  <c r="AY66" i="2"/>
  <c r="AW66" i="2"/>
  <c r="AU66" i="2"/>
  <c r="AS66" i="2"/>
  <c r="AQ66" i="2"/>
  <c r="AO66" i="2"/>
  <c r="AM66" i="2"/>
  <c r="AK66" i="2"/>
  <c r="AG66" i="2"/>
  <c r="Y66" i="2"/>
  <c r="W66" i="2"/>
  <c r="U66" i="2"/>
  <c r="S66" i="2"/>
  <c r="Q66" i="2"/>
  <c r="CY66" i="2" s="1"/>
  <c r="O67" i="2"/>
  <c r="CX65" i="2"/>
  <c r="CU65" i="2"/>
  <c r="CS65" i="2"/>
  <c r="CS64" i="2" s="1"/>
  <c r="CQ65" i="2"/>
  <c r="CQ64" i="2" s="1"/>
  <c r="CO65" i="2"/>
  <c r="CM65" i="2"/>
  <c r="CK65" i="2"/>
  <c r="CK64" i="2" s="1"/>
  <c r="CI65" i="2"/>
  <c r="CI64" i="2" s="1"/>
  <c r="CG65" i="2"/>
  <c r="CE65" i="2"/>
  <c r="CC65" i="2"/>
  <c r="CC64" i="2" s="1"/>
  <c r="CA65" i="2"/>
  <c r="CA64" i="2" s="1"/>
  <c r="BY65" i="2"/>
  <c r="BW65" i="2"/>
  <c r="BU65" i="2"/>
  <c r="BU64" i="2" s="1"/>
  <c r="BS65" i="2"/>
  <c r="BS64" i="2" s="1"/>
  <c r="BQ65" i="2"/>
  <c r="BO65" i="2"/>
  <c r="BM65" i="2"/>
  <c r="BM64" i="2" s="1"/>
  <c r="BK65" i="2"/>
  <c r="BK64" i="2" s="1"/>
  <c r="BI65" i="2"/>
  <c r="BG65" i="2"/>
  <c r="BE65" i="2"/>
  <c r="BE64" i="2" s="1"/>
  <c r="BC65" i="2"/>
  <c r="BC64" i="2" s="1"/>
  <c r="BA65" i="2"/>
  <c r="AY65" i="2"/>
  <c r="AW65" i="2"/>
  <c r="AW64" i="2" s="1"/>
  <c r="AU65" i="2"/>
  <c r="AU64" i="2" s="1"/>
  <c r="AS65" i="2"/>
  <c r="AQ65" i="2"/>
  <c r="AO65" i="2"/>
  <c r="AO64" i="2" s="1"/>
  <c r="AM65" i="2"/>
  <c r="AM64" i="2" s="1"/>
  <c r="AK65" i="2"/>
  <c r="AG65" i="2"/>
  <c r="Y65" i="2"/>
  <c r="Y64" i="2" s="1"/>
  <c r="W65" i="2"/>
  <c r="W64" i="2" s="1"/>
  <c r="U65" i="2"/>
  <c r="S65" i="2"/>
  <c r="Q65" i="2"/>
  <c r="Q64" i="2" s="1"/>
  <c r="O66" i="2"/>
  <c r="CV64" i="2"/>
  <c r="CU64" i="2"/>
  <c r="CT64" i="2"/>
  <c r="CR64" i="2"/>
  <c r="CP64" i="2"/>
  <c r="CN64" i="2"/>
  <c r="CM64" i="2"/>
  <c r="CL64" i="2"/>
  <c r="CJ64" i="2"/>
  <c r="CH64" i="2"/>
  <c r="CF64" i="2"/>
  <c r="CE64" i="2"/>
  <c r="CD64" i="2"/>
  <c r="CB64" i="2"/>
  <c r="BZ64" i="2"/>
  <c r="BX64" i="2"/>
  <c r="BW64" i="2"/>
  <c r="BV64" i="2"/>
  <c r="BT64" i="2"/>
  <c r="BR64" i="2"/>
  <c r="BP64" i="2"/>
  <c r="BO64" i="2"/>
  <c r="BN64" i="2"/>
  <c r="BL64" i="2"/>
  <c r="BJ64" i="2"/>
  <c r="BH64" i="2"/>
  <c r="BG64" i="2"/>
  <c r="BF64" i="2"/>
  <c r="BD64" i="2"/>
  <c r="BB64" i="2"/>
  <c r="AZ64" i="2"/>
  <c r="AY64" i="2"/>
  <c r="AX64" i="2"/>
  <c r="AV64" i="2"/>
  <c r="AT64" i="2"/>
  <c r="AR64" i="2"/>
  <c r="AQ64" i="2"/>
  <c r="AP64" i="2"/>
  <c r="AN64" i="2"/>
  <c r="AL64" i="2"/>
  <c r="AJ64" i="2"/>
  <c r="AG64" i="2"/>
  <c r="AF64" i="2"/>
  <c r="X64" i="2"/>
  <c r="V64" i="2"/>
  <c r="T64" i="2"/>
  <c r="S64" i="2"/>
  <c r="R64" i="2"/>
  <c r="P64" i="2"/>
  <c r="N65" i="2"/>
  <c r="CX63" i="2"/>
  <c r="CU63" i="2"/>
  <c r="CS63" i="2"/>
  <c r="CQ63" i="2"/>
  <c r="CO63" i="2"/>
  <c r="CM63" i="2"/>
  <c r="CK63" i="2"/>
  <c r="CI63" i="2"/>
  <c r="CG63" i="2"/>
  <c r="CE63" i="2"/>
  <c r="CC63" i="2"/>
  <c r="CA63" i="2"/>
  <c r="BY63" i="2"/>
  <c r="BW63" i="2"/>
  <c r="BU63" i="2"/>
  <c r="BS63" i="2"/>
  <c r="BQ63" i="2"/>
  <c r="BO63" i="2"/>
  <c r="BM63" i="2"/>
  <c r="BK63" i="2"/>
  <c r="BI63" i="2"/>
  <c r="BG63" i="2"/>
  <c r="BE63" i="2"/>
  <c r="BC63" i="2"/>
  <c r="BA63" i="2"/>
  <c r="AY63" i="2"/>
  <c r="AW63" i="2"/>
  <c r="AU63" i="2"/>
  <c r="AS63" i="2"/>
  <c r="AQ63" i="2"/>
  <c r="AO63" i="2"/>
  <c r="AM63" i="2"/>
  <c r="AK63" i="2"/>
  <c r="AG63" i="2"/>
  <c r="Y63" i="2"/>
  <c r="W63" i="2"/>
  <c r="U63" i="2"/>
  <c r="S63" i="2"/>
  <c r="Q63" i="2"/>
  <c r="O64" i="2"/>
  <c r="CX62" i="2"/>
  <c r="CU62" i="2"/>
  <c r="CS62" i="2"/>
  <c r="CQ62" i="2"/>
  <c r="CO62" i="2"/>
  <c r="CM62" i="2"/>
  <c r="CK62" i="2"/>
  <c r="CI62" i="2"/>
  <c r="CG62" i="2"/>
  <c r="CE62" i="2"/>
  <c r="CC62" i="2"/>
  <c r="CA62" i="2"/>
  <c r="BY62" i="2"/>
  <c r="BW62" i="2"/>
  <c r="BU62" i="2"/>
  <c r="BS62" i="2"/>
  <c r="BQ62" i="2"/>
  <c r="BO62" i="2"/>
  <c r="BM62" i="2"/>
  <c r="BK62" i="2"/>
  <c r="BI62" i="2"/>
  <c r="BG62" i="2"/>
  <c r="BE62" i="2"/>
  <c r="BC62" i="2"/>
  <c r="BA62" i="2"/>
  <c r="AY62" i="2"/>
  <c r="AW62" i="2"/>
  <c r="AU62" i="2"/>
  <c r="AS62" i="2"/>
  <c r="AQ62" i="2"/>
  <c r="AO62" i="2"/>
  <c r="AM62" i="2"/>
  <c r="AK62" i="2"/>
  <c r="AG62" i="2"/>
  <c r="Y62" i="2"/>
  <c r="Y60" i="2" s="1"/>
  <c r="W62" i="2"/>
  <c r="W60" i="2" s="1"/>
  <c r="U62" i="2"/>
  <c r="S62" i="2"/>
  <c r="Q62" i="2"/>
  <c r="O63" i="2"/>
  <c r="CX61" i="2"/>
  <c r="CU61" i="2"/>
  <c r="CU60" i="2" s="1"/>
  <c r="CS61" i="2"/>
  <c r="CS60" i="2" s="1"/>
  <c r="CQ61" i="2"/>
  <c r="CO61" i="2"/>
  <c r="CM61" i="2"/>
  <c r="CK61" i="2"/>
  <c r="CK60" i="2" s="1"/>
  <c r="CI61" i="2"/>
  <c r="CG61" i="2"/>
  <c r="CE61" i="2"/>
  <c r="CC61" i="2"/>
  <c r="CC60" i="2" s="1"/>
  <c r="CA61" i="2"/>
  <c r="BY61" i="2"/>
  <c r="BW61" i="2"/>
  <c r="BU61" i="2"/>
  <c r="BU60" i="2" s="1"/>
  <c r="BS61" i="2"/>
  <c r="BQ61" i="2"/>
  <c r="BO61" i="2"/>
  <c r="BO60" i="2" s="1"/>
  <c r="BM61" i="2"/>
  <c r="BM60" i="2" s="1"/>
  <c r="BK61" i="2"/>
  <c r="BI61" i="2"/>
  <c r="BG61" i="2"/>
  <c r="BE61" i="2"/>
  <c r="BE60" i="2" s="1"/>
  <c r="BC61" i="2"/>
  <c r="BA61" i="2"/>
  <c r="AY61" i="2"/>
  <c r="AW61" i="2"/>
  <c r="AW60" i="2" s="1"/>
  <c r="AU61" i="2"/>
  <c r="AS61" i="2"/>
  <c r="AQ61" i="2"/>
  <c r="AO61" i="2"/>
  <c r="AO60" i="2" s="1"/>
  <c r="AM61" i="2"/>
  <c r="AK61" i="2"/>
  <c r="AG61" i="2"/>
  <c r="AG60" i="2" s="1"/>
  <c r="AC61" i="2"/>
  <c r="AC60" i="2" s="1"/>
  <c r="Y61" i="2"/>
  <c r="W61" i="2"/>
  <c r="U61" i="2"/>
  <c r="S61" i="2"/>
  <c r="S60" i="2" s="1"/>
  <c r="Q61" i="2"/>
  <c r="Q60" i="2" s="1"/>
  <c r="O62" i="2"/>
  <c r="CX60" i="2"/>
  <c r="CW60" i="2"/>
  <c r="CV60" i="2"/>
  <c r="CT60" i="2"/>
  <c r="CR60" i="2"/>
  <c r="CP60" i="2"/>
  <c r="CN60" i="2"/>
  <c r="CM60" i="2"/>
  <c r="CL60" i="2"/>
  <c r="CJ60" i="2"/>
  <c r="CH60" i="2"/>
  <c r="CF60" i="2"/>
  <c r="CE60" i="2"/>
  <c r="CD60" i="2"/>
  <c r="CB60" i="2"/>
  <c r="BZ60" i="2"/>
  <c r="BX60" i="2"/>
  <c r="BW60" i="2"/>
  <c r="BV60" i="2"/>
  <c r="BT60" i="2"/>
  <c r="BR60" i="2"/>
  <c r="BP60" i="2"/>
  <c r="BN60" i="2"/>
  <c r="BL60" i="2"/>
  <c r="BJ60" i="2"/>
  <c r="BH60" i="2"/>
  <c r="BG60" i="2"/>
  <c r="BF60" i="2"/>
  <c r="BD60" i="2"/>
  <c r="BB60" i="2"/>
  <c r="AZ60" i="2"/>
  <c r="AY60" i="2"/>
  <c r="AX60" i="2"/>
  <c r="AV60" i="2"/>
  <c r="AT60" i="2"/>
  <c r="AR60" i="2"/>
  <c r="AQ60" i="2"/>
  <c r="AP60" i="2"/>
  <c r="AN60" i="2"/>
  <c r="AL60" i="2"/>
  <c r="AJ60" i="2"/>
  <c r="AF60" i="2"/>
  <c r="AB60" i="2"/>
  <c r="X60" i="2"/>
  <c r="V60" i="2"/>
  <c r="T60" i="2"/>
  <c r="R60" i="2"/>
  <c r="P60" i="2"/>
  <c r="N61" i="2"/>
  <c r="CX59" i="2"/>
  <c r="CU59" i="2"/>
  <c r="CS59" i="2"/>
  <c r="CQ59" i="2"/>
  <c r="CO59" i="2"/>
  <c r="CM59" i="2"/>
  <c r="CK59" i="2"/>
  <c r="CI59" i="2"/>
  <c r="CG59" i="2"/>
  <c r="CE59" i="2"/>
  <c r="CC59" i="2"/>
  <c r="CA59" i="2"/>
  <c r="BY59" i="2"/>
  <c r="BW59" i="2"/>
  <c r="BU59" i="2"/>
  <c r="BS59" i="2"/>
  <c r="BQ59" i="2"/>
  <c r="BO59" i="2"/>
  <c r="BM59" i="2"/>
  <c r="BK59" i="2"/>
  <c r="BI59" i="2"/>
  <c r="BG59" i="2"/>
  <c r="BE59" i="2"/>
  <c r="BC59" i="2"/>
  <c r="BA59" i="2"/>
  <c r="AY59" i="2"/>
  <c r="AW59" i="2"/>
  <c r="AU59" i="2"/>
  <c r="AS59" i="2"/>
  <c r="AQ59" i="2"/>
  <c r="AO59" i="2"/>
  <c r="AM59" i="2"/>
  <c r="AK59" i="2"/>
  <c r="AG59" i="2"/>
  <c r="AE59" i="2"/>
  <c r="Y59" i="2"/>
  <c r="W59" i="2"/>
  <c r="U59" i="2"/>
  <c r="S59" i="2"/>
  <c r="Q59" i="2"/>
  <c r="CY59" i="2" s="1"/>
  <c r="O60" i="2"/>
  <c r="CX58" i="2"/>
  <c r="CU58" i="2"/>
  <c r="CS58" i="2"/>
  <c r="CQ58" i="2"/>
  <c r="CO58" i="2"/>
  <c r="CM58" i="2"/>
  <c r="CK58" i="2"/>
  <c r="CI58" i="2"/>
  <c r="CG58" i="2"/>
  <c r="CE58" i="2"/>
  <c r="CC58" i="2"/>
  <c r="CA58" i="2"/>
  <c r="BY58" i="2"/>
  <c r="BW58" i="2"/>
  <c r="BU58" i="2"/>
  <c r="BS58" i="2"/>
  <c r="BQ58" i="2"/>
  <c r="BO58" i="2"/>
  <c r="BM58" i="2"/>
  <c r="BK58" i="2"/>
  <c r="BI58" i="2"/>
  <c r="BG58" i="2"/>
  <c r="BE58" i="2"/>
  <c r="BC58" i="2"/>
  <c r="BA58" i="2"/>
  <c r="AY58" i="2"/>
  <c r="AW58" i="2"/>
  <c r="AU58" i="2"/>
  <c r="AS58" i="2"/>
  <c r="AQ58" i="2"/>
  <c r="AO58" i="2"/>
  <c r="AM58" i="2"/>
  <c r="AK58" i="2"/>
  <c r="AG58" i="2"/>
  <c r="AE58" i="2"/>
  <c r="Y58" i="2"/>
  <c r="W58" i="2"/>
  <c r="U58" i="2"/>
  <c r="S58" i="2"/>
  <c r="Q58" i="2"/>
  <c r="O59" i="2"/>
  <c r="CX57" i="2"/>
  <c r="CU57" i="2"/>
  <c r="CS57" i="2"/>
  <c r="CQ57" i="2"/>
  <c r="CO57" i="2"/>
  <c r="CM57" i="2"/>
  <c r="CK57" i="2"/>
  <c r="CI57" i="2"/>
  <c r="CG57" i="2"/>
  <c r="CE57" i="2"/>
  <c r="CC57" i="2"/>
  <c r="CA57" i="2"/>
  <c r="BY57" i="2"/>
  <c r="BW57" i="2"/>
  <c r="BU57" i="2"/>
  <c r="BS57" i="2"/>
  <c r="BQ57" i="2"/>
  <c r="BO57" i="2"/>
  <c r="BM57" i="2"/>
  <c r="BK57" i="2"/>
  <c r="BI57" i="2"/>
  <c r="BG57" i="2"/>
  <c r="BE57" i="2"/>
  <c r="BC57" i="2"/>
  <c r="BA57" i="2"/>
  <c r="AY57" i="2"/>
  <c r="AW57" i="2"/>
  <c r="AU57" i="2"/>
  <c r="AS57" i="2"/>
  <c r="AQ57" i="2"/>
  <c r="AO57" i="2"/>
  <c r="AM57" i="2"/>
  <c r="AK57" i="2"/>
  <c r="AG57" i="2"/>
  <c r="Y57" i="2"/>
  <c r="W57" i="2"/>
  <c r="U57" i="2"/>
  <c r="S57" i="2"/>
  <c r="Q57" i="2"/>
  <c r="O58" i="2"/>
  <c r="CX56" i="2"/>
  <c r="CU56" i="2"/>
  <c r="CS56" i="2"/>
  <c r="CQ56" i="2"/>
  <c r="CO56" i="2"/>
  <c r="CM56" i="2"/>
  <c r="CK56" i="2"/>
  <c r="CI56" i="2"/>
  <c r="CG56" i="2"/>
  <c r="CE56" i="2"/>
  <c r="CC56" i="2"/>
  <c r="CA56" i="2"/>
  <c r="BY56" i="2"/>
  <c r="BW56" i="2"/>
  <c r="BU56" i="2"/>
  <c r="BS56" i="2"/>
  <c r="BQ56" i="2"/>
  <c r="BO56" i="2"/>
  <c r="BM56" i="2"/>
  <c r="BK56" i="2"/>
  <c r="BI56" i="2"/>
  <c r="BG56" i="2"/>
  <c r="BE56" i="2"/>
  <c r="BC56" i="2"/>
  <c r="BA56" i="2"/>
  <c r="AY56" i="2"/>
  <c r="AW56" i="2"/>
  <c r="AU56" i="2"/>
  <c r="AS56" i="2"/>
  <c r="AQ56" i="2"/>
  <c r="AO56" i="2"/>
  <c r="AM56" i="2"/>
  <c r="AK56" i="2"/>
  <c r="AG56" i="2"/>
  <c r="Y56" i="2"/>
  <c r="W56" i="2"/>
  <c r="U56" i="2"/>
  <c r="S56" i="2"/>
  <c r="Q56" i="2"/>
  <c r="O57" i="2"/>
  <c r="CX55" i="2"/>
  <c r="CU55" i="2"/>
  <c r="CS55" i="2"/>
  <c r="CQ55" i="2"/>
  <c r="CO55" i="2"/>
  <c r="CM55" i="2"/>
  <c r="CK55" i="2"/>
  <c r="CI55" i="2"/>
  <c r="CG55" i="2"/>
  <c r="CE55" i="2"/>
  <c r="CC55" i="2"/>
  <c r="CA55" i="2"/>
  <c r="BY55" i="2"/>
  <c r="BW55" i="2"/>
  <c r="BU55" i="2"/>
  <c r="BS55" i="2"/>
  <c r="BQ55" i="2"/>
  <c r="BO55" i="2"/>
  <c r="BM55" i="2"/>
  <c r="BK55" i="2"/>
  <c r="BI55" i="2"/>
  <c r="BG55" i="2"/>
  <c r="BE55" i="2"/>
  <c r="BC55" i="2"/>
  <c r="BA55" i="2"/>
  <c r="AY55" i="2"/>
  <c r="AW55" i="2"/>
  <c r="AU55" i="2"/>
  <c r="AS55" i="2"/>
  <c r="AQ55" i="2"/>
  <c r="AO55" i="2"/>
  <c r="AM55" i="2"/>
  <c r="AK55" i="2"/>
  <c r="AG55" i="2"/>
  <c r="AC55" i="2"/>
  <c r="AC51" i="2" s="1"/>
  <c r="Y55" i="2"/>
  <c r="W55" i="2"/>
  <c r="U55" i="2"/>
  <c r="S55" i="2"/>
  <c r="Q55" i="2"/>
  <c r="O56" i="2"/>
  <c r="CX54" i="2"/>
  <c r="CU54" i="2"/>
  <c r="CS54" i="2"/>
  <c r="CQ54" i="2"/>
  <c r="CO54" i="2"/>
  <c r="CM54" i="2"/>
  <c r="CK54" i="2"/>
  <c r="CI54" i="2"/>
  <c r="CG54" i="2"/>
  <c r="CE54" i="2"/>
  <c r="CC54" i="2"/>
  <c r="CA54" i="2"/>
  <c r="BY54" i="2"/>
  <c r="BW54" i="2"/>
  <c r="BU54" i="2"/>
  <c r="BS54" i="2"/>
  <c r="BQ54" i="2"/>
  <c r="BO54" i="2"/>
  <c r="BM54" i="2"/>
  <c r="BK54" i="2"/>
  <c r="BI54" i="2"/>
  <c r="BG54" i="2"/>
  <c r="BE54" i="2"/>
  <c r="BC54" i="2"/>
  <c r="BA54" i="2"/>
  <c r="AY54" i="2"/>
  <c r="AW54" i="2"/>
  <c r="AU54" i="2"/>
  <c r="AS54" i="2"/>
  <c r="AQ54" i="2"/>
  <c r="AO54" i="2"/>
  <c r="AM54" i="2"/>
  <c r="AK54" i="2"/>
  <c r="AG54" i="2"/>
  <c r="Y54" i="2"/>
  <c r="W54" i="2"/>
  <c r="U54" i="2"/>
  <c r="S54" i="2"/>
  <c r="Q54" i="2"/>
  <c r="O55" i="2"/>
  <c r="CX53" i="2"/>
  <c r="CU53" i="2"/>
  <c r="CS53" i="2"/>
  <c r="CQ53" i="2"/>
  <c r="CO53" i="2"/>
  <c r="CM53" i="2"/>
  <c r="CK53" i="2"/>
  <c r="CI53" i="2"/>
  <c r="CG53" i="2"/>
  <c r="CE53" i="2"/>
  <c r="CC53" i="2"/>
  <c r="CA53" i="2"/>
  <c r="BY53" i="2"/>
  <c r="BW53" i="2"/>
  <c r="BU53" i="2"/>
  <c r="BS53" i="2"/>
  <c r="BQ53" i="2"/>
  <c r="BO53" i="2"/>
  <c r="BM53" i="2"/>
  <c r="BK53" i="2"/>
  <c r="BI53" i="2"/>
  <c r="BG53" i="2"/>
  <c r="BE53" i="2"/>
  <c r="BC53" i="2"/>
  <c r="BA53" i="2"/>
  <c r="AY53" i="2"/>
  <c r="AW53" i="2"/>
  <c r="AU53" i="2"/>
  <c r="AS53" i="2"/>
  <c r="AQ53" i="2"/>
  <c r="AO53" i="2"/>
  <c r="AM53" i="2"/>
  <c r="AK53" i="2"/>
  <c r="AG53" i="2"/>
  <c r="Y53" i="2"/>
  <c r="W53" i="2"/>
  <c r="U53" i="2"/>
  <c r="S53" i="2"/>
  <c r="Q53" i="2"/>
  <c r="O54" i="2"/>
  <c r="CX52" i="2"/>
  <c r="CU52" i="2"/>
  <c r="CU51" i="2" s="1"/>
  <c r="CS52" i="2"/>
  <c r="CS51" i="2" s="1"/>
  <c r="CQ52" i="2"/>
  <c r="CO52" i="2"/>
  <c r="CO51" i="2" s="1"/>
  <c r="CM52" i="2"/>
  <c r="CM51" i="2" s="1"/>
  <c r="CK52" i="2"/>
  <c r="CI52" i="2"/>
  <c r="CG52" i="2"/>
  <c r="CG51" i="2" s="1"/>
  <c r="CE52" i="2"/>
  <c r="CE51" i="2" s="1"/>
  <c r="CC52" i="2"/>
  <c r="CC51" i="2" s="1"/>
  <c r="CA52" i="2"/>
  <c r="BY52" i="2"/>
  <c r="BW52" i="2"/>
  <c r="BW51" i="2" s="1"/>
  <c r="BU52" i="2"/>
  <c r="BS52" i="2"/>
  <c r="BQ52" i="2"/>
  <c r="BQ51" i="2" s="1"/>
  <c r="BO52" i="2"/>
  <c r="BO51" i="2" s="1"/>
  <c r="BM52" i="2"/>
  <c r="BM51" i="2" s="1"/>
  <c r="BK52" i="2"/>
  <c r="BI52" i="2"/>
  <c r="BI51" i="2" s="1"/>
  <c r="BG52" i="2"/>
  <c r="BG51" i="2" s="1"/>
  <c r="BE52" i="2"/>
  <c r="BC52" i="2"/>
  <c r="BA52" i="2"/>
  <c r="BA51" i="2" s="1"/>
  <c r="AY52" i="2"/>
  <c r="AY51" i="2" s="1"/>
  <c r="AW52" i="2"/>
  <c r="AW51" i="2" s="1"/>
  <c r="AU52" i="2"/>
  <c r="AS52" i="2"/>
  <c r="AS51" i="2" s="1"/>
  <c r="AQ52" i="2"/>
  <c r="AQ51" i="2" s="1"/>
  <c r="AO52" i="2"/>
  <c r="AM52" i="2"/>
  <c r="AK52" i="2"/>
  <c r="AG52" i="2"/>
  <c r="AG51" i="2" s="1"/>
  <c r="Y52" i="2"/>
  <c r="W52" i="2"/>
  <c r="U52" i="2"/>
  <c r="U51" i="2" s="1"/>
  <c r="S52" i="2"/>
  <c r="S51" i="2" s="1"/>
  <c r="Q52" i="2"/>
  <c r="O53" i="2"/>
  <c r="CW51" i="2"/>
  <c r="CV51" i="2"/>
  <c r="CT51" i="2"/>
  <c r="CR51" i="2"/>
  <c r="CP51" i="2"/>
  <c r="CN51" i="2"/>
  <c r="CL51" i="2"/>
  <c r="CK51" i="2"/>
  <c r="CJ51" i="2"/>
  <c r="CH51" i="2"/>
  <c r="CF51" i="2"/>
  <c r="CD51" i="2"/>
  <c r="CB51" i="2"/>
  <c r="BZ51" i="2"/>
  <c r="BY51" i="2"/>
  <c r="BX51" i="2"/>
  <c r="BV51" i="2"/>
  <c r="BU51" i="2"/>
  <c r="BT51" i="2"/>
  <c r="BR51" i="2"/>
  <c r="BP51" i="2"/>
  <c r="BN51" i="2"/>
  <c r="BL51" i="2"/>
  <c r="BJ51" i="2"/>
  <c r="BH51" i="2"/>
  <c r="BF51" i="2"/>
  <c r="BE51" i="2"/>
  <c r="BD51" i="2"/>
  <c r="BB51" i="2"/>
  <c r="AZ51" i="2"/>
  <c r="AX51" i="2"/>
  <c r="AV51" i="2"/>
  <c r="AT51" i="2"/>
  <c r="AR51" i="2"/>
  <c r="AP51" i="2"/>
  <c r="AO51" i="2"/>
  <c r="AN51" i="2"/>
  <c r="AL51" i="2"/>
  <c r="AK51" i="2"/>
  <c r="AJ51" i="2"/>
  <c r="AF51" i="2"/>
  <c r="AE51" i="2"/>
  <c r="AD51" i="2"/>
  <c r="AB51" i="2"/>
  <c r="Y51" i="2"/>
  <c r="X51" i="2"/>
  <c r="V51" i="2"/>
  <c r="T51" i="2"/>
  <c r="R51" i="2"/>
  <c r="Q51" i="2"/>
  <c r="P51" i="2"/>
  <c r="N52" i="2"/>
  <c r="CX50" i="2"/>
  <c r="CX48" i="2" s="1"/>
  <c r="CU50" i="2"/>
  <c r="CS50" i="2"/>
  <c r="CQ50" i="2"/>
  <c r="CO50" i="2"/>
  <c r="CM50" i="2"/>
  <c r="CK50" i="2"/>
  <c r="CI50" i="2"/>
  <c r="CG50" i="2"/>
  <c r="CE50" i="2"/>
  <c r="CC50" i="2"/>
  <c r="CA50" i="2"/>
  <c r="BY50" i="2"/>
  <c r="BW50" i="2"/>
  <c r="BU50" i="2"/>
  <c r="BS50" i="2"/>
  <c r="BQ50" i="2"/>
  <c r="BO50" i="2"/>
  <c r="BM50" i="2"/>
  <c r="BK50" i="2"/>
  <c r="BI50" i="2"/>
  <c r="BG50" i="2"/>
  <c r="BE50" i="2"/>
  <c r="BC50" i="2"/>
  <c r="BA50" i="2"/>
  <c r="AY50" i="2"/>
  <c r="AW50" i="2"/>
  <c r="AU50" i="2"/>
  <c r="AS50" i="2"/>
  <c r="AQ50" i="2"/>
  <c r="AO50" i="2"/>
  <c r="AM50" i="2"/>
  <c r="AK50" i="2"/>
  <c r="Y50" i="2"/>
  <c r="W50" i="2"/>
  <c r="U50" i="2"/>
  <c r="S50" i="2"/>
  <c r="Q50" i="2"/>
  <c r="O51" i="2"/>
  <c r="CX49" i="2"/>
  <c r="CU49" i="2"/>
  <c r="CS49" i="2"/>
  <c r="CS48" i="2" s="1"/>
  <c r="CQ49" i="2"/>
  <c r="CO49" i="2"/>
  <c r="CM49" i="2"/>
  <c r="CM48" i="2" s="1"/>
  <c r="CK49" i="2"/>
  <c r="CK48" i="2" s="1"/>
  <c r="CI49" i="2"/>
  <c r="CG49" i="2"/>
  <c r="CE49" i="2"/>
  <c r="CC49" i="2"/>
  <c r="CC48" i="2" s="1"/>
  <c r="CA49" i="2"/>
  <c r="BY49" i="2"/>
  <c r="BW49" i="2"/>
  <c r="BW48" i="2" s="1"/>
  <c r="BU49" i="2"/>
  <c r="BU48" i="2" s="1"/>
  <c r="BS49" i="2"/>
  <c r="BQ49" i="2"/>
  <c r="BO49" i="2"/>
  <c r="BM49" i="2"/>
  <c r="BM48" i="2" s="1"/>
  <c r="BK49" i="2"/>
  <c r="BI49" i="2"/>
  <c r="BG49" i="2"/>
  <c r="BG48" i="2" s="1"/>
  <c r="BE49" i="2"/>
  <c r="BE48" i="2" s="1"/>
  <c r="BC49" i="2"/>
  <c r="BA49" i="2"/>
  <c r="AY49" i="2"/>
  <c r="AW49" i="2"/>
  <c r="AW48" i="2" s="1"/>
  <c r="AU49" i="2"/>
  <c r="AS49" i="2"/>
  <c r="AQ49" i="2"/>
  <c r="AQ48" i="2" s="1"/>
  <c r="AO49" i="2"/>
  <c r="AO48" i="2" s="1"/>
  <c r="AM49" i="2"/>
  <c r="AK49" i="2"/>
  <c r="Y49" i="2"/>
  <c r="W49" i="2"/>
  <c r="W48" i="2" s="1"/>
  <c r="U49" i="2"/>
  <c r="S49" i="2"/>
  <c r="Q49" i="2"/>
  <c r="Q48" i="2" s="1"/>
  <c r="O50" i="2"/>
  <c r="O49" i="2" s="1"/>
  <c r="CW48" i="2"/>
  <c r="CV48" i="2"/>
  <c r="CU48" i="2"/>
  <c r="CT48" i="2"/>
  <c r="CR48" i="2"/>
  <c r="CQ48" i="2"/>
  <c r="CP48" i="2"/>
  <c r="CN48" i="2"/>
  <c r="CL48" i="2"/>
  <c r="CJ48" i="2"/>
  <c r="CI48" i="2"/>
  <c r="CH48" i="2"/>
  <c r="CF48" i="2"/>
  <c r="CE48" i="2"/>
  <c r="CD48" i="2"/>
  <c r="CB48" i="2"/>
  <c r="CA48" i="2"/>
  <c r="BZ48" i="2"/>
  <c r="BX48" i="2"/>
  <c r="BV48" i="2"/>
  <c r="BT48" i="2"/>
  <c r="BS48" i="2"/>
  <c r="BR48" i="2"/>
  <c r="BP48" i="2"/>
  <c r="BO48" i="2"/>
  <c r="BN48" i="2"/>
  <c r="BL48" i="2"/>
  <c r="BK48" i="2"/>
  <c r="BJ48" i="2"/>
  <c r="BH48" i="2"/>
  <c r="BF48" i="2"/>
  <c r="BD48" i="2"/>
  <c r="BC48" i="2"/>
  <c r="BB48" i="2"/>
  <c r="AZ48" i="2"/>
  <c r="AY48" i="2"/>
  <c r="AX48" i="2"/>
  <c r="AV48" i="2"/>
  <c r="AU48" i="2"/>
  <c r="AT48" i="2"/>
  <c r="AR48" i="2"/>
  <c r="AP48" i="2"/>
  <c r="AN48" i="2"/>
  <c r="AM48" i="2"/>
  <c r="AL48" i="2"/>
  <c r="AJ48" i="2"/>
  <c r="Y48" i="2"/>
  <c r="X48" i="2"/>
  <c r="V48" i="2"/>
  <c r="U48" i="2"/>
  <c r="T48" i="2"/>
  <c r="R48" i="2"/>
  <c r="P48" i="2"/>
  <c r="N49" i="2"/>
  <c r="CX47" i="2"/>
  <c r="CU47" i="2"/>
  <c r="CS47" i="2"/>
  <c r="CS46" i="2" s="1"/>
  <c r="CQ47" i="2"/>
  <c r="CQ46" i="2" s="1"/>
  <c r="CO47" i="2"/>
  <c r="CO46" i="2" s="1"/>
  <c r="CM47" i="2"/>
  <c r="CK47" i="2"/>
  <c r="CK46" i="2" s="1"/>
  <c r="CI47" i="2"/>
  <c r="CI46" i="2" s="1"/>
  <c r="CG47" i="2"/>
  <c r="CG46" i="2" s="1"/>
  <c r="CE47" i="2"/>
  <c r="CC47" i="2"/>
  <c r="CC46" i="2" s="1"/>
  <c r="CA47" i="2"/>
  <c r="CA46" i="2" s="1"/>
  <c r="BY47" i="2"/>
  <c r="BY46" i="2" s="1"/>
  <c r="BW47" i="2"/>
  <c r="BU47" i="2"/>
  <c r="BU46" i="2" s="1"/>
  <c r="BS47" i="2"/>
  <c r="BS46" i="2" s="1"/>
  <c r="BQ47" i="2"/>
  <c r="BQ46" i="2" s="1"/>
  <c r="BO47" i="2"/>
  <c r="BM47" i="2"/>
  <c r="BM46" i="2" s="1"/>
  <c r="BK47" i="2"/>
  <c r="BK46" i="2" s="1"/>
  <c r="BI47" i="2"/>
  <c r="BI46" i="2" s="1"/>
  <c r="BG47" i="2"/>
  <c r="BE47" i="2"/>
  <c r="BE46" i="2" s="1"/>
  <c r="BC47" i="2"/>
  <c r="BC46" i="2" s="1"/>
  <c r="BA47" i="2"/>
  <c r="BA46" i="2" s="1"/>
  <c r="AY47" i="2"/>
  <c r="AW47" i="2"/>
  <c r="AW46" i="2" s="1"/>
  <c r="AU47" i="2"/>
  <c r="AU46" i="2" s="1"/>
  <c r="AS47" i="2"/>
  <c r="AS46" i="2" s="1"/>
  <c r="AQ47" i="2"/>
  <c r="AO47" i="2"/>
  <c r="AO46" i="2" s="1"/>
  <c r="AM47" i="2"/>
  <c r="AK47" i="2"/>
  <c r="AK46" i="2" s="1"/>
  <c r="Y47" i="2"/>
  <c r="W47" i="2"/>
  <c r="W46" i="2" s="1"/>
  <c r="U47" i="2"/>
  <c r="CY47" i="2" s="1"/>
  <c r="CY46" i="2" s="1"/>
  <c r="S47" i="2"/>
  <c r="S46" i="2" s="1"/>
  <c r="Q47" i="2"/>
  <c r="O48" i="2"/>
  <c r="O47" i="2" s="1"/>
  <c r="CX46" i="2"/>
  <c r="CW46" i="2"/>
  <c r="CV46" i="2"/>
  <c r="CU46" i="2"/>
  <c r="CT46" i="2"/>
  <c r="CR46" i="2"/>
  <c r="CP46" i="2"/>
  <c r="CN46" i="2"/>
  <c r="CM46" i="2"/>
  <c r="CL46" i="2"/>
  <c r="CJ46" i="2"/>
  <c r="CH46" i="2"/>
  <c r="CF46" i="2"/>
  <c r="CE46" i="2"/>
  <c r="CD46" i="2"/>
  <c r="CB46" i="2"/>
  <c r="BZ46" i="2"/>
  <c r="BX46" i="2"/>
  <c r="BW46" i="2"/>
  <c r="BV46" i="2"/>
  <c r="BT46" i="2"/>
  <c r="BR46" i="2"/>
  <c r="BP46" i="2"/>
  <c r="BO46" i="2"/>
  <c r="BN46" i="2"/>
  <c r="BL46" i="2"/>
  <c r="BJ46" i="2"/>
  <c r="BH46" i="2"/>
  <c r="BG46" i="2"/>
  <c r="BF46" i="2"/>
  <c r="BD46" i="2"/>
  <c r="BB46" i="2"/>
  <c r="AZ46" i="2"/>
  <c r="AY46" i="2"/>
  <c r="AX46" i="2"/>
  <c r="AV46" i="2"/>
  <c r="AT46" i="2"/>
  <c r="AR46" i="2"/>
  <c r="AQ46" i="2"/>
  <c r="AP46" i="2"/>
  <c r="AN46" i="2"/>
  <c r="AM46" i="2"/>
  <c r="AL46" i="2"/>
  <c r="AJ46" i="2"/>
  <c r="Y46" i="2"/>
  <c r="X46" i="2"/>
  <c r="V46" i="2"/>
  <c r="T46" i="2"/>
  <c r="R46" i="2"/>
  <c r="Q46" i="2"/>
  <c r="P46" i="2"/>
  <c r="N47" i="2"/>
  <c r="CX45" i="2"/>
  <c r="CX43" i="2" s="1"/>
  <c r="CU45" i="2"/>
  <c r="CS45" i="2"/>
  <c r="CQ45" i="2"/>
  <c r="CO45" i="2"/>
  <c r="CM45" i="2"/>
  <c r="CK45" i="2"/>
  <c r="CI45" i="2"/>
  <c r="CG45" i="2"/>
  <c r="CE45" i="2"/>
  <c r="CC45" i="2"/>
  <c r="CA45" i="2"/>
  <c r="BY45" i="2"/>
  <c r="BW45" i="2"/>
  <c r="BW43" i="2" s="1"/>
  <c r="BU45" i="2"/>
  <c r="BS45" i="2"/>
  <c r="BQ45" i="2"/>
  <c r="BO45" i="2"/>
  <c r="BM45" i="2"/>
  <c r="BK45" i="2"/>
  <c r="BI45" i="2"/>
  <c r="BG45" i="2"/>
  <c r="BE45" i="2"/>
  <c r="BC45" i="2"/>
  <c r="BA45" i="2"/>
  <c r="AY45" i="2"/>
  <c r="AW45" i="2"/>
  <c r="AU45" i="2"/>
  <c r="AS45" i="2"/>
  <c r="AQ45" i="2"/>
  <c r="AQ43" i="2" s="1"/>
  <c r="AO45" i="2"/>
  <c r="AM45" i="2"/>
  <c r="AK45" i="2"/>
  <c r="Y45" i="2"/>
  <c r="W45" i="2"/>
  <c r="U45" i="2"/>
  <c r="S45" i="2"/>
  <c r="Q45" i="2"/>
  <c r="O46" i="2"/>
  <c r="CX44" i="2"/>
  <c r="CU44" i="2"/>
  <c r="CS44" i="2"/>
  <c r="CS43" i="2" s="1"/>
  <c r="CQ44" i="2"/>
  <c r="CQ43" i="2" s="1"/>
  <c r="CO44" i="2"/>
  <c r="CM44" i="2"/>
  <c r="CM43" i="2" s="1"/>
  <c r="CK44" i="2"/>
  <c r="CK43" i="2" s="1"/>
  <c r="CI44" i="2"/>
  <c r="CI43" i="2" s="1"/>
  <c r="CG44" i="2"/>
  <c r="CE44" i="2"/>
  <c r="CE43" i="2" s="1"/>
  <c r="CC44" i="2"/>
  <c r="CC43" i="2" s="1"/>
  <c r="CA44" i="2"/>
  <c r="CA43" i="2" s="1"/>
  <c r="BY44" i="2"/>
  <c r="BW44" i="2"/>
  <c r="BU44" i="2"/>
  <c r="BU43" i="2" s="1"/>
  <c r="BS44" i="2"/>
  <c r="BS43" i="2" s="1"/>
  <c r="BQ44" i="2"/>
  <c r="BO44" i="2"/>
  <c r="BM44" i="2"/>
  <c r="BM43" i="2" s="1"/>
  <c r="BK44" i="2"/>
  <c r="BK43" i="2" s="1"/>
  <c r="BI44" i="2"/>
  <c r="BG44" i="2"/>
  <c r="BG43" i="2" s="1"/>
  <c r="BE44" i="2"/>
  <c r="BE43" i="2" s="1"/>
  <c r="BC44" i="2"/>
  <c r="BC43" i="2" s="1"/>
  <c r="BA44" i="2"/>
  <c r="AY44" i="2"/>
  <c r="AY43" i="2" s="1"/>
  <c r="AW44" i="2"/>
  <c r="AW43" i="2" s="1"/>
  <c r="AU44" i="2"/>
  <c r="AU43" i="2" s="1"/>
  <c r="AS44" i="2"/>
  <c r="AQ44" i="2"/>
  <c r="AO44" i="2"/>
  <c r="AO43" i="2" s="1"/>
  <c r="AM44" i="2"/>
  <c r="AM43" i="2" s="1"/>
  <c r="AK44" i="2"/>
  <c r="Y44" i="2"/>
  <c r="W44" i="2"/>
  <c r="W43" i="2" s="1"/>
  <c r="U44" i="2"/>
  <c r="U43" i="2" s="1"/>
  <c r="S44" i="2"/>
  <c r="Q44" i="2"/>
  <c r="Q43" i="2" s="1"/>
  <c r="O45" i="2"/>
  <c r="O44" i="2" s="1"/>
  <c r="CW43" i="2"/>
  <c r="CV43" i="2"/>
  <c r="CU43" i="2"/>
  <c r="CT43" i="2"/>
  <c r="CR43" i="2"/>
  <c r="CP43" i="2"/>
  <c r="CN43" i="2"/>
  <c r="CL43" i="2"/>
  <c r="CJ43" i="2"/>
  <c r="CH43" i="2"/>
  <c r="CF43" i="2"/>
  <c r="CD43" i="2"/>
  <c r="CB43" i="2"/>
  <c r="BZ43" i="2"/>
  <c r="BX43" i="2"/>
  <c r="BV43" i="2"/>
  <c r="BT43" i="2"/>
  <c r="BR43" i="2"/>
  <c r="BP43" i="2"/>
  <c r="BO43" i="2"/>
  <c r="BN43" i="2"/>
  <c r="BL43" i="2"/>
  <c r="BJ43" i="2"/>
  <c r="BH43" i="2"/>
  <c r="BF43" i="2"/>
  <c r="BD43" i="2"/>
  <c r="BB43" i="2"/>
  <c r="AZ43" i="2"/>
  <c r="AX43" i="2"/>
  <c r="AV43" i="2"/>
  <c r="AT43" i="2"/>
  <c r="AR43" i="2"/>
  <c r="AP43" i="2"/>
  <c r="AN43" i="2"/>
  <c r="AL43" i="2"/>
  <c r="AJ43" i="2"/>
  <c r="Y43" i="2"/>
  <c r="X43" i="2"/>
  <c r="V43" i="2"/>
  <c r="T43" i="2"/>
  <c r="S43" i="2"/>
  <c r="R43" i="2"/>
  <c r="P43" i="2"/>
  <c r="N44" i="2"/>
  <c r="CX42" i="2"/>
  <c r="AG42" i="2"/>
  <c r="U42" i="2"/>
  <c r="S42" i="2"/>
  <c r="CY42" i="2" s="1"/>
  <c r="CX41" i="2"/>
  <c r="AG41" i="2"/>
  <c r="U41" i="2"/>
  <c r="S41" i="2"/>
  <c r="CY41" i="2" s="1"/>
  <c r="CX40" i="2"/>
  <c r="CU40" i="2"/>
  <c r="CU39" i="2" s="1"/>
  <c r="CS40" i="2"/>
  <c r="CS39" i="2" s="1"/>
  <c r="CQ40" i="2"/>
  <c r="CO40" i="2"/>
  <c r="CM40" i="2"/>
  <c r="CM39" i="2" s="1"/>
  <c r="CK40" i="2"/>
  <c r="CK39" i="2" s="1"/>
  <c r="CI40" i="2"/>
  <c r="CI39" i="2" s="1"/>
  <c r="CG40" i="2"/>
  <c r="CE40" i="2"/>
  <c r="CE39" i="2" s="1"/>
  <c r="CC40" i="2"/>
  <c r="CC39" i="2" s="1"/>
  <c r="CA40" i="2"/>
  <c r="BY40" i="2"/>
  <c r="BW40" i="2"/>
  <c r="BW39" i="2" s="1"/>
  <c r="BU40" i="2"/>
  <c r="BU39" i="2" s="1"/>
  <c r="BS40" i="2"/>
  <c r="BS39" i="2" s="1"/>
  <c r="BQ40" i="2"/>
  <c r="BO40" i="2"/>
  <c r="BO39" i="2" s="1"/>
  <c r="BM40" i="2"/>
  <c r="BM39" i="2" s="1"/>
  <c r="BK40" i="2"/>
  <c r="BI40" i="2"/>
  <c r="BG40" i="2"/>
  <c r="BG39" i="2" s="1"/>
  <c r="BE40" i="2"/>
  <c r="BE39" i="2" s="1"/>
  <c r="BC40" i="2"/>
  <c r="BC39" i="2" s="1"/>
  <c r="BA40" i="2"/>
  <c r="AY40" i="2"/>
  <c r="AY39" i="2" s="1"/>
  <c r="AW40" i="2"/>
  <c r="AW39" i="2" s="1"/>
  <c r="AU40" i="2"/>
  <c r="AS40" i="2"/>
  <c r="AQ40" i="2"/>
  <c r="AQ39" i="2" s="1"/>
  <c r="AO40" i="2"/>
  <c r="AO39" i="2" s="1"/>
  <c r="AM40" i="2"/>
  <c r="AM39" i="2" s="1"/>
  <c r="AK40" i="2"/>
  <c r="Y40" i="2"/>
  <c r="W40" i="2"/>
  <c r="W39" i="2" s="1"/>
  <c r="U40" i="2"/>
  <c r="U39" i="2" s="1"/>
  <c r="S40" i="2"/>
  <c r="Q40" i="2"/>
  <c r="O41" i="2"/>
  <c r="O40" i="2" s="1"/>
  <c r="CW39" i="2"/>
  <c r="CV39" i="2"/>
  <c r="CT39" i="2"/>
  <c r="CR39" i="2"/>
  <c r="CQ39" i="2"/>
  <c r="CP39" i="2"/>
  <c r="CO39" i="2"/>
  <c r="CN39" i="2"/>
  <c r="CL39" i="2"/>
  <c r="CJ39" i="2"/>
  <c r="CH39" i="2"/>
  <c r="CG39" i="2"/>
  <c r="CF39" i="2"/>
  <c r="CD39" i="2"/>
  <c r="CB39" i="2"/>
  <c r="CA39" i="2"/>
  <c r="BZ39" i="2"/>
  <c r="BY39" i="2"/>
  <c r="BX39" i="2"/>
  <c r="BV39" i="2"/>
  <c r="BT39" i="2"/>
  <c r="BR39" i="2"/>
  <c r="BQ39" i="2"/>
  <c r="BP39" i="2"/>
  <c r="BN39" i="2"/>
  <c r="BL39" i="2"/>
  <c r="BK39" i="2"/>
  <c r="BJ39" i="2"/>
  <c r="BI39" i="2"/>
  <c r="BH39" i="2"/>
  <c r="BF39" i="2"/>
  <c r="BD39" i="2"/>
  <c r="BB39" i="2"/>
  <c r="BA39" i="2"/>
  <c r="AZ39" i="2"/>
  <c r="AX39" i="2"/>
  <c r="AV39" i="2"/>
  <c r="AU39" i="2"/>
  <c r="AT39" i="2"/>
  <c r="AS39" i="2"/>
  <c r="AR39" i="2"/>
  <c r="AP39" i="2"/>
  <c r="AN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V39" i="2"/>
  <c r="T39" i="2"/>
  <c r="R39" i="2"/>
  <c r="Q39" i="2"/>
  <c r="P39" i="2"/>
  <c r="N40" i="2"/>
  <c r="CX38" i="2"/>
  <c r="CU38" i="2"/>
  <c r="CS38" i="2"/>
  <c r="CS37" i="2" s="1"/>
  <c r="CQ38" i="2"/>
  <c r="CQ37" i="2" s="1"/>
  <c r="CO38" i="2"/>
  <c r="CO37" i="2" s="1"/>
  <c r="CM38" i="2"/>
  <c r="CK38" i="2"/>
  <c r="CI38" i="2"/>
  <c r="CI37" i="2" s="1"/>
  <c r="CG38" i="2"/>
  <c r="CG37" i="2" s="1"/>
  <c r="CE38" i="2"/>
  <c r="CC38" i="2"/>
  <c r="CA38" i="2"/>
  <c r="CA37" i="2" s="1"/>
  <c r="BY38" i="2"/>
  <c r="BY37" i="2" s="1"/>
  <c r="BW38" i="2"/>
  <c r="BU38" i="2"/>
  <c r="BU37" i="2" s="1"/>
  <c r="BS38" i="2"/>
  <c r="BQ38" i="2"/>
  <c r="BQ37" i="2" s="1"/>
  <c r="BO38" i="2"/>
  <c r="BM38" i="2"/>
  <c r="BM37" i="2" s="1"/>
  <c r="BK38" i="2"/>
  <c r="BK37" i="2" s="1"/>
  <c r="BI38" i="2"/>
  <c r="BI37" i="2" s="1"/>
  <c r="BG38" i="2"/>
  <c r="BE38" i="2"/>
  <c r="BC38" i="2"/>
  <c r="BC37" i="2" s="1"/>
  <c r="BA38" i="2"/>
  <c r="BA37" i="2" s="1"/>
  <c r="AY38" i="2"/>
  <c r="AW38" i="2"/>
  <c r="AU38" i="2"/>
  <c r="AU37" i="2" s="1"/>
  <c r="AS38" i="2"/>
  <c r="AS37" i="2" s="1"/>
  <c r="AQ38" i="2"/>
  <c r="AO38" i="2"/>
  <c r="AO37" i="2" s="1"/>
  <c r="AM38" i="2"/>
  <c r="AK38" i="2"/>
  <c r="AK37" i="2" s="1"/>
  <c r="Y38" i="2"/>
  <c r="W38" i="2"/>
  <c r="W37" i="2" s="1"/>
  <c r="U38" i="2"/>
  <c r="U37" i="2" s="1"/>
  <c r="S38" i="2"/>
  <c r="Q38" i="2"/>
  <c r="O39" i="2"/>
  <c r="CX37" i="2"/>
  <c r="CW37" i="2"/>
  <c r="CV37" i="2"/>
  <c r="CU37" i="2"/>
  <c r="CT37" i="2"/>
  <c r="CR37" i="2"/>
  <c r="CP37" i="2"/>
  <c r="CN37" i="2"/>
  <c r="CM37" i="2"/>
  <c r="CL37" i="2"/>
  <c r="CK37" i="2"/>
  <c r="CJ37" i="2"/>
  <c r="CH37" i="2"/>
  <c r="CF37" i="2"/>
  <c r="CE37" i="2"/>
  <c r="CD37" i="2"/>
  <c r="CC37" i="2"/>
  <c r="CB37" i="2"/>
  <c r="BZ37" i="2"/>
  <c r="BX37" i="2"/>
  <c r="BW37" i="2"/>
  <c r="BV37" i="2"/>
  <c r="BT37" i="2"/>
  <c r="BS37" i="2"/>
  <c r="BR37" i="2"/>
  <c r="BP37" i="2"/>
  <c r="BO37" i="2"/>
  <c r="BN37" i="2"/>
  <c r="BL37" i="2"/>
  <c r="BJ37" i="2"/>
  <c r="BH37" i="2"/>
  <c r="BG37" i="2"/>
  <c r="BF37" i="2"/>
  <c r="BE37" i="2"/>
  <c r="BD37" i="2"/>
  <c r="BB37" i="2"/>
  <c r="AZ37" i="2"/>
  <c r="AY37" i="2"/>
  <c r="AX37" i="2"/>
  <c r="AW37" i="2"/>
  <c r="AV37" i="2"/>
  <c r="AT37" i="2"/>
  <c r="AR37" i="2"/>
  <c r="AQ37" i="2"/>
  <c r="AP37" i="2"/>
  <c r="AN37" i="2"/>
  <c r="AM37" i="2"/>
  <c r="AL37" i="2"/>
  <c r="AJ37" i="2"/>
  <c r="Y37" i="2"/>
  <c r="X37" i="2"/>
  <c r="V37" i="2"/>
  <c r="T37" i="2"/>
  <c r="R37" i="2"/>
  <c r="Q37" i="2"/>
  <c r="P37" i="2"/>
  <c r="O38" i="2"/>
  <c r="N38" i="2"/>
  <c r="CX36" i="2"/>
  <c r="CX35" i="2" s="1"/>
  <c r="CU36" i="2"/>
  <c r="CS36" i="2"/>
  <c r="CS35" i="2" s="1"/>
  <c r="CQ36" i="2"/>
  <c r="CO36" i="2"/>
  <c r="CO35" i="2" s="1"/>
  <c r="CM36" i="2"/>
  <c r="CK36" i="2"/>
  <c r="CK35" i="2" s="1"/>
  <c r="CI36" i="2"/>
  <c r="CG36" i="2"/>
  <c r="CG35" i="2" s="1"/>
  <c r="CE36" i="2"/>
  <c r="CC36" i="2"/>
  <c r="CA36" i="2"/>
  <c r="BY36" i="2"/>
  <c r="BY35" i="2" s="1"/>
  <c r="BW36" i="2"/>
  <c r="BW35" i="2" s="1"/>
  <c r="BU36" i="2"/>
  <c r="BU35" i="2" s="1"/>
  <c r="BS36" i="2"/>
  <c r="BQ36" i="2"/>
  <c r="BQ35" i="2" s="1"/>
  <c r="BO36" i="2"/>
  <c r="BM36" i="2"/>
  <c r="BM35" i="2" s="1"/>
  <c r="BK36" i="2"/>
  <c r="BI36" i="2"/>
  <c r="BI35" i="2" s="1"/>
  <c r="BG36" i="2"/>
  <c r="BE36" i="2"/>
  <c r="BE35" i="2" s="1"/>
  <c r="BC36" i="2"/>
  <c r="BA36" i="2"/>
  <c r="BA35" i="2" s="1"/>
  <c r="AY36" i="2"/>
  <c r="AW36" i="2"/>
  <c r="AU36" i="2"/>
  <c r="AS36" i="2"/>
  <c r="AS35" i="2" s="1"/>
  <c r="AQ36" i="2"/>
  <c r="AQ35" i="2" s="1"/>
  <c r="AO36" i="2"/>
  <c r="AO35" i="2" s="1"/>
  <c r="AM36" i="2"/>
  <c r="AK36" i="2"/>
  <c r="AK35" i="2" s="1"/>
  <c r="AE36" i="2"/>
  <c r="AE35" i="2" s="1"/>
  <c r="Y36" i="2"/>
  <c r="Y35" i="2" s="1"/>
  <c r="W36" i="2"/>
  <c r="W35" i="2" s="1"/>
  <c r="U36" i="2"/>
  <c r="S36" i="2"/>
  <c r="S35" i="2" s="1"/>
  <c r="Q36" i="2"/>
  <c r="Q35" i="2" s="1"/>
  <c r="O37" i="2"/>
  <c r="CW35" i="2"/>
  <c r="CV35" i="2"/>
  <c r="CU35" i="2"/>
  <c r="CT35" i="2"/>
  <c r="CR35" i="2"/>
  <c r="CQ35" i="2"/>
  <c r="CP35" i="2"/>
  <c r="CN35" i="2"/>
  <c r="CM35" i="2"/>
  <c r="CL35" i="2"/>
  <c r="CJ35" i="2"/>
  <c r="CI35" i="2"/>
  <c r="CH35" i="2"/>
  <c r="CF35" i="2"/>
  <c r="CE35" i="2"/>
  <c r="CD35" i="2"/>
  <c r="CC35" i="2"/>
  <c r="CB35" i="2"/>
  <c r="CA35" i="2"/>
  <c r="BZ35" i="2"/>
  <c r="BX35" i="2"/>
  <c r="BV35" i="2"/>
  <c r="BT35" i="2"/>
  <c r="BS35" i="2"/>
  <c r="BR35" i="2"/>
  <c r="BP35" i="2"/>
  <c r="BO35" i="2"/>
  <c r="BN35" i="2"/>
  <c r="BL35" i="2"/>
  <c r="BK35" i="2"/>
  <c r="BJ35" i="2"/>
  <c r="BH35" i="2"/>
  <c r="BG35" i="2"/>
  <c r="BF35" i="2"/>
  <c r="BD35" i="2"/>
  <c r="BC35" i="2"/>
  <c r="BB35" i="2"/>
  <c r="AZ35" i="2"/>
  <c r="AY35" i="2"/>
  <c r="AX35" i="2"/>
  <c r="AW35" i="2"/>
  <c r="AV35" i="2"/>
  <c r="AU35" i="2"/>
  <c r="AT35" i="2"/>
  <c r="AR35" i="2"/>
  <c r="AP35" i="2"/>
  <c r="AN35" i="2"/>
  <c r="AM35" i="2"/>
  <c r="AL35" i="2"/>
  <c r="AJ35" i="2"/>
  <c r="AG35" i="2"/>
  <c r="AF35" i="2"/>
  <c r="AD35" i="2"/>
  <c r="X35" i="2"/>
  <c r="V35" i="2"/>
  <c r="U35" i="2"/>
  <c r="T35" i="2"/>
  <c r="R35" i="2"/>
  <c r="P35" i="2"/>
  <c r="N36" i="2"/>
  <c r="CX34" i="2"/>
  <c r="AI34" i="2"/>
  <c r="AG34" i="2"/>
  <c r="U34" i="2"/>
  <c r="S34" i="2"/>
  <c r="S31" i="2" s="1"/>
  <c r="O35" i="2"/>
  <c r="CX33" i="2"/>
  <c r="CU33" i="2"/>
  <c r="CS33" i="2"/>
  <c r="CQ33" i="2"/>
  <c r="CO33" i="2"/>
  <c r="CM33" i="2"/>
  <c r="CK33" i="2"/>
  <c r="CI33" i="2"/>
  <c r="CG33" i="2"/>
  <c r="CE33" i="2"/>
  <c r="CC33" i="2"/>
  <c r="CA33" i="2"/>
  <c r="BY33" i="2"/>
  <c r="BW33" i="2"/>
  <c r="BU33" i="2"/>
  <c r="BS33" i="2"/>
  <c r="BQ33" i="2"/>
  <c r="BO33" i="2"/>
  <c r="BM33" i="2"/>
  <c r="BK33" i="2"/>
  <c r="BI33" i="2"/>
  <c r="BG33" i="2"/>
  <c r="BE33" i="2"/>
  <c r="BC33" i="2"/>
  <c r="BA33" i="2"/>
  <c r="AY33" i="2"/>
  <c r="AW33" i="2"/>
  <c r="AU33" i="2"/>
  <c r="AS33" i="2"/>
  <c r="AQ33" i="2"/>
  <c r="AO33" i="2"/>
  <c r="AM33" i="2"/>
  <c r="AK33" i="2"/>
  <c r="AG33" i="2"/>
  <c r="Y33" i="2"/>
  <c r="W33" i="2"/>
  <c r="U33" i="2"/>
  <c r="S33" i="2"/>
  <c r="Q33" i="2"/>
  <c r="O34" i="2"/>
  <c r="CX32" i="2"/>
  <c r="CU32" i="2"/>
  <c r="CS32" i="2"/>
  <c r="CS31" i="2" s="1"/>
  <c r="CQ32" i="2"/>
  <c r="CQ31" i="2" s="1"/>
  <c r="CO32" i="2"/>
  <c r="CM32" i="2"/>
  <c r="CK32" i="2"/>
  <c r="CI32" i="2"/>
  <c r="CI31" i="2" s="1"/>
  <c r="CG32" i="2"/>
  <c r="CE32" i="2"/>
  <c r="CC32" i="2"/>
  <c r="CC31" i="2" s="1"/>
  <c r="CA32" i="2"/>
  <c r="CA31" i="2" s="1"/>
  <c r="BY32" i="2"/>
  <c r="BW32" i="2"/>
  <c r="BU32" i="2"/>
  <c r="BS32" i="2"/>
  <c r="BS31" i="2" s="1"/>
  <c r="BQ32" i="2"/>
  <c r="BO32" i="2"/>
  <c r="BM32" i="2"/>
  <c r="BM31" i="2" s="1"/>
  <c r="BK32" i="2"/>
  <c r="BK31" i="2" s="1"/>
  <c r="BI32" i="2"/>
  <c r="BG32" i="2"/>
  <c r="BE32" i="2"/>
  <c r="BC32" i="2"/>
  <c r="BC31" i="2" s="1"/>
  <c r="BA32" i="2"/>
  <c r="AY32" i="2"/>
  <c r="AW32" i="2"/>
  <c r="AW31" i="2" s="1"/>
  <c r="AU32" i="2"/>
  <c r="AU31" i="2" s="1"/>
  <c r="AS32" i="2"/>
  <c r="AQ32" i="2"/>
  <c r="AO32" i="2"/>
  <c r="AM32" i="2"/>
  <c r="AM31" i="2" s="1"/>
  <c r="AK32" i="2"/>
  <c r="AG32" i="2"/>
  <c r="Y32" i="2"/>
  <c r="Y31" i="2" s="1"/>
  <c r="W32" i="2"/>
  <c r="W31" i="2" s="1"/>
  <c r="U32" i="2"/>
  <c r="S32" i="2"/>
  <c r="Q32" i="2"/>
  <c r="O33" i="2"/>
  <c r="CW31" i="2"/>
  <c r="CV31" i="2"/>
  <c r="CU31" i="2"/>
  <c r="CT31" i="2"/>
  <c r="CR31" i="2"/>
  <c r="CP31" i="2"/>
  <c r="CN31" i="2"/>
  <c r="CM31" i="2"/>
  <c r="CL31" i="2"/>
  <c r="CK31" i="2"/>
  <c r="CJ31" i="2"/>
  <c r="CH31" i="2"/>
  <c r="CF31" i="2"/>
  <c r="CE31" i="2"/>
  <c r="CD31" i="2"/>
  <c r="CB31" i="2"/>
  <c r="BZ31" i="2"/>
  <c r="BX31" i="2"/>
  <c r="BW31" i="2"/>
  <c r="BV31" i="2"/>
  <c r="BU31" i="2"/>
  <c r="BT31" i="2"/>
  <c r="BR31" i="2"/>
  <c r="BP31" i="2"/>
  <c r="BO31" i="2"/>
  <c r="BN31" i="2"/>
  <c r="BL31" i="2"/>
  <c r="BJ31" i="2"/>
  <c r="BH31" i="2"/>
  <c r="BG31" i="2"/>
  <c r="BF31" i="2"/>
  <c r="BE31" i="2"/>
  <c r="BD31" i="2"/>
  <c r="BB31" i="2"/>
  <c r="AZ31" i="2"/>
  <c r="AY31" i="2"/>
  <c r="AX31" i="2"/>
  <c r="AV31" i="2"/>
  <c r="AT31" i="2"/>
  <c r="AR31" i="2"/>
  <c r="AQ31" i="2"/>
  <c r="AP31" i="2"/>
  <c r="AO31" i="2"/>
  <c r="AN31" i="2"/>
  <c r="AL31" i="2"/>
  <c r="AJ31" i="2"/>
  <c r="AI31" i="2"/>
  <c r="AI212" i="2" s="1"/>
  <c r="AH31" i="2"/>
  <c r="AH212" i="2" s="1"/>
  <c r="AG31" i="2"/>
  <c r="AF31" i="2"/>
  <c r="AE31" i="2"/>
  <c r="AD31" i="2"/>
  <c r="AC31" i="2"/>
  <c r="AB31" i="2"/>
  <c r="AA31" i="2"/>
  <c r="AA212" i="2" s="1"/>
  <c r="Z31" i="2"/>
  <c r="Z212" i="2" s="1"/>
  <c r="X31" i="2"/>
  <c r="V31" i="2"/>
  <c r="T31" i="2"/>
  <c r="R31" i="2"/>
  <c r="Q31" i="2"/>
  <c r="P31" i="2"/>
  <c r="N32" i="2"/>
  <c r="CX30" i="2"/>
  <c r="CX29" i="2" s="1"/>
  <c r="CU30" i="2"/>
  <c r="CU29" i="2" s="1"/>
  <c r="CS30" i="2"/>
  <c r="CQ30" i="2"/>
  <c r="CO30" i="2"/>
  <c r="CO29" i="2" s="1"/>
  <c r="CM30" i="2"/>
  <c r="CM29" i="2" s="1"/>
  <c r="CK30" i="2"/>
  <c r="CI30" i="2"/>
  <c r="CI29" i="2" s="1"/>
  <c r="CG30" i="2"/>
  <c r="CG29" i="2" s="1"/>
  <c r="CE30" i="2"/>
  <c r="CC30" i="2"/>
  <c r="CA30" i="2"/>
  <c r="BY30" i="2"/>
  <c r="BY29" i="2" s="1"/>
  <c r="BW30" i="2"/>
  <c r="BW29" i="2" s="1"/>
  <c r="BU30" i="2"/>
  <c r="BS30" i="2"/>
  <c r="BQ30" i="2"/>
  <c r="BQ29" i="2" s="1"/>
  <c r="BO30" i="2"/>
  <c r="BO29" i="2" s="1"/>
  <c r="BM30" i="2"/>
  <c r="BK30" i="2"/>
  <c r="BI30" i="2"/>
  <c r="BI29" i="2" s="1"/>
  <c r="BG30" i="2"/>
  <c r="BG29" i="2" s="1"/>
  <c r="BE30" i="2"/>
  <c r="BC30" i="2"/>
  <c r="BC29" i="2" s="1"/>
  <c r="BA30" i="2"/>
  <c r="BA29" i="2" s="1"/>
  <c r="AY30" i="2"/>
  <c r="AW30" i="2"/>
  <c r="AU30" i="2"/>
  <c r="AS30" i="2"/>
  <c r="AS29" i="2" s="1"/>
  <c r="AQ30" i="2"/>
  <c r="AQ29" i="2" s="1"/>
  <c r="AO30" i="2"/>
  <c r="AM30" i="2"/>
  <c r="AK30" i="2"/>
  <c r="AK29" i="2" s="1"/>
  <c r="AG30" i="2"/>
  <c r="AG29" i="2" s="1"/>
  <c r="AC30" i="2"/>
  <c r="Y30" i="2"/>
  <c r="W30" i="2"/>
  <c r="W29" i="2" s="1"/>
  <c r="U30" i="2"/>
  <c r="U29" i="2" s="1"/>
  <c r="S30" i="2"/>
  <c r="Q30" i="2"/>
  <c r="O31" i="2"/>
  <c r="O30" i="2" s="1"/>
  <c r="CW29" i="2"/>
  <c r="CV29" i="2"/>
  <c r="CT29" i="2"/>
  <c r="CS29" i="2"/>
  <c r="CR29" i="2"/>
  <c r="CQ29" i="2"/>
  <c r="CP29" i="2"/>
  <c r="CN29" i="2"/>
  <c r="CL29" i="2"/>
  <c r="CK29" i="2"/>
  <c r="CJ29" i="2"/>
  <c r="CH29" i="2"/>
  <c r="CF29" i="2"/>
  <c r="CE29" i="2"/>
  <c r="CD29" i="2"/>
  <c r="CC29" i="2"/>
  <c r="CB29" i="2"/>
  <c r="CA29" i="2"/>
  <c r="BZ29" i="2"/>
  <c r="BX29" i="2"/>
  <c r="BV29" i="2"/>
  <c r="BU29" i="2"/>
  <c r="BT29" i="2"/>
  <c r="BS29" i="2"/>
  <c r="BR29" i="2"/>
  <c r="BP29" i="2"/>
  <c r="BN29" i="2"/>
  <c r="BM29" i="2"/>
  <c r="BL29" i="2"/>
  <c r="BK29" i="2"/>
  <c r="BJ29" i="2"/>
  <c r="BH29" i="2"/>
  <c r="BF29" i="2"/>
  <c r="BE29" i="2"/>
  <c r="BD29" i="2"/>
  <c r="BB29" i="2"/>
  <c r="AZ29" i="2"/>
  <c r="AY29" i="2"/>
  <c r="AX29" i="2"/>
  <c r="AW29" i="2"/>
  <c r="AV29" i="2"/>
  <c r="AU29" i="2"/>
  <c r="AT29" i="2"/>
  <c r="AR29" i="2"/>
  <c r="AP29" i="2"/>
  <c r="AO29" i="2"/>
  <c r="AN29" i="2"/>
  <c r="AM29" i="2"/>
  <c r="AL29" i="2"/>
  <c r="AJ29" i="2"/>
  <c r="AF29" i="2"/>
  <c r="AC29" i="2"/>
  <c r="AB29" i="2"/>
  <c r="AB212" i="2" s="1"/>
  <c r="Y29" i="2"/>
  <c r="X29" i="2"/>
  <c r="V29" i="2"/>
  <c r="T29" i="2"/>
  <c r="S29" i="2"/>
  <c r="R29" i="2"/>
  <c r="P29" i="2"/>
  <c r="N30" i="2"/>
  <c r="CX28" i="2"/>
  <c r="CX27" i="2" s="1"/>
  <c r="CU28" i="2"/>
  <c r="CS28" i="2"/>
  <c r="CS27" i="2" s="1"/>
  <c r="CQ28" i="2"/>
  <c r="CQ27" i="2" s="1"/>
  <c r="CO28" i="2"/>
  <c r="CO27" i="2" s="1"/>
  <c r="CM28" i="2"/>
  <c r="CK28" i="2"/>
  <c r="CK27" i="2" s="1"/>
  <c r="CI28" i="2"/>
  <c r="CG28" i="2"/>
  <c r="CG27" i="2" s="1"/>
  <c r="CE28" i="2"/>
  <c r="CC28" i="2"/>
  <c r="CC27" i="2" s="1"/>
  <c r="CA28" i="2"/>
  <c r="BY28" i="2"/>
  <c r="BY27" i="2" s="1"/>
  <c r="BW28" i="2"/>
  <c r="BU28" i="2"/>
  <c r="BU27" i="2" s="1"/>
  <c r="BS28" i="2"/>
  <c r="BQ28" i="2"/>
  <c r="BO28" i="2"/>
  <c r="BM28" i="2"/>
  <c r="BM27" i="2" s="1"/>
  <c r="BK28" i="2"/>
  <c r="BK27" i="2" s="1"/>
  <c r="BI28" i="2"/>
  <c r="BI27" i="2" s="1"/>
  <c r="BG28" i="2"/>
  <c r="BE28" i="2"/>
  <c r="BE27" i="2" s="1"/>
  <c r="BC28" i="2"/>
  <c r="BA28" i="2"/>
  <c r="BA27" i="2" s="1"/>
  <c r="AY28" i="2"/>
  <c r="AW28" i="2"/>
  <c r="AW27" i="2" s="1"/>
  <c r="AU28" i="2"/>
  <c r="AS28" i="2"/>
  <c r="AS27" i="2" s="1"/>
  <c r="AQ28" i="2"/>
  <c r="AO28" i="2"/>
  <c r="AO27" i="2" s="1"/>
  <c r="AM28" i="2"/>
  <c r="AK28" i="2"/>
  <c r="Y28" i="2"/>
  <c r="W28" i="2"/>
  <c r="W27" i="2" s="1"/>
  <c r="U28" i="2"/>
  <c r="U27" i="2" s="1"/>
  <c r="S28" i="2"/>
  <c r="S27" i="2" s="1"/>
  <c r="Q28" i="2"/>
  <c r="O29" i="2"/>
  <c r="O28" i="2" s="1"/>
  <c r="CW27" i="2"/>
  <c r="CV27" i="2"/>
  <c r="CU27" i="2"/>
  <c r="CT27" i="2"/>
  <c r="CR27" i="2"/>
  <c r="CP27" i="2"/>
  <c r="CN27" i="2"/>
  <c r="CM27" i="2"/>
  <c r="CL27" i="2"/>
  <c r="CJ27" i="2"/>
  <c r="CI27" i="2"/>
  <c r="CH27" i="2"/>
  <c r="CF27" i="2"/>
  <c r="CE27" i="2"/>
  <c r="CD27" i="2"/>
  <c r="CB27" i="2"/>
  <c r="CA27" i="2"/>
  <c r="BZ27" i="2"/>
  <c r="BX27" i="2"/>
  <c r="BW27" i="2"/>
  <c r="BV27" i="2"/>
  <c r="BT27" i="2"/>
  <c r="BS27" i="2"/>
  <c r="BR27" i="2"/>
  <c r="BQ27" i="2"/>
  <c r="BP27" i="2"/>
  <c r="BO27" i="2"/>
  <c r="BN27" i="2"/>
  <c r="BL27" i="2"/>
  <c r="BJ27" i="2"/>
  <c r="BH27" i="2"/>
  <c r="BG27" i="2"/>
  <c r="BF27" i="2"/>
  <c r="BD27" i="2"/>
  <c r="BC27" i="2"/>
  <c r="BB27" i="2"/>
  <c r="AZ27" i="2"/>
  <c r="AY27" i="2"/>
  <c r="AX27" i="2"/>
  <c r="AV27" i="2"/>
  <c r="AU27" i="2"/>
  <c r="AT27" i="2"/>
  <c r="AR27" i="2"/>
  <c r="AQ27" i="2"/>
  <c r="AP27" i="2"/>
  <c r="AN27" i="2"/>
  <c r="AM27" i="2"/>
  <c r="AL27" i="2"/>
  <c r="AK27" i="2"/>
  <c r="AJ27" i="2"/>
  <c r="Y27" i="2"/>
  <c r="X27" i="2"/>
  <c r="V27" i="2"/>
  <c r="T27" i="2"/>
  <c r="R27" i="2"/>
  <c r="Q27" i="2"/>
  <c r="P27" i="2"/>
  <c r="N28" i="2"/>
  <c r="CX26" i="2"/>
  <c r="CU26" i="2"/>
  <c r="CS26" i="2"/>
  <c r="CQ26" i="2"/>
  <c r="CO26" i="2"/>
  <c r="CM26" i="2"/>
  <c r="CK26" i="2"/>
  <c r="CI26" i="2"/>
  <c r="CG26" i="2"/>
  <c r="CE26" i="2"/>
  <c r="CC26" i="2"/>
  <c r="CA26" i="2"/>
  <c r="BY26" i="2"/>
  <c r="BW26" i="2"/>
  <c r="BU26" i="2"/>
  <c r="BS26" i="2"/>
  <c r="BQ26" i="2"/>
  <c r="BO26" i="2"/>
  <c r="BM26" i="2"/>
  <c r="BK26" i="2"/>
  <c r="BI26" i="2"/>
  <c r="BG26" i="2"/>
  <c r="BE26" i="2"/>
  <c r="BC26" i="2"/>
  <c r="BA26" i="2"/>
  <c r="AY26" i="2"/>
  <c r="AW26" i="2"/>
  <c r="AU26" i="2"/>
  <c r="AS26" i="2"/>
  <c r="AQ26" i="2"/>
  <c r="AO26" i="2"/>
  <c r="AM26" i="2"/>
  <c r="AK26" i="2"/>
  <c r="AG26" i="2"/>
  <c r="Y26" i="2"/>
  <c r="W26" i="2"/>
  <c r="U26" i="2"/>
  <c r="S26" i="2"/>
  <c r="Q26" i="2"/>
  <c r="O27" i="2"/>
  <c r="CX25" i="2"/>
  <c r="CU25" i="2"/>
  <c r="CS25" i="2"/>
  <c r="CQ25" i="2"/>
  <c r="CO25" i="2"/>
  <c r="CM25" i="2"/>
  <c r="CK25" i="2"/>
  <c r="CI25" i="2"/>
  <c r="CG25" i="2"/>
  <c r="CE25" i="2"/>
  <c r="CC25" i="2"/>
  <c r="CA25" i="2"/>
  <c r="BY25" i="2"/>
  <c r="BW25" i="2"/>
  <c r="BU25" i="2"/>
  <c r="BS25" i="2"/>
  <c r="BQ25" i="2"/>
  <c r="BO25" i="2"/>
  <c r="BM25" i="2"/>
  <c r="BK25" i="2"/>
  <c r="BI25" i="2"/>
  <c r="BG25" i="2"/>
  <c r="BE25" i="2"/>
  <c r="BC25" i="2"/>
  <c r="BA25" i="2"/>
  <c r="AY25" i="2"/>
  <c r="AW25" i="2"/>
  <c r="AU25" i="2"/>
  <c r="AS25" i="2"/>
  <c r="AQ25" i="2"/>
  <c r="AO25" i="2"/>
  <c r="AM25" i="2"/>
  <c r="AK25" i="2"/>
  <c r="AG25" i="2"/>
  <c r="Y25" i="2"/>
  <c r="W25" i="2"/>
  <c r="U25" i="2"/>
  <c r="S25" i="2"/>
  <c r="Q25" i="2"/>
  <c r="O26" i="2"/>
  <c r="CY24" i="2"/>
  <c r="CX24" i="2"/>
  <c r="CU24" i="2"/>
  <c r="W24" i="2"/>
  <c r="CY23" i="2"/>
  <c r="CX23" i="2"/>
  <c r="W23" i="2"/>
  <c r="CX22" i="2"/>
  <c r="CS22" i="2"/>
  <c r="CQ22" i="2"/>
  <c r="CO22" i="2"/>
  <c r="CM22" i="2"/>
  <c r="CK22" i="2"/>
  <c r="CI22" i="2"/>
  <c r="CG22" i="2"/>
  <c r="CE22" i="2"/>
  <c r="CC22" i="2"/>
  <c r="CA22" i="2"/>
  <c r="BY22" i="2"/>
  <c r="BW22" i="2"/>
  <c r="BU22" i="2"/>
  <c r="BS22" i="2"/>
  <c r="BQ22" i="2"/>
  <c r="BO22" i="2"/>
  <c r="BM22" i="2"/>
  <c r="BK22" i="2"/>
  <c r="BI22" i="2"/>
  <c r="BG22" i="2"/>
  <c r="BE22" i="2"/>
  <c r="BC22" i="2"/>
  <c r="BA22" i="2"/>
  <c r="AY22" i="2"/>
  <c r="AW22" i="2"/>
  <c r="AU22" i="2"/>
  <c r="AS22" i="2"/>
  <c r="AQ22" i="2"/>
  <c r="AO22" i="2"/>
  <c r="AM22" i="2"/>
  <c r="AK22" i="2"/>
  <c r="Y22" i="2"/>
  <c r="W22" i="2"/>
  <c r="U22" i="2"/>
  <c r="S22" i="2"/>
  <c r="Q22" i="2"/>
  <c r="O23" i="2"/>
  <c r="CX21" i="2"/>
  <c r="CU21" i="2"/>
  <c r="W21" i="2"/>
  <c r="CY21" i="2" s="1"/>
  <c r="CX20" i="2"/>
  <c r="CU20" i="2"/>
  <c r="CS20" i="2"/>
  <c r="CQ20" i="2"/>
  <c r="CO20" i="2"/>
  <c r="CM20" i="2"/>
  <c r="CK20" i="2"/>
  <c r="CI20" i="2"/>
  <c r="CG20" i="2"/>
  <c r="CE20" i="2"/>
  <c r="CC20" i="2"/>
  <c r="CA20" i="2"/>
  <c r="BY20" i="2"/>
  <c r="BW20" i="2"/>
  <c r="BU20" i="2"/>
  <c r="BS20" i="2"/>
  <c r="BQ20" i="2"/>
  <c r="BO20" i="2"/>
  <c r="BM20" i="2"/>
  <c r="BK20" i="2"/>
  <c r="BI20" i="2"/>
  <c r="BG20" i="2"/>
  <c r="BE20" i="2"/>
  <c r="BC20" i="2"/>
  <c r="BA20" i="2"/>
  <c r="AY20" i="2"/>
  <c r="AW20" i="2"/>
  <c r="AU20" i="2"/>
  <c r="AS20" i="2"/>
  <c r="AQ20" i="2"/>
  <c r="AO20" i="2"/>
  <c r="AM20" i="2"/>
  <c r="AK20" i="2"/>
  <c r="Y20" i="2"/>
  <c r="W20" i="2"/>
  <c r="U20" i="2"/>
  <c r="S20" i="2"/>
  <c r="Q20" i="2"/>
  <c r="O21" i="2"/>
  <c r="CU19" i="2"/>
  <c r="CU18" i="2" s="1"/>
  <c r="W19" i="2"/>
  <c r="CY19" i="2" s="1"/>
  <c r="V19" i="2"/>
  <c r="CX19" i="2" s="1"/>
  <c r="CT18" i="2"/>
  <c r="CS18" i="2"/>
  <c r="CQ18" i="2"/>
  <c r="CO18" i="2"/>
  <c r="CM18" i="2"/>
  <c r="CK18" i="2"/>
  <c r="CI18" i="2"/>
  <c r="CG18" i="2"/>
  <c r="CE18" i="2"/>
  <c r="CC18" i="2"/>
  <c r="CA18" i="2"/>
  <c r="BY18" i="2"/>
  <c r="BW18" i="2"/>
  <c r="BU18" i="2"/>
  <c r="BS18" i="2"/>
  <c r="BQ18" i="2"/>
  <c r="BO18" i="2"/>
  <c r="BM18" i="2"/>
  <c r="BK18" i="2"/>
  <c r="BI18" i="2"/>
  <c r="BG18" i="2"/>
  <c r="BE18" i="2"/>
  <c r="BC18" i="2"/>
  <c r="BA18" i="2"/>
  <c r="AY18" i="2"/>
  <c r="AW18" i="2"/>
  <c r="AU18" i="2"/>
  <c r="AS18" i="2"/>
  <c r="AQ18" i="2"/>
  <c r="AO18" i="2"/>
  <c r="AM18" i="2"/>
  <c r="AK18" i="2"/>
  <c r="AF18" i="2"/>
  <c r="X18" i="2"/>
  <c r="CX18" i="2" s="1"/>
  <c r="V18" i="2"/>
  <c r="U18" i="2"/>
  <c r="S18" i="2"/>
  <c r="Q18" i="2"/>
  <c r="O19" i="2"/>
  <c r="CX17" i="2"/>
  <c r="CU17" i="2"/>
  <c r="CS17" i="2"/>
  <c r="CQ17" i="2"/>
  <c r="CO17" i="2"/>
  <c r="CM17" i="2"/>
  <c r="CK17" i="2"/>
  <c r="CI17" i="2"/>
  <c r="CG17" i="2"/>
  <c r="CE17" i="2"/>
  <c r="CC17" i="2"/>
  <c r="CA17" i="2"/>
  <c r="BY17" i="2"/>
  <c r="BW17" i="2"/>
  <c r="BU17" i="2"/>
  <c r="BS17" i="2"/>
  <c r="BQ17" i="2"/>
  <c r="BO17" i="2"/>
  <c r="BM17" i="2"/>
  <c r="BK17" i="2"/>
  <c r="BI17" i="2"/>
  <c r="BG17" i="2"/>
  <c r="BE17" i="2"/>
  <c r="BC17" i="2"/>
  <c r="BA17" i="2"/>
  <c r="AY17" i="2"/>
  <c r="AW17" i="2"/>
  <c r="AU17" i="2"/>
  <c r="AS17" i="2"/>
  <c r="AQ17" i="2"/>
  <c r="AO17" i="2"/>
  <c r="AM17" i="2"/>
  <c r="AK17" i="2"/>
  <c r="AG17" i="2"/>
  <c r="Y17" i="2"/>
  <c r="W17" i="2"/>
  <c r="U17" i="2"/>
  <c r="S17" i="2"/>
  <c r="Q17" i="2"/>
  <c r="O18" i="2"/>
  <c r="CX16" i="2"/>
  <c r="CU16" i="2"/>
  <c r="CS16" i="2"/>
  <c r="CQ16" i="2"/>
  <c r="CO16" i="2"/>
  <c r="CM16" i="2"/>
  <c r="CK16" i="2"/>
  <c r="CI16" i="2"/>
  <c r="CG16" i="2"/>
  <c r="CE16" i="2"/>
  <c r="CC16" i="2"/>
  <c r="CA16" i="2"/>
  <c r="BY16" i="2"/>
  <c r="BW16" i="2"/>
  <c r="BU16" i="2"/>
  <c r="BS16" i="2"/>
  <c r="BQ16" i="2"/>
  <c r="BO16" i="2"/>
  <c r="BM16" i="2"/>
  <c r="BK16" i="2"/>
  <c r="BI16" i="2"/>
  <c r="BG16" i="2"/>
  <c r="BE16" i="2"/>
  <c r="BC16" i="2"/>
  <c r="BA16" i="2"/>
  <c r="AY16" i="2"/>
  <c r="AW16" i="2"/>
  <c r="AU16" i="2"/>
  <c r="AS16" i="2"/>
  <c r="AQ16" i="2"/>
  <c r="AO16" i="2"/>
  <c r="AM16" i="2"/>
  <c r="AK16" i="2"/>
  <c r="AG16" i="2"/>
  <c r="Y16" i="2"/>
  <c r="W16" i="2"/>
  <c r="U16" i="2"/>
  <c r="S16" i="2"/>
  <c r="Q16" i="2"/>
  <c r="O17" i="2"/>
  <c r="CU15" i="2"/>
  <c r="CS15" i="2"/>
  <c r="CS13" i="2" s="1"/>
  <c r="CQ15" i="2"/>
  <c r="CO15" i="2"/>
  <c r="CM15" i="2"/>
  <c r="CK15" i="2"/>
  <c r="CK13" i="2" s="1"/>
  <c r="CI15" i="2"/>
  <c r="CG15" i="2"/>
  <c r="CE15" i="2"/>
  <c r="CC15" i="2"/>
  <c r="CC13" i="2" s="1"/>
  <c r="CA15" i="2"/>
  <c r="BY15" i="2"/>
  <c r="BW15" i="2"/>
  <c r="BU15" i="2"/>
  <c r="BU13" i="2" s="1"/>
  <c r="BS15" i="2"/>
  <c r="BQ15" i="2"/>
  <c r="BO15" i="2"/>
  <c r="BM15" i="2"/>
  <c r="BM13" i="2" s="1"/>
  <c r="BK15" i="2"/>
  <c r="BI15" i="2"/>
  <c r="BG15" i="2"/>
  <c r="BE15" i="2"/>
  <c r="BE13" i="2" s="1"/>
  <c r="BC15" i="2"/>
  <c r="BA15" i="2"/>
  <c r="AY15" i="2"/>
  <c r="AW15" i="2"/>
  <c r="AW13" i="2" s="1"/>
  <c r="AU15" i="2"/>
  <c r="AS15" i="2"/>
  <c r="AQ15" i="2"/>
  <c r="AO15" i="2"/>
  <c r="AM15" i="2"/>
  <c r="AJ15" i="2"/>
  <c r="CX15" i="2" s="1"/>
  <c r="AG15" i="2"/>
  <c r="Y15" i="2"/>
  <c r="W15" i="2"/>
  <c r="U15" i="2"/>
  <c r="S15" i="2"/>
  <c r="Q15" i="2"/>
  <c r="O16" i="2"/>
  <c r="CX14" i="2"/>
  <c r="CU14" i="2"/>
  <c r="CS14" i="2"/>
  <c r="CQ14" i="2"/>
  <c r="CO14" i="2"/>
  <c r="CM14" i="2"/>
  <c r="CM13" i="2" s="1"/>
  <c r="CK14" i="2"/>
  <c r="CI14" i="2"/>
  <c r="CG14" i="2"/>
  <c r="CG13" i="2" s="1"/>
  <c r="CE14" i="2"/>
  <c r="CE13" i="2" s="1"/>
  <c r="CC14" i="2"/>
  <c r="CA14" i="2"/>
  <c r="BY14" i="2"/>
  <c r="BW14" i="2"/>
  <c r="BW13" i="2" s="1"/>
  <c r="BU14" i="2"/>
  <c r="BS14" i="2"/>
  <c r="BQ14" i="2"/>
  <c r="BO14" i="2"/>
  <c r="BO13" i="2" s="1"/>
  <c r="BM14" i="2"/>
  <c r="BK14" i="2"/>
  <c r="BI14" i="2"/>
  <c r="BG14" i="2"/>
  <c r="BG13" i="2" s="1"/>
  <c r="BE14" i="2"/>
  <c r="BC14" i="2"/>
  <c r="BA14" i="2"/>
  <c r="AY14" i="2"/>
  <c r="AY13" i="2" s="1"/>
  <c r="AW14" i="2"/>
  <c r="AU14" i="2"/>
  <c r="AS14" i="2"/>
  <c r="AQ14" i="2"/>
  <c r="AQ13" i="2" s="1"/>
  <c r="AO14" i="2"/>
  <c r="AM14" i="2"/>
  <c r="AK14" i="2"/>
  <c r="Y14" i="2"/>
  <c r="W14" i="2"/>
  <c r="U14" i="2"/>
  <c r="S14" i="2"/>
  <c r="Q14" i="2"/>
  <c r="CY14" i="2" s="1"/>
  <c r="O15" i="2"/>
  <c r="CW13" i="2"/>
  <c r="CW212" i="2" s="1"/>
  <c r="CV13" i="2"/>
  <c r="CV212" i="2" s="1"/>
  <c r="CT13" i="2"/>
  <c r="CT212" i="2" s="1"/>
  <c r="CR13" i="2"/>
  <c r="CR212" i="2" s="1"/>
  <c r="CP13" i="2"/>
  <c r="CP212" i="2" s="1"/>
  <c r="CO13" i="2"/>
  <c r="CN13" i="2"/>
  <c r="CN212" i="2" s="1"/>
  <c r="CL13" i="2"/>
  <c r="CL212" i="2" s="1"/>
  <c r="CJ13" i="2"/>
  <c r="CJ212" i="2" s="1"/>
  <c r="CH13" i="2"/>
  <c r="CH212" i="2" s="1"/>
  <c r="CF13" i="2"/>
  <c r="CF212" i="2" s="1"/>
  <c r="CD13" i="2"/>
  <c r="CD212" i="2" s="1"/>
  <c r="CB13" i="2"/>
  <c r="CB212" i="2" s="1"/>
  <c r="BZ13" i="2"/>
  <c r="BZ212" i="2" s="1"/>
  <c r="BY13" i="2"/>
  <c r="BX13" i="2"/>
  <c r="BX212" i="2" s="1"/>
  <c r="BV13" i="2"/>
  <c r="BV212" i="2" s="1"/>
  <c r="BT13" i="2"/>
  <c r="BT212" i="2" s="1"/>
  <c r="BR13" i="2"/>
  <c r="BR212" i="2" s="1"/>
  <c r="BQ13" i="2"/>
  <c r="BP13" i="2"/>
  <c r="BP212" i="2" s="1"/>
  <c r="BN13" i="2"/>
  <c r="BN212" i="2" s="1"/>
  <c r="BL13" i="2"/>
  <c r="BL212" i="2" s="1"/>
  <c r="BJ13" i="2"/>
  <c r="BI13" i="2"/>
  <c r="BH13" i="2"/>
  <c r="BH212" i="2" s="1"/>
  <c r="BF13" i="2"/>
  <c r="BF212" i="2" s="1"/>
  <c r="BD13" i="2"/>
  <c r="BD212" i="2" s="1"/>
  <c r="BB13" i="2"/>
  <c r="BB212" i="2" s="1"/>
  <c r="BA13" i="2"/>
  <c r="AZ13" i="2"/>
  <c r="AZ212" i="2" s="1"/>
  <c r="AX13" i="2"/>
  <c r="AX212" i="2" s="1"/>
  <c r="AV13" i="2"/>
  <c r="AV212" i="2" s="1"/>
  <c r="AT13" i="2"/>
  <c r="AT212" i="2" s="1"/>
  <c r="AS13" i="2"/>
  <c r="AR13" i="2"/>
  <c r="AR212" i="2" s="1"/>
  <c r="AP13" i="2"/>
  <c r="AP212" i="2" s="1"/>
  <c r="AO13" i="2"/>
  <c r="AN13" i="2"/>
  <c r="AN212" i="2" s="1"/>
  <c r="AL13" i="2"/>
  <c r="AL212" i="2" s="1"/>
  <c r="AJ13" i="2"/>
  <c r="AJ212" i="2" s="1"/>
  <c r="AF13" i="2"/>
  <c r="AF212" i="2" s="1"/>
  <c r="X13" i="2"/>
  <c r="X212" i="2" s="1"/>
  <c r="V13" i="2"/>
  <c r="V212" i="2" s="1"/>
  <c r="U13" i="2"/>
  <c r="T13" i="2"/>
  <c r="T212" i="2" s="1"/>
  <c r="R13" i="2"/>
  <c r="R212" i="2" s="1"/>
  <c r="P13" i="2"/>
  <c r="P212" i="2" s="1"/>
  <c r="O14" i="2"/>
  <c r="N14" i="2"/>
  <c r="N213" i="2" s="1"/>
  <c r="CU13" i="2" l="1"/>
  <c r="AG13" i="2"/>
  <c r="AC212" i="2"/>
  <c r="CX51" i="2"/>
  <c r="S13" i="2"/>
  <c r="CY22" i="2"/>
  <c r="CY34" i="2"/>
  <c r="W51" i="2"/>
  <c r="AM51" i="2"/>
  <c r="AU51" i="2"/>
  <c r="BC51" i="2"/>
  <c r="BK51" i="2"/>
  <c r="BS51" i="2"/>
  <c r="CA51" i="2"/>
  <c r="CI51" i="2"/>
  <c r="CQ51" i="2"/>
  <c r="CY54" i="2"/>
  <c r="Q71" i="2"/>
  <c r="S71" i="2"/>
  <c r="U76" i="2"/>
  <c r="AG76" i="2"/>
  <c r="AQ76" i="2"/>
  <c r="AQ212" i="2" s="1"/>
  <c r="AY76" i="2"/>
  <c r="BG76" i="2"/>
  <c r="BG212" i="2" s="1"/>
  <c r="BO76" i="2"/>
  <c r="BO212" i="2" s="1"/>
  <c r="BW76" i="2"/>
  <c r="BW212" i="2" s="1"/>
  <c r="CE76" i="2"/>
  <c r="CE212" i="2" s="1"/>
  <c r="CM76" i="2"/>
  <c r="CM212" i="2" s="1"/>
  <c r="CU76" i="2"/>
  <c r="CY80" i="2"/>
  <c r="Q13" i="2"/>
  <c r="AK15" i="2"/>
  <c r="AK13" i="2" s="1"/>
  <c r="CY16" i="2"/>
  <c r="CY25" i="2"/>
  <c r="CY26" i="2"/>
  <c r="CY30" i="2"/>
  <c r="CY29" i="2" s="1"/>
  <c r="CX31" i="2"/>
  <c r="U31" i="2"/>
  <c r="AK31" i="2"/>
  <c r="AS31" i="2"/>
  <c r="BA31" i="2"/>
  <c r="BI31" i="2"/>
  <c r="BQ31" i="2"/>
  <c r="BY31" i="2"/>
  <c r="CG31" i="2"/>
  <c r="CO31" i="2"/>
  <c r="CY40" i="2"/>
  <c r="CY39" i="2" s="1"/>
  <c r="AK43" i="2"/>
  <c r="AS43" i="2"/>
  <c r="BA43" i="2"/>
  <c r="BI43" i="2"/>
  <c r="BQ43" i="2"/>
  <c r="BY43" i="2"/>
  <c r="CG43" i="2"/>
  <c r="CO43" i="2"/>
  <c r="CY45" i="2"/>
  <c r="S48" i="2"/>
  <c r="AK48" i="2"/>
  <c r="AS48" i="2"/>
  <c r="BA48" i="2"/>
  <c r="BI48" i="2"/>
  <c r="BQ48" i="2"/>
  <c r="BY48" i="2"/>
  <c r="CG48" i="2"/>
  <c r="CO48" i="2"/>
  <c r="CY50" i="2"/>
  <c r="CY52" i="2"/>
  <c r="CY55" i="2"/>
  <c r="CY56" i="2"/>
  <c r="CY57" i="2"/>
  <c r="U60" i="2"/>
  <c r="AK60" i="2"/>
  <c r="AS60" i="2"/>
  <c r="BA60" i="2"/>
  <c r="BI60" i="2"/>
  <c r="BQ60" i="2"/>
  <c r="BY60" i="2"/>
  <c r="CG60" i="2"/>
  <c r="CO60" i="2"/>
  <c r="U64" i="2"/>
  <c r="AK64" i="2"/>
  <c r="AS64" i="2"/>
  <c r="BA64" i="2"/>
  <c r="BI64" i="2"/>
  <c r="BQ64" i="2"/>
  <c r="BY64" i="2"/>
  <c r="CG64" i="2"/>
  <c r="CO64" i="2"/>
  <c r="U67" i="2"/>
  <c r="AK67" i="2"/>
  <c r="AS67" i="2"/>
  <c r="BA67" i="2"/>
  <c r="BI67" i="2"/>
  <c r="BQ67" i="2"/>
  <c r="BY67" i="2"/>
  <c r="CG67" i="2"/>
  <c r="CO67" i="2"/>
  <c r="O72" i="2"/>
  <c r="W71" i="2"/>
  <c r="AK71" i="2"/>
  <c r="AS71" i="2"/>
  <c r="BA71" i="2"/>
  <c r="BI71" i="2"/>
  <c r="BQ71" i="2"/>
  <c r="BY71" i="2"/>
  <c r="CG71" i="2"/>
  <c r="CO71" i="2"/>
  <c r="CX71" i="2"/>
  <c r="CY77" i="2"/>
  <c r="Y76" i="2"/>
  <c r="AM76" i="2"/>
  <c r="AU76" i="2"/>
  <c r="AY81" i="2"/>
  <c r="BO81" i="2"/>
  <c r="CE81" i="2"/>
  <c r="CU81" i="2"/>
  <c r="CY15" i="2"/>
  <c r="AM13" i="2"/>
  <c r="AU13" i="2"/>
  <c r="BC13" i="2"/>
  <c r="BK13" i="2"/>
  <c r="BS13" i="2"/>
  <c r="CA13" i="2"/>
  <c r="CI13" i="2"/>
  <c r="CQ13" i="2"/>
  <c r="CY17" i="2"/>
  <c r="W18" i="2"/>
  <c r="W13" i="2" s="1"/>
  <c r="CY20" i="2"/>
  <c r="CY28" i="2"/>
  <c r="CY27" i="2" s="1"/>
  <c r="Q29" i="2"/>
  <c r="CY32" i="2"/>
  <c r="CY33" i="2"/>
  <c r="CY36" i="2"/>
  <c r="CY35" i="2" s="1"/>
  <c r="CY38" i="2"/>
  <c r="CY37" i="2" s="1"/>
  <c r="CX39" i="2"/>
  <c r="CY49" i="2"/>
  <c r="CY48" i="2" s="1"/>
  <c r="CY58" i="2"/>
  <c r="CY61" i="2"/>
  <c r="CY62" i="2"/>
  <c r="AM60" i="2"/>
  <c r="AU60" i="2"/>
  <c r="BC60" i="2"/>
  <c r="BK60" i="2"/>
  <c r="BS60" i="2"/>
  <c r="CA60" i="2"/>
  <c r="CI60" i="2"/>
  <c r="CQ60" i="2"/>
  <c r="CY63" i="2"/>
  <c r="CY65" i="2"/>
  <c r="CY64" i="2" s="1"/>
  <c r="CX67" i="2"/>
  <c r="CY69" i="2"/>
  <c r="Y67" i="2"/>
  <c r="CY72" i="2"/>
  <c r="CY78" i="2"/>
  <c r="W118" i="2"/>
  <c r="AM118" i="2"/>
  <c r="U153" i="2"/>
  <c r="CY84" i="2"/>
  <c r="CY98" i="2"/>
  <c r="CY100" i="2"/>
  <c r="CY104" i="2"/>
  <c r="CY119" i="2"/>
  <c r="CY121" i="2"/>
  <c r="CY123" i="2"/>
  <c r="S125" i="2"/>
  <c r="AG125" i="2"/>
  <c r="AQ125" i="2"/>
  <c r="AY125" i="2"/>
  <c r="BG125" i="2"/>
  <c r="BO125" i="2"/>
  <c r="BW125" i="2"/>
  <c r="CE125" i="2"/>
  <c r="CM125" i="2"/>
  <c r="CU125" i="2"/>
  <c r="CY137" i="2"/>
  <c r="W136" i="2"/>
  <c r="AO136" i="2"/>
  <c r="AW136" i="2"/>
  <c r="BE136" i="2"/>
  <c r="BM136" i="2"/>
  <c r="BU136" i="2"/>
  <c r="CC136" i="2"/>
  <c r="CK136" i="2"/>
  <c r="CS136" i="2"/>
  <c r="U143" i="2"/>
  <c r="Q147" i="2"/>
  <c r="CY83" i="2"/>
  <c r="CX81" i="2"/>
  <c r="AK81" i="2"/>
  <c r="AS81" i="2"/>
  <c r="BA81" i="2"/>
  <c r="BI81" i="2"/>
  <c r="BQ81" i="2"/>
  <c r="BY81" i="2"/>
  <c r="CG81" i="2"/>
  <c r="CO81" i="2"/>
  <c r="CY101" i="2"/>
  <c r="CY105" i="2"/>
  <c r="CY115" i="2"/>
  <c r="CY117" i="2"/>
  <c r="S118" i="2"/>
  <c r="AE118" i="2"/>
  <c r="AQ118" i="2"/>
  <c r="AY118" i="2"/>
  <c r="AY212" i="2" s="1"/>
  <c r="BG118" i="2"/>
  <c r="BO118" i="2"/>
  <c r="BW118" i="2"/>
  <c r="CE118" i="2"/>
  <c r="CM118" i="2"/>
  <c r="CU118" i="2"/>
  <c r="CX125" i="2"/>
  <c r="CY142" i="2"/>
  <c r="CY141" i="2" s="1"/>
  <c r="CY146" i="2"/>
  <c r="CY150" i="2"/>
  <c r="CY149" i="2" s="1"/>
  <c r="CY152" i="2"/>
  <c r="CY151" i="2" s="1"/>
  <c r="Q153" i="2"/>
  <c r="Y153" i="2"/>
  <c r="AO153" i="2"/>
  <c r="AW153" i="2"/>
  <c r="BE153" i="2"/>
  <c r="BM153" i="2"/>
  <c r="BU153" i="2"/>
  <c r="CC153" i="2"/>
  <c r="CK153" i="2"/>
  <c r="CS153" i="2"/>
  <c r="CY157" i="2"/>
  <c r="BC76" i="2"/>
  <c r="BK76" i="2"/>
  <c r="BS76" i="2"/>
  <c r="CA76" i="2"/>
  <c r="CI76" i="2"/>
  <c r="CQ76" i="2"/>
  <c r="CY82" i="2"/>
  <c r="CY102" i="2"/>
  <c r="CY106" i="2"/>
  <c r="CY107" i="2"/>
  <c r="CY108" i="2"/>
  <c r="Q125" i="2"/>
  <c r="Y125" i="2"/>
  <c r="CY128" i="2"/>
  <c r="CY130" i="2"/>
  <c r="W125" i="2"/>
  <c r="CY145" i="2"/>
  <c r="CY143" i="2" s="1"/>
  <c r="CY159" i="2"/>
  <c r="CY161" i="2"/>
  <c r="CY160" i="2"/>
  <c r="CY162" i="2"/>
  <c r="CY164" i="2"/>
  <c r="CY166" i="2"/>
  <c r="CY170" i="2"/>
  <c r="CY171" i="2"/>
  <c r="CY178" i="2"/>
  <c r="CY182" i="2"/>
  <c r="CY181" i="2" s="1"/>
  <c r="U187" i="2"/>
  <c r="CY194" i="2"/>
  <c r="CY196" i="2"/>
  <c r="CY198" i="2"/>
  <c r="CY202" i="2"/>
  <c r="CY208" i="2"/>
  <c r="Y158" i="2"/>
  <c r="AO158" i="2"/>
  <c r="AW158" i="2"/>
  <c r="BE158" i="2"/>
  <c r="BM158" i="2"/>
  <c r="BU158" i="2"/>
  <c r="CC158" i="2"/>
  <c r="CK158" i="2"/>
  <c r="CS158" i="2"/>
  <c r="CY163" i="2"/>
  <c r="CY167" i="2"/>
  <c r="Y165" i="2"/>
  <c r="AM165" i="2"/>
  <c r="AU165" i="2"/>
  <c r="BC165" i="2"/>
  <c r="BK165" i="2"/>
  <c r="BS165" i="2"/>
  <c r="CA165" i="2"/>
  <c r="CI165" i="2"/>
  <c r="CQ165" i="2"/>
  <c r="CY173" i="2"/>
  <c r="AK172" i="2"/>
  <c r="AS172" i="2"/>
  <c r="BA172" i="2"/>
  <c r="BI172" i="2"/>
  <c r="BQ172" i="2"/>
  <c r="BY172" i="2"/>
  <c r="CG172" i="2"/>
  <c r="CO172" i="2"/>
  <c r="CY177" i="2"/>
  <c r="Q183" i="2"/>
  <c r="CY188" i="2"/>
  <c r="CY189" i="2"/>
  <c r="AM187" i="2"/>
  <c r="AU187" i="2"/>
  <c r="BC187" i="2"/>
  <c r="BK187" i="2"/>
  <c r="BS187" i="2"/>
  <c r="CA187" i="2"/>
  <c r="CI187" i="2"/>
  <c r="CQ187" i="2"/>
  <c r="CY191" i="2"/>
  <c r="CY193" i="2"/>
  <c r="CY192" i="2" s="1"/>
  <c r="CY195" i="2"/>
  <c r="CY197" i="2"/>
  <c r="O200" i="2"/>
  <c r="W199" i="2"/>
  <c r="AO199" i="2"/>
  <c r="AW199" i="2"/>
  <c r="BE199" i="2"/>
  <c r="BM199" i="2"/>
  <c r="BU199" i="2"/>
  <c r="CC199" i="2"/>
  <c r="CK199" i="2"/>
  <c r="CS199" i="2"/>
  <c r="CY201" i="2"/>
  <c r="CY207" i="2"/>
  <c r="CY211" i="2"/>
  <c r="CY156" i="2"/>
  <c r="AM153" i="2"/>
  <c r="AU153" i="2"/>
  <c r="BC153" i="2"/>
  <c r="BK153" i="2"/>
  <c r="BS153" i="2"/>
  <c r="CA153" i="2"/>
  <c r="CI153" i="2"/>
  <c r="CQ153" i="2"/>
  <c r="AG165" i="2"/>
  <c r="AQ165" i="2"/>
  <c r="AY165" i="2"/>
  <c r="BG165" i="2"/>
  <c r="BO165" i="2"/>
  <c r="BW165" i="2"/>
  <c r="CE165" i="2"/>
  <c r="CM165" i="2"/>
  <c r="CU165" i="2"/>
  <c r="CS165" i="2"/>
  <c r="CY168" i="2"/>
  <c r="CY174" i="2"/>
  <c r="CY176" i="2"/>
  <c r="CY180" i="2"/>
  <c r="CY185" i="2"/>
  <c r="CY183" i="2" s="1"/>
  <c r="S187" i="2"/>
  <c r="CY190" i="2"/>
  <c r="CY200" i="2"/>
  <c r="CY206" i="2"/>
  <c r="CY210" i="2"/>
  <c r="CX13" i="2"/>
  <c r="AO212" i="2"/>
  <c r="BA212" i="2"/>
  <c r="BM212" i="2"/>
  <c r="CC212" i="2"/>
  <c r="Y18" i="2"/>
  <c r="Y13" i="2" s="1"/>
  <c r="Y212" i="2" s="1"/>
  <c r="O36" i="2"/>
  <c r="U46" i="2"/>
  <c r="CY53" i="2"/>
  <c r="CY51" i="2" s="1"/>
  <c r="O52" i="2"/>
  <c r="O32" i="2"/>
  <c r="AE212" i="2"/>
  <c r="S37" i="2"/>
  <c r="S39" i="2"/>
  <c r="CY76" i="2"/>
  <c r="AK212" i="2"/>
  <c r="AW212" i="2"/>
  <c r="BE212" i="2"/>
  <c r="BQ212" i="2"/>
  <c r="BY212" i="2"/>
  <c r="CG212" i="2"/>
  <c r="CK212" i="2"/>
  <c r="CO212" i="2"/>
  <c r="CS212" i="2"/>
  <c r="CY44" i="2"/>
  <c r="CY43" i="2" s="1"/>
  <c r="CY71" i="2"/>
  <c r="AS212" i="2"/>
  <c r="BI212" i="2"/>
  <c r="BU212" i="2"/>
  <c r="Q67" i="2"/>
  <c r="BK68" i="2"/>
  <c r="BK67" i="2" s="1"/>
  <c r="BK212" i="2" s="1"/>
  <c r="Q74" i="2"/>
  <c r="Q76" i="2"/>
  <c r="U81" i="2"/>
  <c r="U212" i="2" s="1"/>
  <c r="CY116" i="2"/>
  <c r="CY126" i="2"/>
  <c r="CY125" i="2" s="1"/>
  <c r="O61" i="2"/>
  <c r="O65" i="2"/>
  <c r="BJ67" i="2"/>
  <c r="BJ212" i="2" s="1"/>
  <c r="CY113" i="2"/>
  <c r="O119" i="2"/>
  <c r="AU118" i="2"/>
  <c r="AU212" i="2" s="1"/>
  <c r="BC118" i="2"/>
  <c r="BC212" i="2" s="1"/>
  <c r="BK118" i="2"/>
  <c r="BS118" i="2"/>
  <c r="BS212" i="2" s="1"/>
  <c r="CA118" i="2"/>
  <c r="CA212" i="2" s="1"/>
  <c r="CI118" i="2"/>
  <c r="CI212" i="2" s="1"/>
  <c r="CQ118" i="2"/>
  <c r="CQ212" i="2" s="1"/>
  <c r="CY118" i="2"/>
  <c r="Q118" i="2"/>
  <c r="CY136" i="2"/>
  <c r="O126" i="2"/>
  <c r="CY154" i="2"/>
  <c r="Q158" i="2"/>
  <c r="Q165" i="2"/>
  <c r="CY169" i="2"/>
  <c r="CY165" i="2" s="1"/>
  <c r="O137" i="2"/>
  <c r="O140" i="2"/>
  <c r="Q149" i="2"/>
  <c r="O152" i="2"/>
  <c r="CY155" i="2"/>
  <c r="AD165" i="2"/>
  <c r="AD212" i="2" s="1"/>
  <c r="CX168" i="2"/>
  <c r="CX165" i="2" s="1"/>
  <c r="CY199" i="2"/>
  <c r="S172" i="2"/>
  <c r="S212" i="2" l="1"/>
  <c r="CY187" i="2"/>
  <c r="CY158" i="2"/>
  <c r="Q212" i="2"/>
  <c r="CY68" i="2"/>
  <c r="CY67" i="2" s="1"/>
  <c r="O213" i="2"/>
  <c r="CY31" i="2"/>
  <c r="W212" i="2"/>
  <c r="AG212" i="2"/>
  <c r="CY81" i="2"/>
  <c r="CY172" i="2"/>
  <c r="CY60" i="2"/>
  <c r="AM212" i="2"/>
  <c r="CU212" i="2"/>
  <c r="CY153" i="2"/>
  <c r="CX212" i="2"/>
  <c r="CY18" i="2"/>
  <c r="CY13" i="2" s="1"/>
  <c r="CY212" i="2" s="1"/>
  <c r="M14" i="1" l="1"/>
  <c r="O14" i="1"/>
  <c r="N15" i="1"/>
  <c r="N14" i="1" s="1"/>
  <c r="P15" i="1"/>
  <c r="P14" i="1" s="1"/>
  <c r="M16" i="1"/>
  <c r="O16" i="1"/>
  <c r="N17" i="1"/>
  <c r="P17" i="1"/>
  <c r="N18" i="1"/>
  <c r="P18" i="1"/>
  <c r="N19" i="1"/>
  <c r="P19" i="1"/>
  <c r="N20" i="1"/>
  <c r="P20" i="1"/>
  <c r="N21" i="1"/>
  <c r="P21" i="1"/>
  <c r="N22" i="1"/>
  <c r="P22" i="1"/>
  <c r="N23" i="1"/>
  <c r="P23" i="1"/>
  <c r="N24" i="1"/>
  <c r="P24" i="1"/>
  <c r="N25" i="1"/>
  <c r="P25" i="1"/>
  <c r="N26" i="1"/>
  <c r="P26" i="1"/>
  <c r="N27" i="1"/>
  <c r="P27" i="1"/>
  <c r="N28" i="1"/>
  <c r="P28" i="1"/>
  <c r="N29" i="1"/>
  <c r="P29" i="1"/>
  <c r="M30" i="1"/>
  <c r="O30" i="1"/>
  <c r="N31" i="1"/>
  <c r="N30" i="1" s="1"/>
  <c r="P31" i="1"/>
  <c r="P30" i="1" s="1"/>
  <c r="N32" i="1"/>
  <c r="P32" i="1"/>
  <c r="M33" i="1"/>
  <c r="N34" i="1"/>
  <c r="P34" i="1"/>
  <c r="N35" i="1"/>
  <c r="P35" i="1"/>
  <c r="N36" i="1"/>
  <c r="P36" i="1"/>
  <c r="N37" i="1"/>
  <c r="P37" i="1"/>
  <c r="N38" i="1"/>
  <c r="O38" i="1"/>
  <c r="O33" i="1" s="1"/>
  <c r="N39" i="1"/>
  <c r="O39" i="1"/>
  <c r="P39" i="1" s="1"/>
  <c r="O40" i="1"/>
  <c r="M41" i="1"/>
  <c r="M40" i="1" s="1"/>
  <c r="N41" i="1"/>
  <c r="P41" i="1"/>
  <c r="N42" i="1"/>
  <c r="P42" i="1"/>
  <c r="N43" i="1"/>
  <c r="P43" i="1"/>
  <c r="N44" i="1"/>
  <c r="P44" i="1"/>
  <c r="N45" i="1"/>
  <c r="P45" i="1"/>
  <c r="N46" i="1"/>
  <c r="P46" i="1"/>
  <c r="M47" i="1"/>
  <c r="O47" i="1"/>
  <c r="N48" i="1"/>
  <c r="P48" i="1"/>
  <c r="N49" i="1"/>
  <c r="P49" i="1"/>
  <c r="N50" i="1"/>
  <c r="P50" i="1"/>
  <c r="M51" i="1"/>
  <c r="O51" i="1"/>
  <c r="N52" i="1"/>
  <c r="N51" i="1" s="1"/>
  <c r="P52" i="1"/>
  <c r="P51" i="1" s="1"/>
  <c r="M53" i="1"/>
  <c r="O53" i="1"/>
  <c r="N54" i="1"/>
  <c r="P54" i="1"/>
  <c r="N55" i="1"/>
  <c r="P55" i="1"/>
  <c r="N56" i="1"/>
  <c r="P56" i="1"/>
  <c r="M57" i="1"/>
  <c r="O57" i="1"/>
  <c r="N58" i="1"/>
  <c r="P58" i="1"/>
  <c r="N59" i="1"/>
  <c r="P59" i="1"/>
  <c r="N60" i="1"/>
  <c r="P60" i="1"/>
  <c r="N61" i="1"/>
  <c r="P61" i="1"/>
  <c r="N62" i="1"/>
  <c r="P62" i="1"/>
  <c r="N63" i="1"/>
  <c r="P63" i="1"/>
  <c r="N64" i="1"/>
  <c r="P64" i="1"/>
  <c r="N65" i="1"/>
  <c r="P65" i="1"/>
  <c r="N66" i="1"/>
  <c r="P66" i="1"/>
  <c r="N67" i="1"/>
  <c r="P67" i="1"/>
  <c r="M68" i="1"/>
  <c r="O68" i="1"/>
  <c r="N69" i="1"/>
  <c r="P69" i="1"/>
  <c r="N70" i="1"/>
  <c r="P70" i="1"/>
  <c r="N71" i="1"/>
  <c r="P71" i="1"/>
  <c r="N72" i="1"/>
  <c r="P72" i="1"/>
  <c r="N73" i="1"/>
  <c r="P73" i="1"/>
  <c r="N74" i="1"/>
  <c r="P74" i="1"/>
  <c r="N75" i="1"/>
  <c r="P75" i="1"/>
  <c r="M76" i="1"/>
  <c r="O76" i="1"/>
  <c r="N77" i="1"/>
  <c r="P77" i="1"/>
  <c r="N78" i="1"/>
  <c r="P78" i="1"/>
  <c r="N79" i="1"/>
  <c r="P79" i="1"/>
  <c r="N80" i="1"/>
  <c r="P80" i="1"/>
  <c r="O81" i="1"/>
  <c r="N82" i="1"/>
  <c r="P82" i="1"/>
  <c r="N83" i="1"/>
  <c r="P83" i="1"/>
  <c r="N84" i="1"/>
  <c r="P84" i="1"/>
  <c r="M85" i="1"/>
  <c r="N85" i="1" s="1"/>
  <c r="P85" i="1"/>
  <c r="N86" i="1"/>
  <c r="P86" i="1"/>
  <c r="N87" i="1"/>
  <c r="P87" i="1"/>
  <c r="N88" i="1"/>
  <c r="P88" i="1"/>
  <c r="N89" i="1"/>
  <c r="P89" i="1"/>
  <c r="N90" i="1"/>
  <c r="P90" i="1"/>
  <c r="N91" i="1"/>
  <c r="P91" i="1"/>
  <c r="N92" i="1"/>
  <c r="P92" i="1"/>
  <c r="N93" i="1"/>
  <c r="P93" i="1"/>
  <c r="N94" i="1"/>
  <c r="P94" i="1"/>
  <c r="N95" i="1"/>
  <c r="P95" i="1"/>
  <c r="O96" i="1"/>
  <c r="N97" i="1"/>
  <c r="P97" i="1"/>
  <c r="N98" i="1"/>
  <c r="P98" i="1"/>
  <c r="N99" i="1"/>
  <c r="P99" i="1"/>
  <c r="N100" i="1"/>
  <c r="P100" i="1"/>
  <c r="N101" i="1"/>
  <c r="P101" i="1"/>
  <c r="M102" i="1"/>
  <c r="M96" i="1" s="1"/>
  <c r="P102" i="1"/>
  <c r="N103" i="1"/>
  <c r="P103" i="1"/>
  <c r="M104" i="1"/>
  <c r="N105" i="1"/>
  <c r="P105" i="1"/>
  <c r="N106" i="1"/>
  <c r="N104" i="1" s="1"/>
  <c r="O106" i="1"/>
  <c r="O104" i="1" s="1"/>
  <c r="N107" i="1"/>
  <c r="O107" i="1"/>
  <c r="P107" i="1" s="1"/>
  <c r="N109" i="1"/>
  <c r="P109" i="1"/>
  <c r="N110" i="1"/>
  <c r="P110" i="1"/>
  <c r="N111" i="1"/>
  <c r="P111" i="1"/>
  <c r="N112" i="1"/>
  <c r="P112" i="1"/>
  <c r="N113" i="1"/>
  <c r="O113" i="1"/>
  <c r="O108" i="1" s="1"/>
  <c r="N114" i="1"/>
  <c r="P114" i="1"/>
  <c r="N115" i="1"/>
  <c r="N116" i="1"/>
  <c r="N117" i="1"/>
  <c r="P117" i="1"/>
  <c r="N118" i="1"/>
  <c r="P118" i="1"/>
  <c r="N119" i="1"/>
  <c r="P119" i="1"/>
  <c r="N120" i="1"/>
  <c r="O120" i="1"/>
  <c r="P120" i="1" s="1"/>
  <c r="N121" i="1"/>
  <c r="P121" i="1"/>
  <c r="N122" i="1"/>
  <c r="P122" i="1"/>
  <c r="N123" i="1"/>
  <c r="O123" i="1"/>
  <c r="P123" i="1" s="1"/>
  <c r="M124" i="1"/>
  <c r="M108" i="1" s="1"/>
  <c r="N124" i="1"/>
  <c r="P124" i="1"/>
  <c r="N125" i="1"/>
  <c r="P125" i="1"/>
  <c r="N126" i="1"/>
  <c r="O126" i="1"/>
  <c r="P126" i="1" s="1"/>
  <c r="N127" i="1"/>
  <c r="O127" i="1"/>
  <c r="P127" i="1" s="1"/>
  <c r="N129" i="1"/>
  <c r="P129" i="1"/>
  <c r="N130" i="1"/>
  <c r="P130" i="1"/>
  <c r="N131" i="1"/>
  <c r="O131" i="1"/>
  <c r="O128" i="1" s="1"/>
  <c r="P131" i="1"/>
  <c r="M132" i="1"/>
  <c r="M128" i="1" s="1"/>
  <c r="N132" i="1"/>
  <c r="P132" i="1"/>
  <c r="N133" i="1"/>
  <c r="P133" i="1"/>
  <c r="N134" i="1"/>
  <c r="P134" i="1"/>
  <c r="N135" i="1"/>
  <c r="P135" i="1"/>
  <c r="N136" i="1"/>
  <c r="P136" i="1"/>
  <c r="N137" i="1"/>
  <c r="P137" i="1"/>
  <c r="N138" i="1"/>
  <c r="P138" i="1"/>
  <c r="N139" i="1"/>
  <c r="P139" i="1"/>
  <c r="N140" i="1"/>
  <c r="P140" i="1"/>
  <c r="M141" i="1"/>
  <c r="O141" i="1"/>
  <c r="N142" i="1"/>
  <c r="P142" i="1"/>
  <c r="N143" i="1"/>
  <c r="P143" i="1"/>
  <c r="N144" i="1"/>
  <c r="P144" i="1"/>
  <c r="N145" i="1"/>
  <c r="P145" i="1"/>
  <c r="N146" i="1"/>
  <c r="P146" i="1"/>
  <c r="N147" i="1"/>
  <c r="P147" i="1"/>
  <c r="N148" i="1"/>
  <c r="P148" i="1"/>
  <c r="M149" i="1"/>
  <c r="O149" i="1"/>
  <c r="N150" i="1"/>
  <c r="P150" i="1"/>
  <c r="N151" i="1"/>
  <c r="P151" i="1"/>
  <c r="N152" i="1"/>
  <c r="P152" i="1"/>
  <c r="M153" i="1"/>
  <c r="O153" i="1"/>
  <c r="N154" i="1"/>
  <c r="P154" i="1"/>
  <c r="N155" i="1"/>
  <c r="P155" i="1"/>
  <c r="N156" i="1"/>
  <c r="P156" i="1"/>
  <c r="N157" i="1"/>
  <c r="P157" i="1"/>
  <c r="N158" i="1"/>
  <c r="P158" i="1"/>
  <c r="N159" i="1"/>
  <c r="P159" i="1"/>
  <c r="N160" i="1"/>
  <c r="P160" i="1"/>
  <c r="N161" i="1"/>
  <c r="P161" i="1"/>
  <c r="N162" i="1"/>
  <c r="P162" i="1"/>
  <c r="N163" i="1"/>
  <c r="P163" i="1"/>
  <c r="N164" i="1"/>
  <c r="P164" i="1"/>
  <c r="N165" i="1"/>
  <c r="P165" i="1"/>
  <c r="N166" i="1"/>
  <c r="P166" i="1"/>
  <c r="N167" i="1"/>
  <c r="P167" i="1"/>
  <c r="N168" i="1"/>
  <c r="P168" i="1"/>
  <c r="N169" i="1"/>
  <c r="P169" i="1"/>
  <c r="N170" i="1"/>
  <c r="P170" i="1"/>
  <c r="N171" i="1"/>
  <c r="P171" i="1"/>
  <c r="N172" i="1"/>
  <c r="P172" i="1"/>
  <c r="N173" i="1"/>
  <c r="P173" i="1"/>
  <c r="N174" i="1"/>
  <c r="P174" i="1"/>
  <c r="N175" i="1"/>
  <c r="P175" i="1"/>
  <c r="N176" i="1"/>
  <c r="P176" i="1"/>
  <c r="N177" i="1"/>
  <c r="P177" i="1"/>
  <c r="N178" i="1"/>
  <c r="P178" i="1"/>
  <c r="N179" i="1"/>
  <c r="P179" i="1"/>
  <c r="N180" i="1"/>
  <c r="P180" i="1"/>
  <c r="N181" i="1"/>
  <c r="P181" i="1"/>
  <c r="N182" i="1"/>
  <c r="P182" i="1"/>
  <c r="N183" i="1"/>
  <c r="P183" i="1"/>
  <c r="N184" i="1"/>
  <c r="P184" i="1"/>
  <c r="N185" i="1"/>
  <c r="P185" i="1"/>
  <c r="N186" i="1"/>
  <c r="P186" i="1"/>
  <c r="N187" i="1"/>
  <c r="P187" i="1"/>
  <c r="N188" i="1"/>
  <c r="P188" i="1"/>
  <c r="N189" i="1"/>
  <c r="P189" i="1"/>
  <c r="N190" i="1"/>
  <c r="N191" i="1"/>
  <c r="N192" i="1"/>
  <c r="N193" i="1"/>
  <c r="P193" i="1"/>
  <c r="N194" i="1"/>
  <c r="P194" i="1"/>
  <c r="N195" i="1"/>
  <c r="P195" i="1"/>
  <c r="N196" i="1"/>
  <c r="P196" i="1"/>
  <c r="N197" i="1"/>
  <c r="P197" i="1"/>
  <c r="N198" i="1"/>
  <c r="P198" i="1"/>
  <c r="N199" i="1"/>
  <c r="P199" i="1"/>
  <c r="N200" i="1"/>
  <c r="P200" i="1"/>
  <c r="N201" i="1"/>
  <c r="P201" i="1"/>
  <c r="N202" i="1"/>
  <c r="P202" i="1"/>
  <c r="N203" i="1"/>
  <c r="P203" i="1"/>
  <c r="N204" i="1"/>
  <c r="P204" i="1"/>
  <c r="N205" i="1"/>
  <c r="P205" i="1"/>
  <c r="N206" i="1"/>
  <c r="P206" i="1"/>
  <c r="N207" i="1"/>
  <c r="P207" i="1"/>
  <c r="N208" i="1"/>
  <c r="P208" i="1"/>
  <c r="N209" i="1"/>
  <c r="P209" i="1"/>
  <c r="N210" i="1"/>
  <c r="P210" i="1"/>
  <c r="N211" i="1"/>
  <c r="P211" i="1"/>
  <c r="N212" i="1"/>
  <c r="P212" i="1"/>
  <c r="N213" i="1"/>
  <c r="P213" i="1"/>
  <c r="N214" i="1"/>
  <c r="P214" i="1"/>
  <c r="O215" i="1"/>
  <c r="N216" i="1"/>
  <c r="P216" i="1"/>
  <c r="N217" i="1"/>
  <c r="P217" i="1"/>
  <c r="M218" i="1"/>
  <c r="M215" i="1" s="1"/>
  <c r="N218" i="1"/>
  <c r="P218" i="1"/>
  <c r="N219" i="1"/>
  <c r="P219" i="1"/>
  <c r="M220" i="1"/>
  <c r="N220" i="1" s="1"/>
  <c r="P220" i="1"/>
  <c r="M221" i="1"/>
  <c r="N221" i="1"/>
  <c r="P221" i="1"/>
  <c r="N222" i="1"/>
  <c r="P222" i="1"/>
  <c r="N223" i="1"/>
  <c r="P223" i="1"/>
  <c r="N224" i="1"/>
  <c r="P224" i="1"/>
  <c r="N225" i="1"/>
  <c r="P225" i="1"/>
  <c r="M226" i="1"/>
  <c r="O226" i="1"/>
  <c r="N227" i="1"/>
  <c r="P227" i="1"/>
  <c r="N228" i="1"/>
  <c r="P228" i="1"/>
  <c r="N229" i="1"/>
  <c r="P229" i="1"/>
  <c r="N230" i="1"/>
  <c r="P230" i="1"/>
  <c r="N231" i="1"/>
  <c r="P231" i="1"/>
  <c r="N232" i="1"/>
  <c r="P232" i="1"/>
  <c r="N233" i="1"/>
  <c r="P233" i="1"/>
  <c r="N234" i="1"/>
  <c r="P234" i="1"/>
  <c r="N235" i="1"/>
  <c r="P235" i="1"/>
  <c r="N236" i="1"/>
  <c r="P236" i="1"/>
  <c r="N237" i="1"/>
  <c r="P237" i="1"/>
  <c r="N238" i="1"/>
  <c r="P238" i="1"/>
  <c r="M239" i="1"/>
  <c r="O239" i="1"/>
  <c r="N240" i="1"/>
  <c r="P240" i="1"/>
  <c r="N241" i="1"/>
  <c r="P241" i="1"/>
  <c r="N242" i="1"/>
  <c r="P242" i="1"/>
  <c r="N243" i="1"/>
  <c r="P243" i="1"/>
  <c r="O244" i="1"/>
  <c r="M245" i="1"/>
  <c r="M244" i="1" s="1"/>
  <c r="P245" i="1"/>
  <c r="N246" i="1"/>
  <c r="P246" i="1"/>
  <c r="N247" i="1"/>
  <c r="P247" i="1"/>
  <c r="N248" i="1"/>
  <c r="P248" i="1"/>
  <c r="N249" i="1"/>
  <c r="P249" i="1"/>
  <c r="N250" i="1"/>
  <c r="P250" i="1"/>
  <c r="O251" i="1"/>
  <c r="M252" i="1"/>
  <c r="M251" i="1" s="1"/>
  <c r="N252" i="1"/>
  <c r="P252" i="1"/>
  <c r="N253" i="1"/>
  <c r="P253" i="1"/>
  <c r="M254" i="1"/>
  <c r="N254" i="1" s="1"/>
  <c r="P254" i="1"/>
  <c r="N255" i="1"/>
  <c r="P255" i="1"/>
  <c r="M256" i="1"/>
  <c r="O256" i="1"/>
  <c r="N257" i="1"/>
  <c r="P257" i="1"/>
  <c r="N258" i="1"/>
  <c r="P258" i="1"/>
  <c r="N259" i="1"/>
  <c r="P259" i="1"/>
  <c r="N260" i="1"/>
  <c r="P260" i="1"/>
  <c r="N261" i="1"/>
  <c r="P261" i="1"/>
  <c r="N262" i="1"/>
  <c r="P262" i="1"/>
  <c r="N263" i="1"/>
  <c r="P263" i="1"/>
  <c r="N264" i="1"/>
  <c r="P264" i="1"/>
  <c r="N265" i="1"/>
  <c r="P265" i="1"/>
  <c r="N266" i="1"/>
  <c r="P266" i="1"/>
  <c r="N267" i="1"/>
  <c r="P267" i="1"/>
  <c r="N268" i="1"/>
  <c r="P268" i="1"/>
  <c r="M269" i="1"/>
  <c r="O269" i="1"/>
  <c r="N270" i="1"/>
  <c r="N269" i="1" s="1"/>
  <c r="P270" i="1"/>
  <c r="P269" i="1" s="1"/>
  <c r="O271" i="1"/>
  <c r="N272" i="1"/>
  <c r="P272" i="1"/>
  <c r="N273" i="1"/>
  <c r="P273" i="1"/>
  <c r="N274" i="1"/>
  <c r="P274" i="1"/>
  <c r="N275" i="1"/>
  <c r="P275" i="1"/>
  <c r="N276" i="1"/>
  <c r="P276" i="1"/>
  <c r="N277" i="1"/>
  <c r="P277" i="1"/>
  <c r="M278" i="1"/>
  <c r="M271" i="1" s="1"/>
  <c r="P278" i="1"/>
  <c r="N279" i="1"/>
  <c r="P279" i="1"/>
  <c r="N280" i="1"/>
  <c r="P280" i="1"/>
  <c r="N281" i="1"/>
  <c r="P281" i="1"/>
  <c r="N282" i="1"/>
  <c r="P282" i="1"/>
  <c r="M283" i="1"/>
  <c r="N283" i="1" s="1"/>
  <c r="P283" i="1"/>
  <c r="N284" i="1"/>
  <c r="P284" i="1"/>
  <c r="N285" i="1"/>
  <c r="P285" i="1"/>
  <c r="O286" i="1"/>
  <c r="M287" i="1"/>
  <c r="M286" i="1" s="1"/>
  <c r="P287" i="1"/>
  <c r="N288" i="1"/>
  <c r="P288" i="1"/>
  <c r="M289" i="1"/>
  <c r="N289" i="1"/>
  <c r="P289" i="1"/>
  <c r="N290" i="1"/>
  <c r="P290" i="1"/>
  <c r="N291" i="1"/>
  <c r="P291" i="1"/>
  <c r="M293" i="1"/>
  <c r="M292" i="1" s="1"/>
  <c r="N293" i="1"/>
  <c r="P293" i="1"/>
  <c r="N294" i="1"/>
  <c r="P294" i="1"/>
  <c r="N295" i="1"/>
  <c r="P295" i="1"/>
  <c r="N296" i="1"/>
  <c r="P296" i="1"/>
  <c r="N297" i="1"/>
  <c r="P297" i="1"/>
  <c r="N298" i="1"/>
  <c r="P298" i="1"/>
  <c r="N299" i="1"/>
  <c r="P299" i="1"/>
  <c r="M300" i="1"/>
  <c r="N300" i="1" s="1"/>
  <c r="P300" i="1"/>
  <c r="N301" i="1"/>
  <c r="P301" i="1"/>
  <c r="N302" i="1"/>
  <c r="P302" i="1"/>
  <c r="N303" i="1"/>
  <c r="P303" i="1"/>
  <c r="N304" i="1"/>
  <c r="O304" i="1"/>
  <c r="O292" i="1" s="1"/>
  <c r="P304" i="1"/>
  <c r="N305" i="1"/>
  <c r="O305" i="1"/>
  <c r="P305" i="1"/>
  <c r="O306" i="1"/>
  <c r="N307" i="1"/>
  <c r="P307" i="1"/>
  <c r="N308" i="1"/>
  <c r="P308" i="1"/>
  <c r="N309" i="1"/>
  <c r="P309" i="1"/>
  <c r="M310" i="1"/>
  <c r="M306" i="1" s="1"/>
  <c r="N310" i="1"/>
  <c r="P310" i="1"/>
  <c r="N311" i="1"/>
  <c r="P311" i="1"/>
  <c r="M312" i="1"/>
  <c r="N312" i="1"/>
  <c r="P312" i="1"/>
  <c r="N313" i="1"/>
  <c r="P313" i="1"/>
  <c r="N314" i="1"/>
  <c r="P314" i="1"/>
  <c r="M315" i="1"/>
  <c r="N315" i="1"/>
  <c r="P315" i="1"/>
  <c r="N316" i="1"/>
  <c r="P316" i="1"/>
  <c r="N317" i="1"/>
  <c r="P317" i="1"/>
  <c r="N318" i="1"/>
  <c r="P318" i="1"/>
  <c r="N319" i="1"/>
  <c r="P319" i="1"/>
  <c r="N320" i="1"/>
  <c r="P320" i="1"/>
  <c r="N321" i="1"/>
  <c r="P321" i="1"/>
  <c r="O322" i="1"/>
  <c r="N323" i="1"/>
  <c r="P323" i="1"/>
  <c r="N324" i="1"/>
  <c r="P324" i="1"/>
  <c r="N325" i="1"/>
  <c r="P325" i="1"/>
  <c r="N326" i="1"/>
  <c r="P326" i="1"/>
  <c r="N327" i="1"/>
  <c r="P327" i="1"/>
  <c r="N328" i="1"/>
  <c r="P328" i="1"/>
  <c r="N329" i="1"/>
  <c r="P329" i="1"/>
  <c r="N330" i="1"/>
  <c r="P330" i="1"/>
  <c r="N331" i="1"/>
  <c r="P331" i="1"/>
  <c r="N332" i="1"/>
  <c r="P332" i="1"/>
  <c r="N333" i="1"/>
  <c r="P333" i="1"/>
  <c r="M334" i="1"/>
  <c r="N334" i="1" s="1"/>
  <c r="P334" i="1"/>
  <c r="N335" i="1"/>
  <c r="P335" i="1"/>
  <c r="M336" i="1"/>
  <c r="N336" i="1" s="1"/>
  <c r="P336" i="1"/>
  <c r="N337" i="1"/>
  <c r="P337" i="1"/>
  <c r="N338" i="1"/>
  <c r="P338" i="1"/>
  <c r="N339" i="1"/>
  <c r="P339" i="1"/>
  <c r="N340" i="1"/>
  <c r="P340" i="1"/>
  <c r="N341" i="1"/>
  <c r="P341" i="1"/>
  <c r="O342" i="1"/>
  <c r="N343" i="1"/>
  <c r="P343" i="1"/>
  <c r="N344" i="1"/>
  <c r="P344" i="1"/>
  <c r="N345" i="1"/>
  <c r="P345" i="1"/>
  <c r="N346" i="1"/>
  <c r="P346" i="1"/>
  <c r="N347" i="1"/>
  <c r="P347" i="1"/>
  <c r="N348" i="1"/>
  <c r="P348" i="1"/>
  <c r="N349" i="1"/>
  <c r="P349" i="1"/>
  <c r="N350" i="1"/>
  <c r="P350" i="1"/>
  <c r="N351" i="1"/>
  <c r="P351" i="1"/>
  <c r="N352" i="1"/>
  <c r="P352" i="1"/>
  <c r="M353" i="1"/>
  <c r="N353" i="1" s="1"/>
  <c r="P353" i="1"/>
  <c r="N354" i="1"/>
  <c r="P354" i="1"/>
  <c r="M355" i="1"/>
  <c r="N355" i="1"/>
  <c r="P355" i="1"/>
  <c r="N356" i="1"/>
  <c r="P356" i="1"/>
  <c r="M357" i="1"/>
  <c r="N357" i="1" s="1"/>
  <c r="P357" i="1"/>
  <c r="N358" i="1"/>
  <c r="P358" i="1"/>
  <c r="M359" i="1"/>
  <c r="N359" i="1"/>
  <c r="P359" i="1"/>
  <c r="N360" i="1"/>
  <c r="P360" i="1"/>
  <c r="M361" i="1"/>
  <c r="O361" i="1"/>
  <c r="N362" i="1"/>
  <c r="P362" i="1"/>
  <c r="N363" i="1"/>
  <c r="P363" i="1"/>
  <c r="N364" i="1"/>
  <c r="P364" i="1"/>
  <c r="N365" i="1"/>
  <c r="P365" i="1"/>
  <c r="N366" i="1"/>
  <c r="P366" i="1"/>
  <c r="N367" i="1"/>
  <c r="P367" i="1"/>
  <c r="N368" i="1"/>
  <c r="P368" i="1"/>
  <c r="N369" i="1"/>
  <c r="P369" i="1"/>
  <c r="M370" i="1"/>
  <c r="O370" i="1"/>
  <c r="N371" i="1"/>
  <c r="P371" i="1"/>
  <c r="N372" i="1"/>
  <c r="P372" i="1"/>
  <c r="N373" i="1"/>
  <c r="P373" i="1"/>
  <c r="N374" i="1"/>
  <c r="P374" i="1"/>
  <c r="N375" i="1"/>
  <c r="P375" i="1"/>
  <c r="O376" i="1"/>
  <c r="M377" i="1"/>
  <c r="M376" i="1" s="1"/>
  <c r="P377" i="1"/>
  <c r="M378" i="1"/>
  <c r="N378" i="1"/>
  <c r="P378" i="1"/>
  <c r="N379" i="1"/>
  <c r="P379" i="1"/>
  <c r="N380" i="1"/>
  <c r="P380" i="1"/>
  <c r="N381" i="1"/>
  <c r="P381" i="1"/>
  <c r="M382" i="1"/>
  <c r="N382" i="1" s="1"/>
  <c r="P382" i="1"/>
  <c r="N383" i="1"/>
  <c r="P383" i="1"/>
  <c r="N384" i="1"/>
  <c r="P384" i="1"/>
  <c r="N385" i="1"/>
  <c r="P385" i="1"/>
  <c r="M386" i="1"/>
  <c r="O386" i="1"/>
  <c r="N387" i="1"/>
  <c r="P387" i="1"/>
  <c r="N388" i="1"/>
  <c r="P388" i="1"/>
  <c r="N389" i="1"/>
  <c r="P389" i="1"/>
  <c r="N390" i="1"/>
  <c r="P390" i="1"/>
  <c r="N391" i="1"/>
  <c r="P391" i="1"/>
  <c r="N392" i="1"/>
  <c r="P392" i="1"/>
  <c r="N393" i="1"/>
  <c r="P393" i="1"/>
  <c r="N394" i="1"/>
  <c r="P394" i="1"/>
  <c r="N395" i="1"/>
  <c r="P395" i="1"/>
  <c r="N396" i="1"/>
  <c r="P396" i="1"/>
  <c r="N397" i="1"/>
  <c r="P397" i="1"/>
  <c r="N398" i="1"/>
  <c r="P398" i="1"/>
  <c r="M399" i="1"/>
  <c r="O399" i="1"/>
  <c r="N400" i="1"/>
  <c r="P400" i="1"/>
  <c r="N401" i="1"/>
  <c r="P401" i="1"/>
  <c r="N402" i="1"/>
  <c r="P402" i="1"/>
  <c r="N403" i="1"/>
  <c r="P403" i="1"/>
  <c r="N404" i="1"/>
  <c r="P404" i="1"/>
  <c r="N405" i="1"/>
  <c r="P405" i="1"/>
  <c r="N406" i="1"/>
  <c r="P406" i="1"/>
  <c r="N407" i="1"/>
  <c r="P407" i="1"/>
  <c r="N408" i="1"/>
  <c r="P408" i="1"/>
  <c r="N409" i="1"/>
  <c r="P409" i="1"/>
  <c r="N410" i="1"/>
  <c r="P410" i="1"/>
  <c r="N411" i="1"/>
  <c r="P411" i="1"/>
  <c r="N412" i="1"/>
  <c r="P412" i="1"/>
  <c r="N413" i="1"/>
  <c r="P413" i="1"/>
  <c r="N414" i="1"/>
  <c r="P414" i="1"/>
  <c r="N415" i="1"/>
  <c r="P415" i="1"/>
  <c r="N416" i="1"/>
  <c r="P416" i="1"/>
  <c r="N417" i="1"/>
  <c r="P417" i="1"/>
  <c r="M418" i="1"/>
  <c r="O418" i="1"/>
  <c r="N419" i="1"/>
  <c r="N418" i="1" s="1"/>
  <c r="P419" i="1"/>
  <c r="P418" i="1" s="1"/>
  <c r="N386" i="1" l="1"/>
  <c r="P376" i="1"/>
  <c r="N370" i="1"/>
  <c r="N292" i="1"/>
  <c r="P271" i="1"/>
  <c r="P226" i="1"/>
  <c r="P215" i="1"/>
  <c r="P149" i="1"/>
  <c r="P141" i="1"/>
  <c r="P128" i="1"/>
  <c r="N81" i="1"/>
  <c r="P76" i="1"/>
  <c r="P57" i="1"/>
  <c r="N47" i="1"/>
  <c r="N33" i="1"/>
  <c r="P16" i="1"/>
  <c r="P399" i="1"/>
  <c r="P361" i="1"/>
  <c r="P342" i="1"/>
  <c r="P256" i="1"/>
  <c r="P244" i="1"/>
  <c r="N226" i="1"/>
  <c r="N153" i="1"/>
  <c r="N149" i="1"/>
  <c r="N141" i="1"/>
  <c r="N128" i="1"/>
  <c r="N76" i="1"/>
  <c r="N68" i="1"/>
  <c r="P40" i="1"/>
  <c r="N16" i="1"/>
  <c r="N361" i="1"/>
  <c r="P322" i="1"/>
  <c r="P306" i="1"/>
  <c r="N256" i="1"/>
  <c r="P239" i="1"/>
  <c r="P153" i="1"/>
  <c r="N108" i="1"/>
  <c r="P96" i="1"/>
  <c r="P68" i="1"/>
  <c r="P53" i="1"/>
  <c r="N40" i="1"/>
  <c r="N399" i="1"/>
  <c r="P386" i="1"/>
  <c r="P370" i="1"/>
  <c r="N306" i="1"/>
  <c r="P292" i="1"/>
  <c r="P286" i="1"/>
  <c r="P251" i="1"/>
  <c r="N239" i="1"/>
  <c r="P81" i="1"/>
  <c r="N57" i="1"/>
  <c r="N53" i="1"/>
  <c r="P47" i="1"/>
  <c r="N251" i="1"/>
  <c r="N322" i="1"/>
  <c r="N215" i="1"/>
  <c r="N342" i="1"/>
  <c r="O420" i="1"/>
  <c r="M342" i="1"/>
  <c r="M322" i="1"/>
  <c r="N278" i="1"/>
  <c r="N271" i="1" s="1"/>
  <c r="P106" i="1"/>
  <c r="P104" i="1" s="1"/>
  <c r="N102" i="1"/>
  <c r="N96" i="1" s="1"/>
  <c r="M81" i="1"/>
  <c r="M420" i="1" s="1"/>
  <c r="N377" i="1"/>
  <c r="N376" i="1" s="1"/>
  <c r="N245" i="1"/>
  <c r="N244" i="1" s="1"/>
  <c r="P38" i="1"/>
  <c r="P33" i="1" s="1"/>
  <c r="N287" i="1"/>
  <c r="N286" i="1" s="1"/>
  <c r="P113" i="1"/>
  <c r="P108" i="1" s="1"/>
  <c r="DI419" i="1"/>
  <c r="DI418" i="1" s="1"/>
  <c r="DH419" i="1"/>
  <c r="DF419" i="1"/>
  <c r="DD419" i="1"/>
  <c r="DD418" i="1" s="1"/>
  <c r="DB419" i="1"/>
  <c r="CZ419" i="1"/>
  <c r="CZ418" i="1" s="1"/>
  <c r="CX419" i="1"/>
  <c r="CV419" i="1"/>
  <c r="CV418" i="1" s="1"/>
  <c r="CT419" i="1"/>
  <c r="CR419" i="1"/>
  <c r="CP419" i="1"/>
  <c r="CN419" i="1"/>
  <c r="CN418" i="1" s="1"/>
  <c r="CL419" i="1"/>
  <c r="CL418" i="1" s="1"/>
  <c r="CJ419" i="1"/>
  <c r="CH419" i="1"/>
  <c r="CH418" i="1" s="1"/>
  <c r="CF419" i="1"/>
  <c r="CF418" i="1" s="1"/>
  <c r="CD419" i="1"/>
  <c r="CB419" i="1"/>
  <c r="BZ419" i="1"/>
  <c r="BX419" i="1"/>
  <c r="BX418" i="1" s="1"/>
  <c r="BV419" i="1"/>
  <c r="BV418" i="1" s="1"/>
  <c r="BT419" i="1"/>
  <c r="BT418" i="1" s="1"/>
  <c r="BR419" i="1"/>
  <c r="BP419" i="1"/>
  <c r="BP418" i="1" s="1"/>
  <c r="BN419" i="1"/>
  <c r="BL419" i="1"/>
  <c r="BJ419" i="1"/>
  <c r="BJ418" i="1" s="1"/>
  <c r="BH419" i="1"/>
  <c r="BH418" i="1" s="1"/>
  <c r="BF419" i="1"/>
  <c r="BF418" i="1" s="1"/>
  <c r="BD419" i="1"/>
  <c r="BB419" i="1"/>
  <c r="AZ419" i="1"/>
  <c r="AX419" i="1"/>
  <c r="AX418" i="1" s="1"/>
  <c r="AV419" i="1"/>
  <c r="AT419" i="1"/>
  <c r="AT418" i="1" s="1"/>
  <c r="AR419" i="1"/>
  <c r="AP419" i="1"/>
  <c r="AP418" i="1" s="1"/>
  <c r="AN419" i="1"/>
  <c r="AN418" i="1" s="1"/>
  <c r="AL419" i="1"/>
  <c r="AL418" i="1" s="1"/>
  <c r="AJ419" i="1"/>
  <c r="AH419" i="1"/>
  <c r="AH418" i="1" s="1"/>
  <c r="AF419" i="1"/>
  <c r="AD419" i="1"/>
  <c r="AD418" i="1" s="1"/>
  <c r="AB419" i="1"/>
  <c r="Z419" i="1"/>
  <c r="Z418" i="1" s="1"/>
  <c r="X419" i="1"/>
  <c r="X418" i="1" s="1"/>
  <c r="V419" i="1"/>
  <c r="V418" i="1" s="1"/>
  <c r="T419" i="1"/>
  <c r="R419" i="1"/>
  <c r="R418" i="1" s="1"/>
  <c r="DH418" i="1"/>
  <c r="DG418" i="1"/>
  <c r="DF418" i="1"/>
  <c r="DE418" i="1"/>
  <c r="DC418" i="1"/>
  <c r="DB418" i="1"/>
  <c r="DA418" i="1"/>
  <c r="CY418" i="1"/>
  <c r="CX418" i="1"/>
  <c r="CW418" i="1"/>
  <c r="CU418" i="1"/>
  <c r="CT418" i="1"/>
  <c r="CS418" i="1"/>
  <c r="CR418" i="1"/>
  <c r="CQ418" i="1"/>
  <c r="CP418" i="1"/>
  <c r="CO418" i="1"/>
  <c r="CM418" i="1"/>
  <c r="CK418" i="1"/>
  <c r="CJ418" i="1"/>
  <c r="CI418" i="1"/>
  <c r="CG418" i="1"/>
  <c r="CE418" i="1"/>
  <c r="CD418" i="1"/>
  <c r="CC418" i="1"/>
  <c r="CB418" i="1"/>
  <c r="CA418" i="1"/>
  <c r="BZ418" i="1"/>
  <c r="BY418" i="1"/>
  <c r="BW418" i="1"/>
  <c r="BU418" i="1"/>
  <c r="BS418" i="1"/>
  <c r="BR418" i="1"/>
  <c r="BQ418" i="1"/>
  <c r="BO418" i="1"/>
  <c r="BN418" i="1"/>
  <c r="BM418" i="1"/>
  <c r="BL418" i="1"/>
  <c r="BI418" i="1"/>
  <c r="BG418" i="1"/>
  <c r="BE418" i="1"/>
  <c r="BD418" i="1"/>
  <c r="BC418" i="1"/>
  <c r="BB418" i="1"/>
  <c r="AZ418" i="1"/>
  <c r="AY418" i="1"/>
  <c r="AW418" i="1"/>
  <c r="AV418" i="1"/>
  <c r="AU418" i="1"/>
  <c r="AS418" i="1"/>
  <c r="AR418" i="1"/>
  <c r="AQ418" i="1"/>
  <c r="AO418" i="1"/>
  <c r="AM418" i="1"/>
  <c r="AK418" i="1"/>
  <c r="AJ418" i="1"/>
  <c r="AI418" i="1"/>
  <c r="AG418" i="1"/>
  <c r="AF418" i="1"/>
  <c r="AE418" i="1"/>
  <c r="AC418" i="1"/>
  <c r="AB418" i="1"/>
  <c r="AA418" i="1"/>
  <c r="Y418" i="1"/>
  <c r="W418" i="1"/>
  <c r="U418" i="1"/>
  <c r="T418" i="1"/>
  <c r="S418" i="1"/>
  <c r="Q418" i="1"/>
  <c r="DI417" i="1"/>
  <c r="DH417" i="1"/>
  <c r="DF417" i="1"/>
  <c r="DD417" i="1"/>
  <c r="DB417" i="1"/>
  <c r="CZ417" i="1"/>
  <c r="CX417" i="1"/>
  <c r="CV417" i="1"/>
  <c r="CT417" i="1"/>
  <c r="CR417" i="1"/>
  <c r="CP417" i="1"/>
  <c r="CN417" i="1"/>
  <c r="CL417" i="1"/>
  <c r="CJ417" i="1"/>
  <c r="CH417" i="1"/>
  <c r="CF417" i="1"/>
  <c r="CD417" i="1"/>
  <c r="CB417" i="1"/>
  <c r="BZ417" i="1"/>
  <c r="BX417" i="1"/>
  <c r="BV417" i="1"/>
  <c r="BT417" i="1"/>
  <c r="BR417" i="1"/>
  <c r="BP417" i="1"/>
  <c r="BN417" i="1"/>
  <c r="BL417" i="1"/>
  <c r="BJ417" i="1"/>
  <c r="BH417" i="1"/>
  <c r="BF417" i="1"/>
  <c r="BD417" i="1"/>
  <c r="BB417" i="1"/>
  <c r="AZ417" i="1"/>
  <c r="AX417" i="1"/>
  <c r="AV417" i="1"/>
  <c r="AT417" i="1"/>
  <c r="AR417" i="1"/>
  <c r="AP417" i="1"/>
  <c r="AN417" i="1"/>
  <c r="AL417" i="1"/>
  <c r="AJ417" i="1"/>
  <c r="AH417" i="1"/>
  <c r="AF417" i="1"/>
  <c r="AD417" i="1"/>
  <c r="AB417" i="1"/>
  <c r="Z417" i="1"/>
  <c r="X417" i="1"/>
  <c r="V417" i="1"/>
  <c r="T417" i="1"/>
  <c r="R417" i="1"/>
  <c r="DI416" i="1"/>
  <c r="DH416" i="1"/>
  <c r="DF416" i="1"/>
  <c r="DD416" i="1"/>
  <c r="DB416" i="1"/>
  <c r="CZ416" i="1"/>
  <c r="CX416" i="1"/>
  <c r="CV416" i="1"/>
  <c r="CT416" i="1"/>
  <c r="CR416" i="1"/>
  <c r="CP416" i="1"/>
  <c r="CN416" i="1"/>
  <c r="CL416" i="1"/>
  <c r="CJ416" i="1"/>
  <c r="CH416" i="1"/>
  <c r="CF416" i="1"/>
  <c r="CD416" i="1"/>
  <c r="CB416" i="1"/>
  <c r="BZ416" i="1"/>
  <c r="BX416" i="1"/>
  <c r="BV416" i="1"/>
  <c r="BT416" i="1"/>
  <c r="BR416" i="1"/>
  <c r="BP416" i="1"/>
  <c r="BN416" i="1"/>
  <c r="BL416" i="1"/>
  <c r="BJ416" i="1"/>
  <c r="BH416" i="1"/>
  <c r="BF416" i="1"/>
  <c r="BD416" i="1"/>
  <c r="BB416" i="1"/>
  <c r="AZ416" i="1"/>
  <c r="AX416" i="1"/>
  <c r="AV416" i="1"/>
  <c r="AT416" i="1"/>
  <c r="AR416" i="1"/>
  <c r="AP416" i="1"/>
  <c r="AN416" i="1"/>
  <c r="AL416" i="1"/>
  <c r="AJ416" i="1"/>
  <c r="AH416" i="1"/>
  <c r="AF416" i="1"/>
  <c r="AD416" i="1"/>
  <c r="AB416" i="1"/>
  <c r="Z416" i="1"/>
  <c r="X416" i="1"/>
  <c r="V416" i="1"/>
  <c r="T416" i="1"/>
  <c r="R416" i="1"/>
  <c r="DI415" i="1"/>
  <c r="DH415" i="1"/>
  <c r="DF415" i="1"/>
  <c r="DD415" i="1"/>
  <c r="DB415" i="1"/>
  <c r="CZ415" i="1"/>
  <c r="CX415" i="1"/>
  <c r="CV415" i="1"/>
  <c r="CT415" i="1"/>
  <c r="CR415" i="1"/>
  <c r="CP415" i="1"/>
  <c r="CN415" i="1"/>
  <c r="CL415" i="1"/>
  <c r="CJ415" i="1"/>
  <c r="CH415" i="1"/>
  <c r="CF415" i="1"/>
  <c r="CD415" i="1"/>
  <c r="CB415" i="1"/>
  <c r="BZ415" i="1"/>
  <c r="BX415" i="1"/>
  <c r="BV415" i="1"/>
  <c r="BT415" i="1"/>
  <c r="BR415" i="1"/>
  <c r="BP415" i="1"/>
  <c r="BN415" i="1"/>
  <c r="BL415" i="1"/>
  <c r="BJ415" i="1"/>
  <c r="BH415" i="1"/>
  <c r="BF415" i="1"/>
  <c r="BD415" i="1"/>
  <c r="BB415" i="1"/>
  <c r="AZ415" i="1"/>
  <c r="AX415" i="1"/>
  <c r="AV415" i="1"/>
  <c r="AT415" i="1"/>
  <c r="AR415" i="1"/>
  <c r="AP415" i="1"/>
  <c r="AN415" i="1"/>
  <c r="AL415" i="1"/>
  <c r="AJ415" i="1"/>
  <c r="AH415" i="1"/>
  <c r="AF415" i="1"/>
  <c r="AD415" i="1"/>
  <c r="AB415" i="1"/>
  <c r="Z415" i="1"/>
  <c r="X415" i="1"/>
  <c r="V415" i="1"/>
  <c r="T415" i="1"/>
  <c r="R415" i="1"/>
  <c r="DI414" i="1"/>
  <c r="DH414" i="1"/>
  <c r="DF414" i="1"/>
  <c r="DD414" i="1"/>
  <c r="DB414" i="1"/>
  <c r="CZ414" i="1"/>
  <c r="CX414" i="1"/>
  <c r="CV414" i="1"/>
  <c r="CT414" i="1"/>
  <c r="CR414" i="1"/>
  <c r="CP414" i="1"/>
  <c r="CN414" i="1"/>
  <c r="CL414" i="1"/>
  <c r="CJ414" i="1"/>
  <c r="CH414" i="1"/>
  <c r="CF414" i="1"/>
  <c r="CD414" i="1"/>
  <c r="CB414" i="1"/>
  <c r="BZ414" i="1"/>
  <c r="BX414" i="1"/>
  <c r="BV414" i="1"/>
  <c r="BT414" i="1"/>
  <c r="BR414" i="1"/>
  <c r="BP414" i="1"/>
  <c r="BN414" i="1"/>
  <c r="BL414" i="1"/>
  <c r="BJ414" i="1"/>
  <c r="BH414" i="1"/>
  <c r="BF414" i="1"/>
  <c r="BD414" i="1"/>
  <c r="BB414" i="1"/>
  <c r="AZ414" i="1"/>
  <c r="AX414" i="1"/>
  <c r="AV414" i="1"/>
  <c r="AT414" i="1"/>
  <c r="AR414" i="1"/>
  <c r="AP414" i="1"/>
  <c r="AN414" i="1"/>
  <c r="AL414" i="1"/>
  <c r="AJ414" i="1"/>
  <c r="AH414" i="1"/>
  <c r="AF414" i="1"/>
  <c r="AD414" i="1"/>
  <c r="AB414" i="1"/>
  <c r="Z414" i="1"/>
  <c r="X414" i="1"/>
  <c r="V414" i="1"/>
  <c r="T414" i="1"/>
  <c r="R414" i="1"/>
  <c r="DI413" i="1"/>
  <c r="DH413" i="1"/>
  <c r="DF413" i="1"/>
  <c r="DD413" i="1"/>
  <c r="DB413" i="1"/>
  <c r="CZ413" i="1"/>
  <c r="CX413" i="1"/>
  <c r="CV413" i="1"/>
  <c r="CT413" i="1"/>
  <c r="CR413" i="1"/>
  <c r="CP413" i="1"/>
  <c r="CN413" i="1"/>
  <c r="CL413" i="1"/>
  <c r="CJ413" i="1"/>
  <c r="CH413" i="1"/>
  <c r="CF413" i="1"/>
  <c r="CD413" i="1"/>
  <c r="CB413" i="1"/>
  <c r="BZ413" i="1"/>
  <c r="BX413" i="1"/>
  <c r="BV413" i="1"/>
  <c r="BT413" i="1"/>
  <c r="BR413" i="1"/>
  <c r="BP413" i="1"/>
  <c r="BN413" i="1"/>
  <c r="BL413" i="1"/>
  <c r="BJ413" i="1"/>
  <c r="BH413" i="1"/>
  <c r="BF413" i="1"/>
  <c r="BD413" i="1"/>
  <c r="BB413" i="1"/>
  <c r="AZ413" i="1"/>
  <c r="AX413" i="1"/>
  <c r="AV413" i="1"/>
  <c r="AT413" i="1"/>
  <c r="AR413" i="1"/>
  <c r="AP413" i="1"/>
  <c r="AN413" i="1"/>
  <c r="AL413" i="1"/>
  <c r="AJ413" i="1"/>
  <c r="AH413" i="1"/>
  <c r="AF413" i="1"/>
  <c r="AD413" i="1"/>
  <c r="AB413" i="1"/>
  <c r="Z413" i="1"/>
  <c r="X413" i="1"/>
  <c r="V413" i="1"/>
  <c r="T413" i="1"/>
  <c r="R413" i="1"/>
  <c r="DI412" i="1"/>
  <c r="BP412" i="1"/>
  <c r="AX412" i="1"/>
  <c r="AN412" i="1"/>
  <c r="AL412" i="1"/>
  <c r="T412" i="1"/>
  <c r="DI411" i="1"/>
  <c r="CZ411" i="1"/>
  <c r="BP411" i="1"/>
  <c r="AX411" i="1"/>
  <c r="AN411" i="1"/>
  <c r="AL411" i="1"/>
  <c r="T411" i="1"/>
  <c r="DI410" i="1"/>
  <c r="CZ410" i="1"/>
  <c r="BP410" i="1"/>
  <c r="AX410" i="1"/>
  <c r="AN410" i="1"/>
  <c r="AL410" i="1"/>
  <c r="T410" i="1"/>
  <c r="DI409" i="1"/>
  <c r="CZ409" i="1"/>
  <c r="BP409" i="1"/>
  <c r="AX409" i="1"/>
  <c r="AN409" i="1"/>
  <c r="AL409" i="1"/>
  <c r="T409" i="1"/>
  <c r="DI408" i="1"/>
  <c r="DH408" i="1"/>
  <c r="DF408" i="1"/>
  <c r="DD408" i="1"/>
  <c r="DB408" i="1"/>
  <c r="CZ408" i="1"/>
  <c r="CX408" i="1"/>
  <c r="CV408" i="1"/>
  <c r="CT408" i="1"/>
  <c r="CR408" i="1"/>
  <c r="CP408" i="1"/>
  <c r="CN408" i="1"/>
  <c r="CL408" i="1"/>
  <c r="CJ408" i="1"/>
  <c r="CH408" i="1"/>
  <c r="CF408" i="1"/>
  <c r="CD408" i="1"/>
  <c r="CB408" i="1"/>
  <c r="BZ408" i="1"/>
  <c r="BX408" i="1"/>
  <c r="BV408" i="1"/>
  <c r="BT408" i="1"/>
  <c r="BR408" i="1"/>
  <c r="BP408" i="1"/>
  <c r="BN408" i="1"/>
  <c r="BL408" i="1"/>
  <c r="BJ408" i="1"/>
  <c r="BH408" i="1"/>
  <c r="BF408" i="1"/>
  <c r="BD408" i="1"/>
  <c r="BB408" i="1"/>
  <c r="AZ408" i="1"/>
  <c r="AX408" i="1"/>
  <c r="AV408" i="1"/>
  <c r="AT408" i="1"/>
  <c r="AR408" i="1"/>
  <c r="AP408" i="1"/>
  <c r="AN408" i="1"/>
  <c r="AL408" i="1"/>
  <c r="AJ408" i="1"/>
  <c r="AH408" i="1"/>
  <c r="AF408" i="1"/>
  <c r="AD408" i="1"/>
  <c r="AB408" i="1"/>
  <c r="Z408" i="1"/>
  <c r="X408" i="1"/>
  <c r="V408" i="1"/>
  <c r="T408" i="1"/>
  <c r="DJ408" i="1" s="1"/>
  <c r="R408" i="1"/>
  <c r="DI407" i="1"/>
  <c r="DH407" i="1"/>
  <c r="DF407" i="1"/>
  <c r="DD407" i="1"/>
  <c r="DB407" i="1"/>
  <c r="CZ407" i="1"/>
  <c r="CX407" i="1"/>
  <c r="CV407" i="1"/>
  <c r="CT407" i="1"/>
  <c r="CR407" i="1"/>
  <c r="CP407" i="1"/>
  <c r="CN407" i="1"/>
  <c r="CL407" i="1"/>
  <c r="CJ407" i="1"/>
  <c r="CH407" i="1"/>
  <c r="CF407" i="1"/>
  <c r="CD407" i="1"/>
  <c r="CB407" i="1"/>
  <c r="BZ407" i="1"/>
  <c r="BX407" i="1"/>
  <c r="BV407" i="1"/>
  <c r="BT407" i="1"/>
  <c r="BR407" i="1"/>
  <c r="BP407" i="1"/>
  <c r="BN407" i="1"/>
  <c r="BL407" i="1"/>
  <c r="BJ407" i="1"/>
  <c r="BH407" i="1"/>
  <c r="BF407" i="1"/>
  <c r="BD407" i="1"/>
  <c r="BB407" i="1"/>
  <c r="AZ407" i="1"/>
  <c r="AX407" i="1"/>
  <c r="AV407" i="1"/>
  <c r="AT407" i="1"/>
  <c r="AR407" i="1"/>
  <c r="AP407" i="1"/>
  <c r="AN407" i="1"/>
  <c r="AL407" i="1"/>
  <c r="AJ407" i="1"/>
  <c r="AH407" i="1"/>
  <c r="AF407" i="1"/>
  <c r="AD407" i="1"/>
  <c r="AB407" i="1"/>
  <c r="Z407" i="1"/>
  <c r="X407" i="1"/>
  <c r="V407" i="1"/>
  <c r="T407" i="1"/>
  <c r="R407" i="1"/>
  <c r="DI406" i="1"/>
  <c r="DH406" i="1"/>
  <c r="DF406" i="1"/>
  <c r="DD406" i="1"/>
  <c r="DB406" i="1"/>
  <c r="CZ406" i="1"/>
  <c r="CX406" i="1"/>
  <c r="CV406" i="1"/>
  <c r="CT406" i="1"/>
  <c r="CR406" i="1"/>
  <c r="CP406" i="1"/>
  <c r="CN406" i="1"/>
  <c r="CL406" i="1"/>
  <c r="CJ406" i="1"/>
  <c r="CH406" i="1"/>
  <c r="CF406" i="1"/>
  <c r="CD406" i="1"/>
  <c r="CB406" i="1"/>
  <c r="BZ406" i="1"/>
  <c r="BX406" i="1"/>
  <c r="BV406" i="1"/>
  <c r="BT406" i="1"/>
  <c r="BR406" i="1"/>
  <c r="BP406" i="1"/>
  <c r="BN406" i="1"/>
  <c r="BL406" i="1"/>
  <c r="BJ406" i="1"/>
  <c r="BH406" i="1"/>
  <c r="BF406" i="1"/>
  <c r="BD406" i="1"/>
  <c r="BB406" i="1"/>
  <c r="AZ406" i="1"/>
  <c r="AX406" i="1"/>
  <c r="AV406" i="1"/>
  <c r="AT406" i="1"/>
  <c r="AR406" i="1"/>
  <c r="AP406" i="1"/>
  <c r="AN406" i="1"/>
  <c r="AL406" i="1"/>
  <c r="AJ406" i="1"/>
  <c r="AH406" i="1"/>
  <c r="AF406" i="1"/>
  <c r="AD406" i="1"/>
  <c r="AB406" i="1"/>
  <c r="Z406" i="1"/>
  <c r="X406" i="1"/>
  <c r="V406" i="1"/>
  <c r="T406" i="1"/>
  <c r="R406" i="1"/>
  <c r="DI405" i="1"/>
  <c r="DH405" i="1"/>
  <c r="DF405" i="1"/>
  <c r="DD405" i="1"/>
  <c r="DB405" i="1"/>
  <c r="CZ405" i="1"/>
  <c r="CX405" i="1"/>
  <c r="CV405" i="1"/>
  <c r="CT405" i="1"/>
  <c r="CR405" i="1"/>
  <c r="CP405" i="1"/>
  <c r="CN405" i="1"/>
  <c r="CL405" i="1"/>
  <c r="CJ405" i="1"/>
  <c r="CH405" i="1"/>
  <c r="CF405" i="1"/>
  <c r="CD405" i="1"/>
  <c r="CB405" i="1"/>
  <c r="BZ405" i="1"/>
  <c r="BX405" i="1"/>
  <c r="BV405" i="1"/>
  <c r="BT405" i="1"/>
  <c r="BR405" i="1"/>
  <c r="BP405" i="1"/>
  <c r="BN405" i="1"/>
  <c r="BL405" i="1"/>
  <c r="BJ405" i="1"/>
  <c r="BH405" i="1"/>
  <c r="BF405" i="1"/>
  <c r="BD405" i="1"/>
  <c r="BB405" i="1"/>
  <c r="AZ405" i="1"/>
  <c r="AX405" i="1"/>
  <c r="AV405" i="1"/>
  <c r="AT405" i="1"/>
  <c r="AR405" i="1"/>
  <c r="AP405" i="1"/>
  <c r="AN405" i="1"/>
  <c r="AL405" i="1"/>
  <c r="AJ405" i="1"/>
  <c r="AH405" i="1"/>
  <c r="AF405" i="1"/>
  <c r="AD405" i="1"/>
  <c r="AB405" i="1"/>
  <c r="Z405" i="1"/>
  <c r="X405" i="1"/>
  <c r="V405" i="1"/>
  <c r="T405" i="1"/>
  <c r="R405" i="1"/>
  <c r="DI404" i="1"/>
  <c r="DH404" i="1"/>
  <c r="DF404" i="1"/>
  <c r="DD404" i="1"/>
  <c r="DB404" i="1"/>
  <c r="CZ404" i="1"/>
  <c r="CX404" i="1"/>
  <c r="CV404" i="1"/>
  <c r="CT404" i="1"/>
  <c r="CR404" i="1"/>
  <c r="CP404" i="1"/>
  <c r="CN404" i="1"/>
  <c r="CL404" i="1"/>
  <c r="CJ404" i="1"/>
  <c r="CH404" i="1"/>
  <c r="CF404" i="1"/>
  <c r="CD404" i="1"/>
  <c r="CB404" i="1"/>
  <c r="BZ404" i="1"/>
  <c r="BX404" i="1"/>
  <c r="BV404" i="1"/>
  <c r="BT404" i="1"/>
  <c r="BR404" i="1"/>
  <c r="BP404" i="1"/>
  <c r="BN404" i="1"/>
  <c r="BL404" i="1"/>
  <c r="BJ404" i="1"/>
  <c r="BH404" i="1"/>
  <c r="BF404" i="1"/>
  <c r="BD404" i="1"/>
  <c r="BB404" i="1"/>
  <c r="AZ404" i="1"/>
  <c r="AX404" i="1"/>
  <c r="AV404" i="1"/>
  <c r="AT404" i="1"/>
  <c r="AR404" i="1"/>
  <c r="AP404" i="1"/>
  <c r="AN404" i="1"/>
  <c r="AL404" i="1"/>
  <c r="AJ404" i="1"/>
  <c r="AH404" i="1"/>
  <c r="AF404" i="1"/>
  <c r="AD404" i="1"/>
  <c r="AB404" i="1"/>
  <c r="Z404" i="1"/>
  <c r="X404" i="1"/>
  <c r="V404" i="1"/>
  <c r="T404" i="1"/>
  <c r="R404" i="1"/>
  <c r="DJ404" i="1" s="1"/>
  <c r="DI403" i="1"/>
  <c r="DH403" i="1"/>
  <c r="DF403" i="1"/>
  <c r="DD403" i="1"/>
  <c r="DB403" i="1"/>
  <c r="CZ403" i="1"/>
  <c r="CX403" i="1"/>
  <c r="CV403" i="1"/>
  <c r="CT403" i="1"/>
  <c r="CR403" i="1"/>
  <c r="CP403" i="1"/>
  <c r="CN403" i="1"/>
  <c r="CL403" i="1"/>
  <c r="CJ403" i="1"/>
  <c r="CH403" i="1"/>
  <c r="CF403" i="1"/>
  <c r="CD403" i="1"/>
  <c r="CB403" i="1"/>
  <c r="BZ403" i="1"/>
  <c r="BX403" i="1"/>
  <c r="BV403" i="1"/>
  <c r="BT403" i="1"/>
  <c r="BR403" i="1"/>
  <c r="BP403" i="1"/>
  <c r="BN403" i="1"/>
  <c r="BL403" i="1"/>
  <c r="BJ403" i="1"/>
  <c r="BH403" i="1"/>
  <c r="BF403" i="1"/>
  <c r="BD403" i="1"/>
  <c r="BB403" i="1"/>
  <c r="AZ403" i="1"/>
  <c r="AX403" i="1"/>
  <c r="AV403" i="1"/>
  <c r="AT403" i="1"/>
  <c r="AR403" i="1"/>
  <c r="AP403" i="1"/>
  <c r="AN403" i="1"/>
  <c r="AL403" i="1"/>
  <c r="AJ403" i="1"/>
  <c r="AH403" i="1"/>
  <c r="AF403" i="1"/>
  <c r="AD403" i="1"/>
  <c r="AB403" i="1"/>
  <c r="Z403" i="1"/>
  <c r="X403" i="1"/>
  <c r="V403" i="1"/>
  <c r="T403" i="1"/>
  <c r="R403" i="1"/>
  <c r="DI402" i="1"/>
  <c r="DH402" i="1"/>
  <c r="DF402" i="1"/>
  <c r="DD402" i="1"/>
  <c r="DB402" i="1"/>
  <c r="CZ402" i="1"/>
  <c r="CX402" i="1"/>
  <c r="CV402" i="1"/>
  <c r="CT402" i="1"/>
  <c r="CR402" i="1"/>
  <c r="CP402" i="1"/>
  <c r="CN402" i="1"/>
  <c r="CL402" i="1"/>
  <c r="CJ402" i="1"/>
  <c r="CH402" i="1"/>
  <c r="CF402" i="1"/>
  <c r="CD402" i="1"/>
  <c r="CB402" i="1"/>
  <c r="BZ402" i="1"/>
  <c r="BX402" i="1"/>
  <c r="BV402" i="1"/>
  <c r="BT402" i="1"/>
  <c r="BR402" i="1"/>
  <c r="BP402" i="1"/>
  <c r="BN402" i="1"/>
  <c r="BL402" i="1"/>
  <c r="BJ402" i="1"/>
  <c r="BH402" i="1"/>
  <c r="BF402" i="1"/>
  <c r="BD402" i="1"/>
  <c r="BB402" i="1"/>
  <c r="AZ402" i="1"/>
  <c r="AX402" i="1"/>
  <c r="AV402" i="1"/>
  <c r="AT402" i="1"/>
  <c r="AR402" i="1"/>
  <c r="AP402" i="1"/>
  <c r="AN402" i="1"/>
  <c r="AL402" i="1"/>
  <c r="AJ402" i="1"/>
  <c r="AH402" i="1"/>
  <c r="AF402" i="1"/>
  <c r="AD402" i="1"/>
  <c r="AB402" i="1"/>
  <c r="Z402" i="1"/>
  <c r="X402" i="1"/>
  <c r="V402" i="1"/>
  <c r="T402" i="1"/>
  <c r="R402" i="1"/>
  <c r="DI401" i="1"/>
  <c r="DH401" i="1"/>
  <c r="DF401" i="1"/>
  <c r="DD401" i="1"/>
  <c r="DB401" i="1"/>
  <c r="CZ401" i="1"/>
  <c r="CX401" i="1"/>
  <c r="CV401" i="1"/>
  <c r="CT401" i="1"/>
  <c r="CR401" i="1"/>
  <c r="CP401" i="1"/>
  <c r="CN401" i="1"/>
  <c r="CL401" i="1"/>
  <c r="CJ401" i="1"/>
  <c r="CH401" i="1"/>
  <c r="CF401" i="1"/>
  <c r="CD401" i="1"/>
  <c r="CB401" i="1"/>
  <c r="BZ401" i="1"/>
  <c r="BX401" i="1"/>
  <c r="BV401" i="1"/>
  <c r="BT401" i="1"/>
  <c r="BR401" i="1"/>
  <c r="BP401" i="1"/>
  <c r="BN401" i="1"/>
  <c r="BL401" i="1"/>
  <c r="BJ401" i="1"/>
  <c r="BH401" i="1"/>
  <c r="BF401" i="1"/>
  <c r="BD401" i="1"/>
  <c r="BB401" i="1"/>
  <c r="AZ401" i="1"/>
  <c r="AX401" i="1"/>
  <c r="AV401" i="1"/>
  <c r="AT401" i="1"/>
  <c r="AR401" i="1"/>
  <c r="AP401" i="1"/>
  <c r="AN401" i="1"/>
  <c r="AL401" i="1"/>
  <c r="AJ401" i="1"/>
  <c r="AH401" i="1"/>
  <c r="AF401" i="1"/>
  <c r="AD401" i="1"/>
  <c r="AB401" i="1"/>
  <c r="Z401" i="1"/>
  <c r="X401" i="1"/>
  <c r="V401" i="1"/>
  <c r="T401" i="1"/>
  <c r="R401" i="1"/>
  <c r="DI400" i="1"/>
  <c r="DH400" i="1"/>
  <c r="DF400" i="1"/>
  <c r="DD400" i="1"/>
  <c r="DD399" i="1" s="1"/>
  <c r="DB400" i="1"/>
  <c r="CZ400" i="1"/>
  <c r="CX400" i="1"/>
  <c r="CV400" i="1"/>
  <c r="CV399" i="1" s="1"/>
  <c r="CT400" i="1"/>
  <c r="CR400" i="1"/>
  <c r="CP400" i="1"/>
  <c r="CP399" i="1" s="1"/>
  <c r="CN400" i="1"/>
  <c r="CN399" i="1" s="1"/>
  <c r="CL400" i="1"/>
  <c r="CJ400" i="1"/>
  <c r="CH400" i="1"/>
  <c r="CF400" i="1"/>
  <c r="CF399" i="1" s="1"/>
  <c r="CD400" i="1"/>
  <c r="CB400" i="1"/>
  <c r="BZ400" i="1"/>
  <c r="BX400" i="1"/>
  <c r="BX399" i="1" s="1"/>
  <c r="BV400" i="1"/>
  <c r="BT400" i="1"/>
  <c r="BR400" i="1"/>
  <c r="BP400" i="1"/>
  <c r="BP399" i="1" s="1"/>
  <c r="BN400" i="1"/>
  <c r="BL400" i="1"/>
  <c r="BJ400" i="1"/>
  <c r="BH400" i="1"/>
  <c r="BH399" i="1" s="1"/>
  <c r="BF400" i="1"/>
  <c r="BD400" i="1"/>
  <c r="BB400" i="1"/>
  <c r="BB399" i="1" s="1"/>
  <c r="AZ400" i="1"/>
  <c r="AX400" i="1"/>
  <c r="AV400" i="1"/>
  <c r="AT400" i="1"/>
  <c r="AT399" i="1" s="1"/>
  <c r="AR400" i="1"/>
  <c r="AP400" i="1"/>
  <c r="AN400" i="1"/>
  <c r="AL400" i="1"/>
  <c r="AJ400" i="1"/>
  <c r="AH400" i="1"/>
  <c r="AF400" i="1"/>
  <c r="AD400" i="1"/>
  <c r="AB400" i="1"/>
  <c r="AB399" i="1" s="1"/>
  <c r="Z400" i="1"/>
  <c r="X400" i="1"/>
  <c r="V400" i="1"/>
  <c r="T400" i="1"/>
  <c r="T399" i="1" s="1"/>
  <c r="R400" i="1"/>
  <c r="DJ400" i="1" s="1"/>
  <c r="DG399" i="1"/>
  <c r="DF399" i="1"/>
  <c r="DE399" i="1"/>
  <c r="DC399" i="1"/>
  <c r="DA399" i="1"/>
  <c r="CY399" i="1"/>
  <c r="CX399" i="1"/>
  <c r="CW399" i="1"/>
  <c r="CU399" i="1"/>
  <c r="CS399" i="1"/>
  <c r="CQ399" i="1"/>
  <c r="CO399" i="1"/>
  <c r="CM399" i="1"/>
  <c r="CK399" i="1"/>
  <c r="CJ399" i="1"/>
  <c r="CI399" i="1"/>
  <c r="CH399" i="1"/>
  <c r="CG399" i="1"/>
  <c r="CE399" i="1"/>
  <c r="CC399" i="1"/>
  <c r="CA399" i="1"/>
  <c r="BZ399" i="1"/>
  <c r="BY399" i="1"/>
  <c r="BW399" i="1"/>
  <c r="BU399" i="1"/>
  <c r="BS399" i="1"/>
  <c r="BR399" i="1"/>
  <c r="BQ399" i="1"/>
  <c r="BO399" i="1"/>
  <c r="BM399" i="1"/>
  <c r="BJ399" i="1"/>
  <c r="BI399" i="1"/>
  <c r="BG399" i="1"/>
  <c r="BE399" i="1"/>
  <c r="BC399" i="1"/>
  <c r="AZ399" i="1"/>
  <c r="AY399" i="1"/>
  <c r="AW399" i="1"/>
  <c r="AU399" i="1"/>
  <c r="AS399" i="1"/>
  <c r="AR399" i="1"/>
  <c r="AQ399" i="1"/>
  <c r="AO399" i="1"/>
  <c r="AN399" i="1"/>
  <c r="AM399" i="1"/>
  <c r="AL399" i="1"/>
  <c r="AK399" i="1"/>
  <c r="AJ399" i="1"/>
  <c r="AI399" i="1"/>
  <c r="AG399" i="1"/>
  <c r="AE399" i="1"/>
  <c r="AD399" i="1"/>
  <c r="AC399" i="1"/>
  <c r="AA399" i="1"/>
  <c r="Y399" i="1"/>
  <c r="W399" i="1"/>
  <c r="V399" i="1"/>
  <c r="U399" i="1"/>
  <c r="S399" i="1"/>
  <c r="Q399" i="1"/>
  <c r="DI398" i="1"/>
  <c r="DH398" i="1"/>
  <c r="DF398" i="1"/>
  <c r="DD398" i="1"/>
  <c r="DB398" i="1"/>
  <c r="CZ398" i="1"/>
  <c r="CX398" i="1"/>
  <c r="CV398" i="1"/>
  <c r="CT398" i="1"/>
  <c r="CR398" i="1"/>
  <c r="CP398" i="1"/>
  <c r="CN398" i="1"/>
  <c r="CL398" i="1"/>
  <c r="CJ398" i="1"/>
  <c r="CH398" i="1"/>
  <c r="CF398" i="1"/>
  <c r="CD398" i="1"/>
  <c r="CB398" i="1"/>
  <c r="BZ398" i="1"/>
  <c r="BX398" i="1"/>
  <c r="BV398" i="1"/>
  <c r="BT398" i="1"/>
  <c r="BR398" i="1"/>
  <c r="BP398" i="1"/>
  <c r="BN398" i="1"/>
  <c r="BL398" i="1"/>
  <c r="BJ398" i="1"/>
  <c r="BH398" i="1"/>
  <c r="BF398" i="1"/>
  <c r="BD398" i="1"/>
  <c r="BB398" i="1"/>
  <c r="AZ398" i="1"/>
  <c r="AX398" i="1"/>
  <c r="AV398" i="1"/>
  <c r="AT398" i="1"/>
  <c r="AR398" i="1"/>
  <c r="AP398" i="1"/>
  <c r="AN398" i="1"/>
  <c r="AL398" i="1"/>
  <c r="AJ398" i="1"/>
  <c r="AH398" i="1"/>
  <c r="AF398" i="1"/>
  <c r="AD398" i="1"/>
  <c r="AB398" i="1"/>
  <c r="Z398" i="1"/>
  <c r="X398" i="1"/>
  <c r="V398" i="1"/>
  <c r="T398" i="1"/>
  <c r="R398" i="1"/>
  <c r="DI397" i="1"/>
  <c r="DH397" i="1"/>
  <c r="DF397" i="1"/>
  <c r="DD397" i="1"/>
  <c r="DB397" i="1"/>
  <c r="CZ397" i="1"/>
  <c r="CX397" i="1"/>
  <c r="CV397" i="1"/>
  <c r="CT397" i="1"/>
  <c r="CR397" i="1"/>
  <c r="CP397" i="1"/>
  <c r="CN397" i="1"/>
  <c r="CL397" i="1"/>
  <c r="CJ397" i="1"/>
  <c r="CH397" i="1"/>
  <c r="CF397" i="1"/>
  <c r="CD397" i="1"/>
  <c r="CB397" i="1"/>
  <c r="BZ397" i="1"/>
  <c r="BX397" i="1"/>
  <c r="BV397" i="1"/>
  <c r="BT397" i="1"/>
  <c r="BR397" i="1"/>
  <c r="BP397" i="1"/>
  <c r="BN397" i="1"/>
  <c r="BL397" i="1"/>
  <c r="BJ397" i="1"/>
  <c r="BH397" i="1"/>
  <c r="BF397" i="1"/>
  <c r="BD397" i="1"/>
  <c r="BB397" i="1"/>
  <c r="AZ397" i="1"/>
  <c r="AX397" i="1"/>
  <c r="AV397" i="1"/>
  <c r="AT397" i="1"/>
  <c r="AR397" i="1"/>
  <c r="AP397" i="1"/>
  <c r="AN397" i="1"/>
  <c r="AL397" i="1"/>
  <c r="AJ397" i="1"/>
  <c r="AH397" i="1"/>
  <c r="AF397" i="1"/>
  <c r="AD397" i="1"/>
  <c r="AB397" i="1"/>
  <c r="Z397" i="1"/>
  <c r="X397" i="1"/>
  <c r="V397" i="1"/>
  <c r="T397" i="1"/>
  <c r="R397" i="1"/>
  <c r="DJ397" i="1" s="1"/>
  <c r="DI396" i="1"/>
  <c r="DH396" i="1"/>
  <c r="DF396" i="1"/>
  <c r="DD396" i="1"/>
  <c r="DB396" i="1"/>
  <c r="CZ396" i="1"/>
  <c r="CX396" i="1"/>
  <c r="CV396" i="1"/>
  <c r="CT396" i="1"/>
  <c r="CR396" i="1"/>
  <c r="CP396" i="1"/>
  <c r="CN396" i="1"/>
  <c r="CL396" i="1"/>
  <c r="CJ396" i="1"/>
  <c r="CH396" i="1"/>
  <c r="CF396" i="1"/>
  <c r="CD396" i="1"/>
  <c r="CB396" i="1"/>
  <c r="BZ396" i="1"/>
  <c r="BX396" i="1"/>
  <c r="BV396" i="1"/>
  <c r="BT396" i="1"/>
  <c r="BR396" i="1"/>
  <c r="BP396" i="1"/>
  <c r="BN396" i="1"/>
  <c r="BL396" i="1"/>
  <c r="BJ396" i="1"/>
  <c r="BH396" i="1"/>
  <c r="BF396" i="1"/>
  <c r="BD396" i="1"/>
  <c r="BB396" i="1"/>
  <c r="AZ396" i="1"/>
  <c r="AX396" i="1"/>
  <c r="AV396" i="1"/>
  <c r="AT396" i="1"/>
  <c r="AR396" i="1"/>
  <c r="AP396" i="1"/>
  <c r="AN396" i="1"/>
  <c r="AL396" i="1"/>
  <c r="AJ396" i="1"/>
  <c r="AH396" i="1"/>
  <c r="AF396" i="1"/>
  <c r="AD396" i="1"/>
  <c r="AB396" i="1"/>
  <c r="Z396" i="1"/>
  <c r="X396" i="1"/>
  <c r="V396" i="1"/>
  <c r="T396" i="1"/>
  <c r="R396" i="1"/>
  <c r="DI395" i="1"/>
  <c r="DH395" i="1"/>
  <c r="DF395" i="1"/>
  <c r="DD395" i="1"/>
  <c r="DB395" i="1"/>
  <c r="CZ395" i="1"/>
  <c r="CX395" i="1"/>
  <c r="CV395" i="1"/>
  <c r="CT395" i="1"/>
  <c r="CR395" i="1"/>
  <c r="CP395" i="1"/>
  <c r="CN395" i="1"/>
  <c r="CL395" i="1"/>
  <c r="CJ395" i="1"/>
  <c r="CH395" i="1"/>
  <c r="CF395" i="1"/>
  <c r="CD395" i="1"/>
  <c r="CB395" i="1"/>
  <c r="BZ395" i="1"/>
  <c r="BX395" i="1"/>
  <c r="BV395" i="1"/>
  <c r="BT395" i="1"/>
  <c r="BR395" i="1"/>
  <c r="BP395" i="1"/>
  <c r="BN395" i="1"/>
  <c r="BL395" i="1"/>
  <c r="BJ395" i="1"/>
  <c r="BH395" i="1"/>
  <c r="BF395" i="1"/>
  <c r="BD395" i="1"/>
  <c r="BB395" i="1"/>
  <c r="AZ395" i="1"/>
  <c r="AX395" i="1"/>
  <c r="AV395" i="1"/>
  <c r="AT395" i="1"/>
  <c r="AR395" i="1"/>
  <c r="AP395" i="1"/>
  <c r="AN395" i="1"/>
  <c r="AL395" i="1"/>
  <c r="AJ395" i="1"/>
  <c r="AH395" i="1"/>
  <c r="AF395" i="1"/>
  <c r="AD395" i="1"/>
  <c r="AB395" i="1"/>
  <c r="Z395" i="1"/>
  <c r="X395" i="1"/>
  <c r="V395" i="1"/>
  <c r="T395" i="1"/>
  <c r="R395" i="1"/>
  <c r="DH394" i="1"/>
  <c r="DF394" i="1"/>
  <c r="DD394" i="1"/>
  <c r="DB394" i="1"/>
  <c r="CZ394" i="1"/>
  <c r="CX394" i="1"/>
  <c r="CV394" i="1"/>
  <c r="CT394" i="1"/>
  <c r="CR394" i="1"/>
  <c r="CP394" i="1"/>
  <c r="CN394" i="1"/>
  <c r="CL394" i="1"/>
  <c r="CJ394" i="1"/>
  <c r="CH394" i="1"/>
  <c r="CF394" i="1"/>
  <c r="CD394" i="1"/>
  <c r="CB394" i="1"/>
  <c r="BZ394" i="1"/>
  <c r="BX394" i="1"/>
  <c r="BV394" i="1"/>
  <c r="BT394" i="1"/>
  <c r="BR394" i="1"/>
  <c r="BP394" i="1"/>
  <c r="BN394" i="1"/>
  <c r="BL394" i="1"/>
  <c r="BJ394" i="1"/>
  <c r="BH394" i="1"/>
  <c r="BF394" i="1"/>
  <c r="BD394" i="1"/>
  <c r="BB394" i="1"/>
  <c r="AZ394" i="1"/>
  <c r="AX394" i="1"/>
  <c r="AV394" i="1"/>
  <c r="AT394" i="1"/>
  <c r="AR394" i="1"/>
  <c r="AP394" i="1"/>
  <c r="AN394" i="1"/>
  <c r="AL394" i="1"/>
  <c r="AI394" i="1"/>
  <c r="AJ394" i="1" s="1"/>
  <c r="AH394" i="1"/>
  <c r="AF394" i="1"/>
  <c r="AD394" i="1"/>
  <c r="AB394" i="1"/>
  <c r="Z394" i="1"/>
  <c r="X394" i="1"/>
  <c r="V394" i="1"/>
  <c r="T394" i="1"/>
  <c r="R394" i="1"/>
  <c r="DI393" i="1"/>
  <c r="DH393" i="1"/>
  <c r="DF393" i="1"/>
  <c r="DD393" i="1"/>
  <c r="DB393" i="1"/>
  <c r="CZ393" i="1"/>
  <c r="CX393" i="1"/>
  <c r="CV393" i="1"/>
  <c r="CT393" i="1"/>
  <c r="CR393" i="1"/>
  <c r="CP393" i="1"/>
  <c r="CN393" i="1"/>
  <c r="CL393" i="1"/>
  <c r="CJ393" i="1"/>
  <c r="CH393" i="1"/>
  <c r="CF393" i="1"/>
  <c r="CD393" i="1"/>
  <c r="CB393" i="1"/>
  <c r="BZ393" i="1"/>
  <c r="BX393" i="1"/>
  <c r="BV393" i="1"/>
  <c r="BT393" i="1"/>
  <c r="BR393" i="1"/>
  <c r="BP393" i="1"/>
  <c r="BN393" i="1"/>
  <c r="BL393" i="1"/>
  <c r="BJ393" i="1"/>
  <c r="BH393" i="1"/>
  <c r="BF393" i="1"/>
  <c r="BD393" i="1"/>
  <c r="BB393" i="1"/>
  <c r="AZ393" i="1"/>
  <c r="AX393" i="1"/>
  <c r="AV393" i="1"/>
  <c r="AT393" i="1"/>
  <c r="AR393" i="1"/>
  <c r="AP393" i="1"/>
  <c r="AN393" i="1"/>
  <c r="AL393" i="1"/>
  <c r="AJ393" i="1"/>
  <c r="AH393" i="1"/>
  <c r="AF393" i="1"/>
  <c r="AD393" i="1"/>
  <c r="AB393" i="1"/>
  <c r="Z393" i="1"/>
  <c r="X393" i="1"/>
  <c r="V393" i="1"/>
  <c r="T393" i="1"/>
  <c r="R393" i="1"/>
  <c r="DI392" i="1"/>
  <c r="DH392" i="1"/>
  <c r="DF392" i="1"/>
  <c r="DD392" i="1"/>
  <c r="DB392" i="1"/>
  <c r="CZ392" i="1"/>
  <c r="CX392" i="1"/>
  <c r="CV392" i="1"/>
  <c r="CT392" i="1"/>
  <c r="CR392" i="1"/>
  <c r="CP392" i="1"/>
  <c r="CN392" i="1"/>
  <c r="CL392" i="1"/>
  <c r="CJ392" i="1"/>
  <c r="CH392" i="1"/>
  <c r="CF392" i="1"/>
  <c r="CD392" i="1"/>
  <c r="CB392" i="1"/>
  <c r="BZ392" i="1"/>
  <c r="BX392" i="1"/>
  <c r="BV392" i="1"/>
  <c r="BT392" i="1"/>
  <c r="BR392" i="1"/>
  <c r="BP392" i="1"/>
  <c r="BN392" i="1"/>
  <c r="BL392" i="1"/>
  <c r="BJ392" i="1"/>
  <c r="BH392" i="1"/>
  <c r="BF392" i="1"/>
  <c r="BD392" i="1"/>
  <c r="BB392" i="1"/>
  <c r="AZ392" i="1"/>
  <c r="AX392" i="1"/>
  <c r="AV392" i="1"/>
  <c r="AT392" i="1"/>
  <c r="AR392" i="1"/>
  <c r="AP392" i="1"/>
  <c r="AN392" i="1"/>
  <c r="AL392" i="1"/>
  <c r="AJ392" i="1"/>
  <c r="AH392" i="1"/>
  <c r="AF392" i="1"/>
  <c r="AD392" i="1"/>
  <c r="AB392" i="1"/>
  <c r="Z392" i="1"/>
  <c r="X392" i="1"/>
  <c r="V392" i="1"/>
  <c r="T392" i="1"/>
  <c r="R392" i="1"/>
  <c r="DI391" i="1"/>
  <c r="DH391" i="1"/>
  <c r="DF391" i="1"/>
  <c r="DD391" i="1"/>
  <c r="DB391" i="1"/>
  <c r="CZ391" i="1"/>
  <c r="CX391" i="1"/>
  <c r="CV391" i="1"/>
  <c r="CT391" i="1"/>
  <c r="CR391" i="1"/>
  <c r="CP391" i="1"/>
  <c r="CN391" i="1"/>
  <c r="CL391" i="1"/>
  <c r="CJ391" i="1"/>
  <c r="CH391" i="1"/>
  <c r="CF391" i="1"/>
  <c r="CD391" i="1"/>
  <c r="CB391" i="1"/>
  <c r="BZ391" i="1"/>
  <c r="BX391" i="1"/>
  <c r="BV391" i="1"/>
  <c r="BT391" i="1"/>
  <c r="BR391" i="1"/>
  <c r="BP391" i="1"/>
  <c r="BN391" i="1"/>
  <c r="BL391" i="1"/>
  <c r="BJ391" i="1"/>
  <c r="BH391" i="1"/>
  <c r="BF391" i="1"/>
  <c r="BD391" i="1"/>
  <c r="BB391" i="1"/>
  <c r="AZ391" i="1"/>
  <c r="AZ386" i="1" s="1"/>
  <c r="AX391" i="1"/>
  <c r="AV391" i="1"/>
  <c r="AT391" i="1"/>
  <c r="AR391" i="1"/>
  <c r="AP391" i="1"/>
  <c r="AN391" i="1"/>
  <c r="AL391" i="1"/>
  <c r="AJ391" i="1"/>
  <c r="AH391" i="1"/>
  <c r="AF391" i="1"/>
  <c r="AD391" i="1"/>
  <c r="AB391" i="1"/>
  <c r="Z391" i="1"/>
  <c r="X391" i="1"/>
  <c r="V391" i="1"/>
  <c r="T391" i="1"/>
  <c r="R391" i="1"/>
  <c r="DI390" i="1"/>
  <c r="DH390" i="1"/>
  <c r="DF390" i="1"/>
  <c r="DD390" i="1"/>
  <c r="DB390" i="1"/>
  <c r="CZ390" i="1"/>
  <c r="CX390" i="1"/>
  <c r="CV390" i="1"/>
  <c r="CT390" i="1"/>
  <c r="CR390" i="1"/>
  <c r="CP390" i="1"/>
  <c r="CN390" i="1"/>
  <c r="CL390" i="1"/>
  <c r="CJ390" i="1"/>
  <c r="CH390" i="1"/>
  <c r="CF390" i="1"/>
  <c r="CD390" i="1"/>
  <c r="CB390" i="1"/>
  <c r="BZ390" i="1"/>
  <c r="BX390" i="1"/>
  <c r="BV390" i="1"/>
  <c r="BT390" i="1"/>
  <c r="BR390" i="1"/>
  <c r="BP390" i="1"/>
  <c r="BN390" i="1"/>
  <c r="BL390" i="1"/>
  <c r="BJ390" i="1"/>
  <c r="BH390" i="1"/>
  <c r="BF390" i="1"/>
  <c r="BD390" i="1"/>
  <c r="BB390" i="1"/>
  <c r="AZ390" i="1"/>
  <c r="AX390" i="1"/>
  <c r="AV390" i="1"/>
  <c r="AT390" i="1"/>
  <c r="AR390" i="1"/>
  <c r="AP390" i="1"/>
  <c r="AN390" i="1"/>
  <c r="AL390" i="1"/>
  <c r="AJ390" i="1"/>
  <c r="AH390" i="1"/>
  <c r="AF390" i="1"/>
  <c r="AD390" i="1"/>
  <c r="AB390" i="1"/>
  <c r="Z390" i="1"/>
  <c r="X390" i="1"/>
  <c r="V390" i="1"/>
  <c r="T390" i="1"/>
  <c r="R390" i="1"/>
  <c r="DH389" i="1"/>
  <c r="DF389" i="1"/>
  <c r="DD389" i="1"/>
  <c r="DB389" i="1"/>
  <c r="CZ389" i="1"/>
  <c r="CX389" i="1"/>
  <c r="CV389" i="1"/>
  <c r="CT389" i="1"/>
  <c r="CR389" i="1"/>
  <c r="CP389" i="1"/>
  <c r="CN389" i="1"/>
  <c r="CL389" i="1"/>
  <c r="CJ389" i="1"/>
  <c r="CH389" i="1"/>
  <c r="CF389" i="1"/>
  <c r="CD389" i="1"/>
  <c r="CB389" i="1"/>
  <c r="BZ389" i="1"/>
  <c r="BX389" i="1"/>
  <c r="BV389" i="1"/>
  <c r="BT389" i="1"/>
  <c r="BR389" i="1"/>
  <c r="BP389" i="1"/>
  <c r="BN389" i="1"/>
  <c r="BL389" i="1"/>
  <c r="BJ389" i="1"/>
  <c r="BH389" i="1"/>
  <c r="BF389" i="1"/>
  <c r="BD389" i="1"/>
  <c r="BB389" i="1"/>
  <c r="AZ389" i="1"/>
  <c r="AX389" i="1"/>
  <c r="AV389" i="1"/>
  <c r="AT389" i="1"/>
  <c r="AR389" i="1"/>
  <c r="AP389" i="1"/>
  <c r="AN389" i="1"/>
  <c r="AL389" i="1"/>
  <c r="AJ389" i="1"/>
  <c r="AH389" i="1"/>
  <c r="AF389" i="1"/>
  <c r="AD389" i="1"/>
  <c r="AB389" i="1"/>
  <c r="Z389" i="1"/>
  <c r="X389" i="1"/>
  <c r="V389" i="1"/>
  <c r="T389" i="1"/>
  <c r="Q389" i="1"/>
  <c r="DI389" i="1" s="1"/>
  <c r="DH388" i="1"/>
  <c r="DF388" i="1"/>
  <c r="DD388" i="1"/>
  <c r="DB388" i="1"/>
  <c r="CZ388" i="1"/>
  <c r="CX388" i="1"/>
  <c r="CV388" i="1"/>
  <c r="CT388" i="1"/>
  <c r="CR388" i="1"/>
  <c r="CP388" i="1"/>
  <c r="CN388" i="1"/>
  <c r="CL388" i="1"/>
  <c r="CJ388" i="1"/>
  <c r="CH388" i="1"/>
  <c r="CF388" i="1"/>
  <c r="CD388" i="1"/>
  <c r="CB388" i="1"/>
  <c r="BZ388" i="1"/>
  <c r="BX388" i="1"/>
  <c r="BV388" i="1"/>
  <c r="BT388" i="1"/>
  <c r="BR388" i="1"/>
  <c r="BP388" i="1"/>
  <c r="BN388" i="1"/>
  <c r="BL388" i="1"/>
  <c r="BJ388" i="1"/>
  <c r="BH388" i="1"/>
  <c r="BF388" i="1"/>
  <c r="BD388" i="1"/>
  <c r="BB388" i="1"/>
  <c r="AZ388" i="1"/>
  <c r="AX388" i="1"/>
  <c r="AV388" i="1"/>
  <c r="AT388" i="1"/>
  <c r="AR388" i="1"/>
  <c r="AP388" i="1"/>
  <c r="AN388" i="1"/>
  <c r="AL388" i="1"/>
  <c r="AJ388" i="1"/>
  <c r="AH388" i="1"/>
  <c r="AF388" i="1"/>
  <c r="AD388" i="1"/>
  <c r="AB388" i="1"/>
  <c r="Z388" i="1"/>
  <c r="X388" i="1"/>
  <c r="V388" i="1"/>
  <c r="T388" i="1"/>
  <c r="Q388" i="1"/>
  <c r="DI388" i="1" s="1"/>
  <c r="DH387" i="1"/>
  <c r="DF387" i="1"/>
  <c r="DD387" i="1"/>
  <c r="DB387" i="1"/>
  <c r="DB386" i="1" s="1"/>
  <c r="CZ387" i="1"/>
  <c r="CX387" i="1"/>
  <c r="CV387" i="1"/>
  <c r="CT387" i="1"/>
  <c r="CT386" i="1" s="1"/>
  <c r="CR387" i="1"/>
  <c r="CP387" i="1"/>
  <c r="CN387" i="1"/>
  <c r="CL387" i="1"/>
  <c r="CJ387" i="1"/>
  <c r="CH387" i="1"/>
  <c r="CF387" i="1"/>
  <c r="CD387" i="1"/>
  <c r="CD386" i="1" s="1"/>
  <c r="CB387" i="1"/>
  <c r="BZ387" i="1"/>
  <c r="BX387" i="1"/>
  <c r="BV387" i="1"/>
  <c r="BV386" i="1" s="1"/>
  <c r="BT387" i="1"/>
  <c r="BR387" i="1"/>
  <c r="BP387" i="1"/>
  <c r="BN387" i="1"/>
  <c r="BN386" i="1" s="1"/>
  <c r="BL387" i="1"/>
  <c r="BJ387" i="1"/>
  <c r="BH387" i="1"/>
  <c r="BF387" i="1"/>
  <c r="BF386" i="1" s="1"/>
  <c r="BD387" i="1"/>
  <c r="BB387" i="1"/>
  <c r="AZ387" i="1"/>
  <c r="AX387" i="1"/>
  <c r="AX386" i="1" s="1"/>
  <c r="AV387" i="1"/>
  <c r="AT387" i="1"/>
  <c r="AR387" i="1"/>
  <c r="AP387" i="1"/>
  <c r="AP386" i="1" s="1"/>
  <c r="AN387" i="1"/>
  <c r="AL387" i="1"/>
  <c r="AJ387" i="1"/>
  <c r="AH387" i="1"/>
  <c r="AH386" i="1" s="1"/>
  <c r="AF387" i="1"/>
  <c r="AD387" i="1"/>
  <c r="AB387" i="1"/>
  <c r="Z387" i="1"/>
  <c r="Z386" i="1" s="1"/>
  <c r="X387" i="1"/>
  <c r="V387" i="1"/>
  <c r="T387" i="1"/>
  <c r="Q387" i="1"/>
  <c r="DI387" i="1" s="1"/>
  <c r="DG386" i="1"/>
  <c r="DE386" i="1"/>
  <c r="DC386" i="1"/>
  <c r="DA386" i="1"/>
  <c r="CY386" i="1"/>
  <c r="CW386" i="1"/>
  <c r="CU386" i="1"/>
  <c r="CS386" i="1"/>
  <c r="CQ386" i="1"/>
  <c r="CO386" i="1"/>
  <c r="CM386" i="1"/>
  <c r="CL386" i="1"/>
  <c r="CK386" i="1"/>
  <c r="CI386" i="1"/>
  <c r="CG386" i="1"/>
  <c r="CE386" i="1"/>
  <c r="CC386" i="1"/>
  <c r="CA386" i="1"/>
  <c r="BY386" i="1"/>
  <c r="BW386" i="1"/>
  <c r="BU386" i="1"/>
  <c r="BS386" i="1"/>
  <c r="BQ386" i="1"/>
  <c r="BO386" i="1"/>
  <c r="BM386" i="1"/>
  <c r="BK386" i="1"/>
  <c r="BI386" i="1"/>
  <c r="BG386" i="1"/>
  <c r="BE386" i="1"/>
  <c r="BC386" i="1"/>
  <c r="AY386" i="1"/>
  <c r="AW386" i="1"/>
  <c r="AV386" i="1"/>
  <c r="AU386" i="1"/>
  <c r="AS386" i="1"/>
  <c r="AR386" i="1"/>
  <c r="AQ386" i="1"/>
  <c r="AO386" i="1"/>
  <c r="AN386" i="1"/>
  <c r="AM386" i="1"/>
  <c r="AK386" i="1"/>
  <c r="AI386" i="1"/>
  <c r="AG386" i="1"/>
  <c r="AF386" i="1"/>
  <c r="AE386" i="1"/>
  <c r="AC386" i="1"/>
  <c r="AA386" i="1"/>
  <c r="Y386" i="1"/>
  <c r="X386" i="1"/>
  <c r="W386" i="1"/>
  <c r="U386" i="1"/>
  <c r="T386" i="1"/>
  <c r="S386" i="1"/>
  <c r="DI385" i="1"/>
  <c r="DH385" i="1"/>
  <c r="DF385" i="1"/>
  <c r="DD385" i="1"/>
  <c r="DB385" i="1"/>
  <c r="CZ385" i="1"/>
  <c r="CX385" i="1"/>
  <c r="CV385" i="1"/>
  <c r="CT385" i="1"/>
  <c r="CR385" i="1"/>
  <c r="CP385" i="1"/>
  <c r="CN385" i="1"/>
  <c r="CL385" i="1"/>
  <c r="CJ385" i="1"/>
  <c r="CH385" i="1"/>
  <c r="CF385" i="1"/>
  <c r="CD385" i="1"/>
  <c r="CB385" i="1"/>
  <c r="BZ385" i="1"/>
  <c r="BX385" i="1"/>
  <c r="BV385" i="1"/>
  <c r="BT385" i="1"/>
  <c r="BR385" i="1"/>
  <c r="BP385" i="1"/>
  <c r="BN385" i="1"/>
  <c r="BL385" i="1"/>
  <c r="BJ385" i="1"/>
  <c r="BH385" i="1"/>
  <c r="BF385" i="1"/>
  <c r="BD385" i="1"/>
  <c r="BB385" i="1"/>
  <c r="AZ385" i="1"/>
  <c r="AX385" i="1"/>
  <c r="AV385" i="1"/>
  <c r="AT385" i="1"/>
  <c r="AR385" i="1"/>
  <c r="AP385" i="1"/>
  <c r="AN385" i="1"/>
  <c r="AL385" i="1"/>
  <c r="AJ385" i="1"/>
  <c r="AH385" i="1"/>
  <c r="AF385" i="1"/>
  <c r="AD385" i="1"/>
  <c r="AB385" i="1"/>
  <c r="Z385" i="1"/>
  <c r="X385" i="1"/>
  <c r="V385" i="1"/>
  <c r="T385" i="1"/>
  <c r="R385" i="1"/>
  <c r="DI384" i="1"/>
  <c r="DH384" i="1"/>
  <c r="DF384" i="1"/>
  <c r="DD384" i="1"/>
  <c r="DB384" i="1"/>
  <c r="CZ384" i="1"/>
  <c r="CX384" i="1"/>
  <c r="CV384" i="1"/>
  <c r="CT384" i="1"/>
  <c r="CR384" i="1"/>
  <c r="CP384" i="1"/>
  <c r="CN384" i="1"/>
  <c r="CL384" i="1"/>
  <c r="CJ384" i="1"/>
  <c r="CH384" i="1"/>
  <c r="CF384" i="1"/>
  <c r="CD384" i="1"/>
  <c r="CB384" i="1"/>
  <c r="BZ384" i="1"/>
  <c r="BX384" i="1"/>
  <c r="BV384" i="1"/>
  <c r="BT384" i="1"/>
  <c r="BR384" i="1"/>
  <c r="BP384" i="1"/>
  <c r="BN384" i="1"/>
  <c r="BL384" i="1"/>
  <c r="BJ384" i="1"/>
  <c r="BH384" i="1"/>
  <c r="BF384" i="1"/>
  <c r="BD384" i="1"/>
  <c r="BB384" i="1"/>
  <c r="AZ384" i="1"/>
  <c r="AX384" i="1"/>
  <c r="AV384" i="1"/>
  <c r="AT384" i="1"/>
  <c r="AR384" i="1"/>
  <c r="AP384" i="1"/>
  <c r="AN384" i="1"/>
  <c r="AL384" i="1"/>
  <c r="AJ384" i="1"/>
  <c r="AH384" i="1"/>
  <c r="AF384" i="1"/>
  <c r="AD384" i="1"/>
  <c r="AB384" i="1"/>
  <c r="Z384" i="1"/>
  <c r="X384" i="1"/>
  <c r="V384" i="1"/>
  <c r="T384" i="1"/>
  <c r="R384" i="1"/>
  <c r="DI383" i="1"/>
  <c r="DH383" i="1"/>
  <c r="DF383" i="1"/>
  <c r="DD383" i="1"/>
  <c r="DB383" i="1"/>
  <c r="CZ383" i="1"/>
  <c r="CX383" i="1"/>
  <c r="CV383" i="1"/>
  <c r="CT383" i="1"/>
  <c r="CR383" i="1"/>
  <c r="CP383" i="1"/>
  <c r="CN383" i="1"/>
  <c r="CL383" i="1"/>
  <c r="CJ383" i="1"/>
  <c r="CH383" i="1"/>
  <c r="CF383" i="1"/>
  <c r="CD383" i="1"/>
  <c r="CB383" i="1"/>
  <c r="BZ383" i="1"/>
  <c r="BX383" i="1"/>
  <c r="BV383" i="1"/>
  <c r="BT383" i="1"/>
  <c r="BR383" i="1"/>
  <c r="BP383" i="1"/>
  <c r="BN383" i="1"/>
  <c r="BL383" i="1"/>
  <c r="BJ383" i="1"/>
  <c r="BH383" i="1"/>
  <c r="BF383" i="1"/>
  <c r="BD383" i="1"/>
  <c r="BB383" i="1"/>
  <c r="AZ383" i="1"/>
  <c r="AX383" i="1"/>
  <c r="AV383" i="1"/>
  <c r="AT383" i="1"/>
  <c r="AR383" i="1"/>
  <c r="AP383" i="1"/>
  <c r="AN383" i="1"/>
  <c r="AL383" i="1"/>
  <c r="AJ383" i="1"/>
  <c r="AH383" i="1"/>
  <c r="AF383" i="1"/>
  <c r="AD383" i="1"/>
  <c r="AB383" i="1"/>
  <c r="Z383" i="1"/>
  <c r="X383" i="1"/>
  <c r="V383" i="1"/>
  <c r="T383" i="1"/>
  <c r="R383" i="1"/>
  <c r="DH382" i="1"/>
  <c r="DF382" i="1"/>
  <c r="DD382" i="1"/>
  <c r="DB382" i="1"/>
  <c r="CZ382" i="1"/>
  <c r="CX382" i="1"/>
  <c r="CV382" i="1"/>
  <c r="CT382" i="1"/>
  <c r="CR382" i="1"/>
  <c r="CP382" i="1"/>
  <c r="CN382" i="1"/>
  <c r="CL382" i="1"/>
  <c r="CJ382" i="1"/>
  <c r="CH382" i="1"/>
  <c r="CF382" i="1"/>
  <c r="CD382" i="1"/>
  <c r="CB382" i="1"/>
  <c r="BZ382" i="1"/>
  <c r="BX382" i="1"/>
  <c r="BV382" i="1"/>
  <c r="BT382" i="1"/>
  <c r="BR382" i="1"/>
  <c r="BP382" i="1"/>
  <c r="BN382" i="1"/>
  <c r="BL382" i="1"/>
  <c r="BJ382" i="1"/>
  <c r="BH382" i="1"/>
  <c r="BF382" i="1"/>
  <c r="BD382" i="1"/>
  <c r="BB382" i="1"/>
  <c r="AZ382" i="1"/>
  <c r="AX382" i="1"/>
  <c r="AV382" i="1"/>
  <c r="AT382" i="1"/>
  <c r="AR382" i="1"/>
  <c r="AP382" i="1"/>
  <c r="AN382" i="1"/>
  <c r="AL382" i="1"/>
  <c r="AJ382" i="1"/>
  <c r="AH382" i="1"/>
  <c r="AF382" i="1"/>
  <c r="AD382" i="1"/>
  <c r="AB382" i="1"/>
  <c r="Z382" i="1"/>
  <c r="X382" i="1"/>
  <c r="V382" i="1"/>
  <c r="T382" i="1"/>
  <c r="R382" i="1"/>
  <c r="DI381" i="1"/>
  <c r="DH381" i="1"/>
  <c r="DF381" i="1"/>
  <c r="DD381" i="1"/>
  <c r="DB381" i="1"/>
  <c r="CZ381" i="1"/>
  <c r="CX381" i="1"/>
  <c r="CV381" i="1"/>
  <c r="CT381" i="1"/>
  <c r="CR381" i="1"/>
  <c r="CP381" i="1"/>
  <c r="CN381" i="1"/>
  <c r="CL381" i="1"/>
  <c r="CJ381" i="1"/>
  <c r="CH381" i="1"/>
  <c r="CF381" i="1"/>
  <c r="CD381" i="1"/>
  <c r="CB381" i="1"/>
  <c r="BZ381" i="1"/>
  <c r="BX381" i="1"/>
  <c r="BV381" i="1"/>
  <c r="BT381" i="1"/>
  <c r="BR381" i="1"/>
  <c r="BP381" i="1"/>
  <c r="BN381" i="1"/>
  <c r="BL381" i="1"/>
  <c r="BJ381" i="1"/>
  <c r="BH381" i="1"/>
  <c r="BF381" i="1"/>
  <c r="BD381" i="1"/>
  <c r="BB381" i="1"/>
  <c r="AZ381" i="1"/>
  <c r="AX381" i="1"/>
  <c r="AV381" i="1"/>
  <c r="AT381" i="1"/>
  <c r="AR381" i="1"/>
  <c r="AP381" i="1"/>
  <c r="AN381" i="1"/>
  <c r="AL381" i="1"/>
  <c r="AJ381" i="1"/>
  <c r="AH381" i="1"/>
  <c r="AF381" i="1"/>
  <c r="AD381" i="1"/>
  <c r="AB381" i="1"/>
  <c r="Z381" i="1"/>
  <c r="X381" i="1"/>
  <c r="V381" i="1"/>
  <c r="T381" i="1"/>
  <c r="R381" i="1"/>
  <c r="DI380" i="1"/>
  <c r="DH380" i="1"/>
  <c r="DF380" i="1"/>
  <c r="DD380" i="1"/>
  <c r="DB380" i="1"/>
  <c r="CZ380" i="1"/>
  <c r="CX380" i="1"/>
  <c r="CV380" i="1"/>
  <c r="CT380" i="1"/>
  <c r="CR380" i="1"/>
  <c r="CP380" i="1"/>
  <c r="CN380" i="1"/>
  <c r="CL380" i="1"/>
  <c r="CJ380" i="1"/>
  <c r="CH380" i="1"/>
  <c r="CF380" i="1"/>
  <c r="CD380" i="1"/>
  <c r="CB380" i="1"/>
  <c r="BZ380" i="1"/>
  <c r="BX380" i="1"/>
  <c r="BV380" i="1"/>
  <c r="BT380" i="1"/>
  <c r="BR380" i="1"/>
  <c r="BP380" i="1"/>
  <c r="BN380" i="1"/>
  <c r="BL380" i="1"/>
  <c r="BJ380" i="1"/>
  <c r="BH380" i="1"/>
  <c r="BF380" i="1"/>
  <c r="BD380" i="1"/>
  <c r="BB380" i="1"/>
  <c r="AZ380" i="1"/>
  <c r="AX380" i="1"/>
  <c r="AV380" i="1"/>
  <c r="AT380" i="1"/>
  <c r="AR380" i="1"/>
  <c r="AP380" i="1"/>
  <c r="AN380" i="1"/>
  <c r="AL380" i="1"/>
  <c r="AJ380" i="1"/>
  <c r="AH380" i="1"/>
  <c r="AF380" i="1"/>
  <c r="AD380" i="1"/>
  <c r="AB380" i="1"/>
  <c r="Z380" i="1"/>
  <c r="X380" i="1"/>
  <c r="V380" i="1"/>
  <c r="T380" i="1"/>
  <c r="R380" i="1"/>
  <c r="DI379" i="1"/>
  <c r="DH379" i="1"/>
  <c r="DF379" i="1"/>
  <c r="DD379" i="1"/>
  <c r="DB379" i="1"/>
  <c r="CZ379" i="1"/>
  <c r="CX379" i="1"/>
  <c r="CV379" i="1"/>
  <c r="CT379" i="1"/>
  <c r="CR379" i="1"/>
  <c r="CP379" i="1"/>
  <c r="CN379" i="1"/>
  <c r="CL379" i="1"/>
  <c r="CJ379" i="1"/>
  <c r="CH379" i="1"/>
  <c r="CF379" i="1"/>
  <c r="CD379" i="1"/>
  <c r="CB379" i="1"/>
  <c r="BZ379" i="1"/>
  <c r="BX379" i="1"/>
  <c r="BV379" i="1"/>
  <c r="BT379" i="1"/>
  <c r="BR379" i="1"/>
  <c r="BP379" i="1"/>
  <c r="BN379" i="1"/>
  <c r="BL379" i="1"/>
  <c r="BJ379" i="1"/>
  <c r="BH379" i="1"/>
  <c r="BF379" i="1"/>
  <c r="BD379" i="1"/>
  <c r="BB379" i="1"/>
  <c r="AZ379" i="1"/>
  <c r="AX379" i="1"/>
  <c r="AV379" i="1"/>
  <c r="AT379" i="1"/>
  <c r="AR379" i="1"/>
  <c r="AP379" i="1"/>
  <c r="AN379" i="1"/>
  <c r="AL379" i="1"/>
  <c r="AJ379" i="1"/>
  <c r="AH379" i="1"/>
  <c r="AF379" i="1"/>
  <c r="AD379" i="1"/>
  <c r="AB379" i="1"/>
  <c r="Z379" i="1"/>
  <c r="X379" i="1"/>
  <c r="V379" i="1"/>
  <c r="T379" i="1"/>
  <c r="R379" i="1"/>
  <c r="DH378" i="1"/>
  <c r="DF378" i="1"/>
  <c r="DD378" i="1"/>
  <c r="DB378" i="1"/>
  <c r="CZ378" i="1"/>
  <c r="CX378" i="1"/>
  <c r="CV378" i="1"/>
  <c r="CT378" i="1"/>
  <c r="CR378" i="1"/>
  <c r="CP378" i="1"/>
  <c r="CN378" i="1"/>
  <c r="CL378" i="1"/>
  <c r="CJ378" i="1"/>
  <c r="CH378" i="1"/>
  <c r="CF378" i="1"/>
  <c r="CD378" i="1"/>
  <c r="CB378" i="1"/>
  <c r="BZ378" i="1"/>
  <c r="BX378" i="1"/>
  <c r="BV378" i="1"/>
  <c r="BT378" i="1"/>
  <c r="BR378" i="1"/>
  <c r="BP378" i="1"/>
  <c r="BN378" i="1"/>
  <c r="BL378" i="1"/>
  <c r="BJ378" i="1"/>
  <c r="BH378" i="1"/>
  <c r="BF378" i="1"/>
  <c r="BD378" i="1"/>
  <c r="BB378" i="1"/>
  <c r="AZ378" i="1"/>
  <c r="AX378" i="1"/>
  <c r="AV378" i="1"/>
  <c r="AT378" i="1"/>
  <c r="AR378" i="1"/>
  <c r="AP378" i="1"/>
  <c r="AN378" i="1"/>
  <c r="AL378" i="1"/>
  <c r="AI378" i="1"/>
  <c r="AJ378" i="1" s="1"/>
  <c r="AH378" i="1"/>
  <c r="AF378" i="1"/>
  <c r="AD378" i="1"/>
  <c r="AB378" i="1"/>
  <c r="Z378" i="1"/>
  <c r="X378" i="1"/>
  <c r="V378" i="1"/>
  <c r="T378" i="1"/>
  <c r="R378" i="1"/>
  <c r="DI378" i="1"/>
  <c r="DH377" i="1"/>
  <c r="DF377" i="1"/>
  <c r="DD377" i="1"/>
  <c r="DD376" i="1" s="1"/>
  <c r="DB377" i="1"/>
  <c r="CZ377" i="1"/>
  <c r="CX377" i="1"/>
  <c r="CV377" i="1"/>
  <c r="CV376" i="1" s="1"/>
  <c r="CT377" i="1"/>
  <c r="CT376" i="1" s="1"/>
  <c r="CR377" i="1"/>
  <c r="CP377" i="1"/>
  <c r="CN377" i="1"/>
  <c r="CN376" i="1" s="1"/>
  <c r="CL377" i="1"/>
  <c r="CL376" i="1" s="1"/>
  <c r="CJ377" i="1"/>
  <c r="CH377" i="1"/>
  <c r="CF377" i="1"/>
  <c r="CF376" i="1" s="1"/>
  <c r="CD377" i="1"/>
  <c r="CB377" i="1"/>
  <c r="BZ377" i="1"/>
  <c r="BX377" i="1"/>
  <c r="BX376" i="1" s="1"/>
  <c r="BV377" i="1"/>
  <c r="BV376" i="1" s="1"/>
  <c r="BT377" i="1"/>
  <c r="BR377" i="1"/>
  <c r="BP377" i="1"/>
  <c r="BP376" i="1" s="1"/>
  <c r="BN377" i="1"/>
  <c r="BN376" i="1" s="1"/>
  <c r="BL377" i="1"/>
  <c r="BJ377" i="1"/>
  <c r="BH377" i="1"/>
  <c r="BH376" i="1" s="1"/>
  <c r="BF377" i="1"/>
  <c r="BD377" i="1"/>
  <c r="BB377" i="1"/>
  <c r="AZ377" i="1"/>
  <c r="AZ376" i="1" s="1"/>
  <c r="AX377" i="1"/>
  <c r="AV377" i="1"/>
  <c r="AT377" i="1"/>
  <c r="AR377" i="1"/>
  <c r="AR376" i="1" s="1"/>
  <c r="AP377" i="1"/>
  <c r="AN377" i="1"/>
  <c r="AL377" i="1"/>
  <c r="AJ377" i="1"/>
  <c r="AH377" i="1"/>
  <c r="AF377" i="1"/>
  <c r="AD377" i="1"/>
  <c r="AB377" i="1"/>
  <c r="AB376" i="1" s="1"/>
  <c r="Z377" i="1"/>
  <c r="X377" i="1"/>
  <c r="V377" i="1"/>
  <c r="T377" i="1"/>
  <c r="T376" i="1" s="1"/>
  <c r="R377" i="1"/>
  <c r="DG376" i="1"/>
  <c r="DE376" i="1"/>
  <c r="DC376" i="1"/>
  <c r="DB376" i="1"/>
  <c r="DA376" i="1"/>
  <c r="CY376" i="1"/>
  <c r="CW376" i="1"/>
  <c r="CU376" i="1"/>
  <c r="CS376" i="1"/>
  <c r="CQ376" i="1"/>
  <c r="CO376" i="1"/>
  <c r="CM376" i="1"/>
  <c r="CK376" i="1"/>
  <c r="CI376" i="1"/>
  <c r="CG376" i="1"/>
  <c r="CE376" i="1"/>
  <c r="CD376" i="1"/>
  <c r="CC376" i="1"/>
  <c r="CA376" i="1"/>
  <c r="BY376" i="1"/>
  <c r="BW376" i="1"/>
  <c r="BU376" i="1"/>
  <c r="BS376" i="1"/>
  <c r="BQ376" i="1"/>
  <c r="BO376" i="1"/>
  <c r="BM376" i="1"/>
  <c r="BI376" i="1"/>
  <c r="BG376" i="1"/>
  <c r="BE376" i="1"/>
  <c r="BC376" i="1"/>
  <c r="AY376" i="1"/>
  <c r="AW376" i="1"/>
  <c r="AU376" i="1"/>
  <c r="AS376" i="1"/>
  <c r="AQ376" i="1"/>
  <c r="AO376" i="1"/>
  <c r="AM376" i="1"/>
  <c r="AK376" i="1"/>
  <c r="AI376" i="1"/>
  <c r="AG376" i="1"/>
  <c r="AE376" i="1"/>
  <c r="AC376" i="1"/>
  <c r="AA376" i="1"/>
  <c r="Y376" i="1"/>
  <c r="W376" i="1"/>
  <c r="U376" i="1"/>
  <c r="S376" i="1"/>
  <c r="Q376" i="1"/>
  <c r="DI375" i="1"/>
  <c r="DH375" i="1"/>
  <c r="DF375" i="1"/>
  <c r="DD375" i="1"/>
  <c r="DB375" i="1"/>
  <c r="CZ375" i="1"/>
  <c r="CX375" i="1"/>
  <c r="CV375" i="1"/>
  <c r="CT375" i="1"/>
  <c r="CR375" i="1"/>
  <c r="CP375" i="1"/>
  <c r="CN375" i="1"/>
  <c r="CL375" i="1"/>
  <c r="CJ375" i="1"/>
  <c r="CH375" i="1"/>
  <c r="CF375" i="1"/>
  <c r="CD375" i="1"/>
  <c r="CB375" i="1"/>
  <c r="BZ375" i="1"/>
  <c r="BX375" i="1"/>
  <c r="BV375" i="1"/>
  <c r="BT375" i="1"/>
  <c r="BR375" i="1"/>
  <c r="BP375" i="1"/>
  <c r="BN375" i="1"/>
  <c r="BL375" i="1"/>
  <c r="BJ375" i="1"/>
  <c r="BH375" i="1"/>
  <c r="BF375" i="1"/>
  <c r="BD375" i="1"/>
  <c r="BB375" i="1"/>
  <c r="AZ375" i="1"/>
  <c r="AX375" i="1"/>
  <c r="AV375" i="1"/>
  <c r="AT375" i="1"/>
  <c r="AR375" i="1"/>
  <c r="AP375" i="1"/>
  <c r="AN375" i="1"/>
  <c r="AL375" i="1"/>
  <c r="AJ375" i="1"/>
  <c r="AH375" i="1"/>
  <c r="AF375" i="1"/>
  <c r="AD375" i="1"/>
  <c r="AB375" i="1"/>
  <c r="Z375" i="1"/>
  <c r="X375" i="1"/>
  <c r="V375" i="1"/>
  <c r="T375" i="1"/>
  <c r="R375" i="1"/>
  <c r="DI374" i="1"/>
  <c r="DH374" i="1"/>
  <c r="DF374" i="1"/>
  <c r="DD374" i="1"/>
  <c r="DB374" i="1"/>
  <c r="CZ374" i="1"/>
  <c r="CX374" i="1"/>
  <c r="CV374" i="1"/>
  <c r="CT374" i="1"/>
  <c r="CR374" i="1"/>
  <c r="CP374" i="1"/>
  <c r="CN374" i="1"/>
  <c r="CL374" i="1"/>
  <c r="CJ374" i="1"/>
  <c r="CH374" i="1"/>
  <c r="CF374" i="1"/>
  <c r="CD374" i="1"/>
  <c r="CB374" i="1"/>
  <c r="BZ374" i="1"/>
  <c r="BX374" i="1"/>
  <c r="BV374" i="1"/>
  <c r="BT374" i="1"/>
  <c r="BR374" i="1"/>
  <c r="BP374" i="1"/>
  <c r="BN374" i="1"/>
  <c r="BL374" i="1"/>
  <c r="BJ374" i="1"/>
  <c r="BH374" i="1"/>
  <c r="BF374" i="1"/>
  <c r="BD374" i="1"/>
  <c r="BB374" i="1"/>
  <c r="AZ374" i="1"/>
  <c r="AX374" i="1"/>
  <c r="AV374" i="1"/>
  <c r="AT374" i="1"/>
  <c r="AR374" i="1"/>
  <c r="AP374" i="1"/>
  <c r="AN374" i="1"/>
  <c r="AL374" i="1"/>
  <c r="AJ374" i="1"/>
  <c r="AH374" i="1"/>
  <c r="AF374" i="1"/>
  <c r="AD374" i="1"/>
  <c r="AB374" i="1"/>
  <c r="Z374" i="1"/>
  <c r="X374" i="1"/>
  <c r="V374" i="1"/>
  <c r="T374" i="1"/>
  <c r="R374" i="1"/>
  <c r="DI373" i="1"/>
  <c r="DH373" i="1"/>
  <c r="DF373" i="1"/>
  <c r="DD373" i="1"/>
  <c r="DB373" i="1"/>
  <c r="CZ373" i="1"/>
  <c r="CX373" i="1"/>
  <c r="CV373" i="1"/>
  <c r="CT373" i="1"/>
  <c r="CR373" i="1"/>
  <c r="CP373" i="1"/>
  <c r="CN373" i="1"/>
  <c r="CL373" i="1"/>
  <c r="CJ373" i="1"/>
  <c r="CH373" i="1"/>
  <c r="CF373" i="1"/>
  <c r="CD373" i="1"/>
  <c r="CB373" i="1"/>
  <c r="BZ373" i="1"/>
  <c r="BX373" i="1"/>
  <c r="BV373" i="1"/>
  <c r="BT373" i="1"/>
  <c r="BR373" i="1"/>
  <c r="BP373" i="1"/>
  <c r="BN373" i="1"/>
  <c r="BL373" i="1"/>
  <c r="BJ373" i="1"/>
  <c r="BH373" i="1"/>
  <c r="BF373" i="1"/>
  <c r="BD373" i="1"/>
  <c r="BB373" i="1"/>
  <c r="AZ373" i="1"/>
  <c r="AX373" i="1"/>
  <c r="AV373" i="1"/>
  <c r="AT373" i="1"/>
  <c r="AR373" i="1"/>
  <c r="AP373" i="1"/>
  <c r="AN373" i="1"/>
  <c r="AL373" i="1"/>
  <c r="AJ373" i="1"/>
  <c r="AH373" i="1"/>
  <c r="AF373" i="1"/>
  <c r="AD373" i="1"/>
  <c r="AB373" i="1"/>
  <c r="Z373" i="1"/>
  <c r="X373" i="1"/>
  <c r="V373" i="1"/>
  <c r="T373" i="1"/>
  <c r="R373" i="1"/>
  <c r="DI372" i="1"/>
  <c r="DH372" i="1"/>
  <c r="DF372" i="1"/>
  <c r="DD372" i="1"/>
  <c r="DB372" i="1"/>
  <c r="CZ372" i="1"/>
  <c r="CX372" i="1"/>
  <c r="CV372" i="1"/>
  <c r="CT372" i="1"/>
  <c r="CR372" i="1"/>
  <c r="CP372" i="1"/>
  <c r="CN372" i="1"/>
  <c r="CL372" i="1"/>
  <c r="CJ372" i="1"/>
  <c r="CH372" i="1"/>
  <c r="CF372" i="1"/>
  <c r="CD372" i="1"/>
  <c r="CB372" i="1"/>
  <c r="BZ372" i="1"/>
  <c r="BX372" i="1"/>
  <c r="BV372" i="1"/>
  <c r="BT372" i="1"/>
  <c r="BR372" i="1"/>
  <c r="BP372" i="1"/>
  <c r="BN372" i="1"/>
  <c r="BL372" i="1"/>
  <c r="BJ372" i="1"/>
  <c r="BH372" i="1"/>
  <c r="BF372" i="1"/>
  <c r="BD372" i="1"/>
  <c r="BB372" i="1"/>
  <c r="AZ372" i="1"/>
  <c r="AX372" i="1"/>
  <c r="AV372" i="1"/>
  <c r="AT372" i="1"/>
  <c r="AR372" i="1"/>
  <c r="AP372" i="1"/>
  <c r="AN372" i="1"/>
  <c r="AL372" i="1"/>
  <c r="AJ372" i="1"/>
  <c r="AH372" i="1"/>
  <c r="AF372" i="1"/>
  <c r="AD372" i="1"/>
  <c r="AB372" i="1"/>
  <c r="Z372" i="1"/>
  <c r="X372" i="1"/>
  <c r="V372" i="1"/>
  <c r="T372" i="1"/>
  <c r="R372" i="1"/>
  <c r="DI371" i="1"/>
  <c r="DH371" i="1"/>
  <c r="DF371" i="1"/>
  <c r="DD371" i="1"/>
  <c r="DD370" i="1" s="1"/>
  <c r="DB371" i="1"/>
  <c r="CZ371" i="1"/>
  <c r="CX371" i="1"/>
  <c r="CV371" i="1"/>
  <c r="CV370" i="1" s="1"/>
  <c r="CT371" i="1"/>
  <c r="CR371" i="1"/>
  <c r="CR370" i="1" s="1"/>
  <c r="CP371" i="1"/>
  <c r="CN371" i="1"/>
  <c r="CN370" i="1" s="1"/>
  <c r="CL371" i="1"/>
  <c r="CJ371" i="1"/>
  <c r="CH371" i="1"/>
  <c r="CF371" i="1"/>
  <c r="CF370" i="1" s="1"/>
  <c r="CD371" i="1"/>
  <c r="CB371" i="1"/>
  <c r="BZ371" i="1"/>
  <c r="BX371" i="1"/>
  <c r="BX370" i="1" s="1"/>
  <c r="BV371" i="1"/>
  <c r="BT371" i="1"/>
  <c r="BR371" i="1"/>
  <c r="BP371" i="1"/>
  <c r="BP370" i="1" s="1"/>
  <c r="BN371" i="1"/>
  <c r="BL371" i="1"/>
  <c r="BL370" i="1" s="1"/>
  <c r="BJ371" i="1"/>
  <c r="BH371" i="1"/>
  <c r="BH370" i="1" s="1"/>
  <c r="BF371" i="1"/>
  <c r="BD371" i="1"/>
  <c r="BB371" i="1"/>
  <c r="AZ371" i="1"/>
  <c r="AZ370" i="1" s="1"/>
  <c r="AX371" i="1"/>
  <c r="AV371" i="1"/>
  <c r="AT371" i="1"/>
  <c r="AR371" i="1"/>
  <c r="AR370" i="1" s="1"/>
  <c r="AP371" i="1"/>
  <c r="AN371" i="1"/>
  <c r="AL371" i="1"/>
  <c r="AJ371" i="1"/>
  <c r="AJ370" i="1" s="1"/>
  <c r="AH371" i="1"/>
  <c r="AF371" i="1"/>
  <c r="AD371" i="1"/>
  <c r="AB371" i="1"/>
  <c r="Z371" i="1"/>
  <c r="X371" i="1"/>
  <c r="V371" i="1"/>
  <c r="T371" i="1"/>
  <c r="T370" i="1" s="1"/>
  <c r="R371" i="1"/>
  <c r="DH370" i="1"/>
  <c r="DG370" i="1"/>
  <c r="DE370" i="1"/>
  <c r="DC370" i="1"/>
  <c r="DA370" i="1"/>
  <c r="CY370" i="1"/>
  <c r="CW370" i="1"/>
  <c r="CU370" i="1"/>
  <c r="CT370" i="1"/>
  <c r="CS370" i="1"/>
  <c r="CQ370" i="1"/>
  <c r="CO370" i="1"/>
  <c r="CM370" i="1"/>
  <c r="CK370" i="1"/>
  <c r="CI370" i="1"/>
  <c r="CG370" i="1"/>
  <c r="CE370" i="1"/>
  <c r="CC370" i="1"/>
  <c r="CB370" i="1"/>
  <c r="CA370" i="1"/>
  <c r="BZ370" i="1"/>
  <c r="BY370" i="1"/>
  <c r="BW370" i="1"/>
  <c r="BU370" i="1"/>
  <c r="BS370" i="1"/>
  <c r="BQ370" i="1"/>
  <c r="BO370" i="1"/>
  <c r="BM370" i="1"/>
  <c r="BI370" i="1"/>
  <c r="BG370" i="1"/>
  <c r="BE370" i="1"/>
  <c r="BC370" i="1"/>
  <c r="AY370" i="1"/>
  <c r="AW370" i="1"/>
  <c r="AU370" i="1"/>
  <c r="AS370" i="1"/>
  <c r="AQ370" i="1"/>
  <c r="AO370" i="1"/>
  <c r="AM370" i="1"/>
  <c r="AK370" i="1"/>
  <c r="AI370" i="1"/>
  <c r="AG370" i="1"/>
  <c r="AE370" i="1"/>
  <c r="AC370" i="1"/>
  <c r="AB370" i="1"/>
  <c r="AA370" i="1"/>
  <c r="Y370" i="1"/>
  <c r="W370" i="1"/>
  <c r="U370" i="1"/>
  <c r="S370" i="1"/>
  <c r="Q370" i="1"/>
  <c r="DI369" i="1"/>
  <c r="DH369" i="1"/>
  <c r="DF369" i="1"/>
  <c r="DD369" i="1"/>
  <c r="DB369" i="1"/>
  <c r="CZ369" i="1"/>
  <c r="CX369" i="1"/>
  <c r="CV369" i="1"/>
  <c r="CT369" i="1"/>
  <c r="CR369" i="1"/>
  <c r="CP369" i="1"/>
  <c r="CN369" i="1"/>
  <c r="CL369" i="1"/>
  <c r="CJ369" i="1"/>
  <c r="CH369" i="1"/>
  <c r="CF369" i="1"/>
  <c r="CD369" i="1"/>
  <c r="CB369" i="1"/>
  <c r="BZ369" i="1"/>
  <c r="BX369" i="1"/>
  <c r="BV369" i="1"/>
  <c r="BT369" i="1"/>
  <c r="BR369" i="1"/>
  <c r="BP369" i="1"/>
  <c r="BN369" i="1"/>
  <c r="BL369" i="1"/>
  <c r="BJ369" i="1"/>
  <c r="BH369" i="1"/>
  <c r="BF369" i="1"/>
  <c r="BD369" i="1"/>
  <c r="BB369" i="1"/>
  <c r="AZ369" i="1"/>
  <c r="AX369" i="1"/>
  <c r="AV369" i="1"/>
  <c r="AT369" i="1"/>
  <c r="AR369" i="1"/>
  <c r="AP369" i="1"/>
  <c r="AN369" i="1"/>
  <c r="AL369" i="1"/>
  <c r="AJ369" i="1"/>
  <c r="AH369" i="1"/>
  <c r="AF369" i="1"/>
  <c r="AD369" i="1"/>
  <c r="AB369" i="1"/>
  <c r="Z369" i="1"/>
  <c r="X369" i="1"/>
  <c r="V369" i="1"/>
  <c r="T369" i="1"/>
  <c r="R369" i="1"/>
  <c r="DI368" i="1"/>
  <c r="DH368" i="1"/>
  <c r="DF368" i="1"/>
  <c r="DD368" i="1"/>
  <c r="DB368" i="1"/>
  <c r="CZ368" i="1"/>
  <c r="CX368" i="1"/>
  <c r="CV368" i="1"/>
  <c r="CT368" i="1"/>
  <c r="CR368" i="1"/>
  <c r="CP368" i="1"/>
  <c r="CN368" i="1"/>
  <c r="CL368" i="1"/>
  <c r="CJ368" i="1"/>
  <c r="CH368" i="1"/>
  <c r="CF368" i="1"/>
  <c r="CD368" i="1"/>
  <c r="CB368" i="1"/>
  <c r="BZ368" i="1"/>
  <c r="BX368" i="1"/>
  <c r="BV368" i="1"/>
  <c r="BT368" i="1"/>
  <c r="BR368" i="1"/>
  <c r="BP368" i="1"/>
  <c r="BN368" i="1"/>
  <c r="BL368" i="1"/>
  <c r="BJ368" i="1"/>
  <c r="BH368" i="1"/>
  <c r="BF368" i="1"/>
  <c r="BD368" i="1"/>
  <c r="BB368" i="1"/>
  <c r="AZ368" i="1"/>
  <c r="AX368" i="1"/>
  <c r="AV368" i="1"/>
  <c r="AT368" i="1"/>
  <c r="AR368" i="1"/>
  <c r="AP368" i="1"/>
  <c r="AN368" i="1"/>
  <c r="AL368" i="1"/>
  <c r="AJ368" i="1"/>
  <c r="AH368" i="1"/>
  <c r="AF368" i="1"/>
  <c r="AD368" i="1"/>
  <c r="AB368" i="1"/>
  <c r="Z368" i="1"/>
  <c r="X368" i="1"/>
  <c r="V368" i="1"/>
  <c r="T368" i="1"/>
  <c r="R368" i="1"/>
  <c r="DI367" i="1"/>
  <c r="DH367" i="1"/>
  <c r="DF367" i="1"/>
  <c r="DD367" i="1"/>
  <c r="DB367" i="1"/>
  <c r="CZ367" i="1"/>
  <c r="CX367" i="1"/>
  <c r="CV367" i="1"/>
  <c r="CT367" i="1"/>
  <c r="CR367" i="1"/>
  <c r="CP367" i="1"/>
  <c r="CN367" i="1"/>
  <c r="CL367" i="1"/>
  <c r="CJ367" i="1"/>
  <c r="CH367" i="1"/>
  <c r="CF367" i="1"/>
  <c r="CD367" i="1"/>
  <c r="CB367" i="1"/>
  <c r="BZ367" i="1"/>
  <c r="BX367" i="1"/>
  <c r="BV367" i="1"/>
  <c r="BT367" i="1"/>
  <c r="BR367" i="1"/>
  <c r="BP367" i="1"/>
  <c r="BN367" i="1"/>
  <c r="BL367" i="1"/>
  <c r="BJ367" i="1"/>
  <c r="BH367" i="1"/>
  <c r="BF367" i="1"/>
  <c r="BD367" i="1"/>
  <c r="BB367" i="1"/>
  <c r="AZ367" i="1"/>
  <c r="AX367" i="1"/>
  <c r="AV367" i="1"/>
  <c r="AT367" i="1"/>
  <c r="AR367" i="1"/>
  <c r="AP367" i="1"/>
  <c r="AN367" i="1"/>
  <c r="AL367" i="1"/>
  <c r="AJ367" i="1"/>
  <c r="AH367" i="1"/>
  <c r="AF367" i="1"/>
  <c r="AD367" i="1"/>
  <c r="AB367" i="1"/>
  <c r="Z367" i="1"/>
  <c r="X367" i="1"/>
  <c r="V367" i="1"/>
  <c r="T367" i="1"/>
  <c r="R367" i="1"/>
  <c r="DH366" i="1"/>
  <c r="DF366" i="1"/>
  <c r="DD366" i="1"/>
  <c r="DB366" i="1"/>
  <c r="CZ366" i="1"/>
  <c r="CX366" i="1"/>
  <c r="CV366" i="1"/>
  <c r="CT366" i="1"/>
  <c r="CR366" i="1"/>
  <c r="CP366" i="1"/>
  <c r="CN366" i="1"/>
  <c r="CL366" i="1"/>
  <c r="CJ366" i="1"/>
  <c r="CH366" i="1"/>
  <c r="CF366" i="1"/>
  <c r="CD366" i="1"/>
  <c r="CB366" i="1"/>
  <c r="BZ366" i="1"/>
  <c r="BX366" i="1"/>
  <c r="BV366" i="1"/>
  <c r="BT366" i="1"/>
  <c r="BR366" i="1"/>
  <c r="BP366" i="1"/>
  <c r="BN366" i="1"/>
  <c r="BL366" i="1"/>
  <c r="BJ366" i="1"/>
  <c r="BH366" i="1"/>
  <c r="BF366" i="1"/>
  <c r="BD366" i="1"/>
  <c r="BB366" i="1"/>
  <c r="AZ366" i="1"/>
  <c r="AX366" i="1"/>
  <c r="AV366" i="1"/>
  <c r="AT366" i="1"/>
  <c r="AR366" i="1"/>
  <c r="AP366" i="1"/>
  <c r="AN366" i="1"/>
  <c r="AL366" i="1"/>
  <c r="AI366" i="1"/>
  <c r="AH366" i="1"/>
  <c r="AF366" i="1"/>
  <c r="AD366" i="1"/>
  <c r="AB366" i="1"/>
  <c r="Z366" i="1"/>
  <c r="X366" i="1"/>
  <c r="V366" i="1"/>
  <c r="T366" i="1"/>
  <c r="R366" i="1"/>
  <c r="DI365" i="1"/>
  <c r="DH365" i="1"/>
  <c r="DF365" i="1"/>
  <c r="DD365" i="1"/>
  <c r="DB365" i="1"/>
  <c r="CZ365" i="1"/>
  <c r="CX365" i="1"/>
  <c r="CV365" i="1"/>
  <c r="CT365" i="1"/>
  <c r="CR365" i="1"/>
  <c r="CP365" i="1"/>
  <c r="CN365" i="1"/>
  <c r="CL365" i="1"/>
  <c r="CJ365" i="1"/>
  <c r="CH365" i="1"/>
  <c r="CF365" i="1"/>
  <c r="CD365" i="1"/>
  <c r="CB365" i="1"/>
  <c r="BZ365" i="1"/>
  <c r="BX365" i="1"/>
  <c r="BV365" i="1"/>
  <c r="BT365" i="1"/>
  <c r="BR365" i="1"/>
  <c r="BP365" i="1"/>
  <c r="BN365" i="1"/>
  <c r="BL365" i="1"/>
  <c r="BJ365" i="1"/>
  <c r="BH365" i="1"/>
  <c r="BF365" i="1"/>
  <c r="BD365" i="1"/>
  <c r="BB365" i="1"/>
  <c r="AZ365" i="1"/>
  <c r="AX365" i="1"/>
  <c r="AV365" i="1"/>
  <c r="AT365" i="1"/>
  <c r="AR365" i="1"/>
  <c r="AP365" i="1"/>
  <c r="AN365" i="1"/>
  <c r="AL365" i="1"/>
  <c r="AJ365" i="1"/>
  <c r="AH365" i="1"/>
  <c r="AF365" i="1"/>
  <c r="AD365" i="1"/>
  <c r="AB365" i="1"/>
  <c r="Z365" i="1"/>
  <c r="X365" i="1"/>
  <c r="V365" i="1"/>
  <c r="T365" i="1"/>
  <c r="R365" i="1"/>
  <c r="DI364" i="1"/>
  <c r="DH364" i="1"/>
  <c r="DF364" i="1"/>
  <c r="DD364" i="1"/>
  <c r="DB364" i="1"/>
  <c r="CZ364" i="1"/>
  <c r="CX364" i="1"/>
  <c r="CV364" i="1"/>
  <c r="CT364" i="1"/>
  <c r="CR364" i="1"/>
  <c r="CP364" i="1"/>
  <c r="CN364" i="1"/>
  <c r="CL364" i="1"/>
  <c r="CJ364" i="1"/>
  <c r="CH364" i="1"/>
  <c r="CF364" i="1"/>
  <c r="CD364" i="1"/>
  <c r="CB364" i="1"/>
  <c r="BZ364" i="1"/>
  <c r="BX364" i="1"/>
  <c r="BV364" i="1"/>
  <c r="BT364" i="1"/>
  <c r="BR364" i="1"/>
  <c r="BP364" i="1"/>
  <c r="BN364" i="1"/>
  <c r="BL364" i="1"/>
  <c r="BJ364" i="1"/>
  <c r="BH364" i="1"/>
  <c r="BF364" i="1"/>
  <c r="BD364" i="1"/>
  <c r="BB364" i="1"/>
  <c r="AZ364" i="1"/>
  <c r="AX364" i="1"/>
  <c r="AV364" i="1"/>
  <c r="AT364" i="1"/>
  <c r="AR364" i="1"/>
  <c r="AP364" i="1"/>
  <c r="AN364" i="1"/>
  <c r="AL364" i="1"/>
  <c r="AJ364" i="1"/>
  <c r="AH364" i="1"/>
  <c r="AF364" i="1"/>
  <c r="AD364" i="1"/>
  <c r="AB364" i="1"/>
  <c r="Z364" i="1"/>
  <c r="X364" i="1"/>
  <c r="V364" i="1"/>
  <c r="T364" i="1"/>
  <c r="R364" i="1"/>
  <c r="DH363" i="1"/>
  <c r="DF363" i="1"/>
  <c r="DD363" i="1"/>
  <c r="DB363" i="1"/>
  <c r="CZ363" i="1"/>
  <c r="CX363" i="1"/>
  <c r="CV363" i="1"/>
  <c r="CT363" i="1"/>
  <c r="CR363" i="1"/>
  <c r="CP363" i="1"/>
  <c r="CN363" i="1"/>
  <c r="CL363" i="1"/>
  <c r="CJ363" i="1"/>
  <c r="CH363" i="1"/>
  <c r="CF363" i="1"/>
  <c r="CD363" i="1"/>
  <c r="CB363" i="1"/>
  <c r="BZ363" i="1"/>
  <c r="BX363" i="1"/>
  <c r="BV363" i="1"/>
  <c r="BT363" i="1"/>
  <c r="BR363" i="1"/>
  <c r="BP363" i="1"/>
  <c r="BN363" i="1"/>
  <c r="BL363" i="1"/>
  <c r="BJ363" i="1"/>
  <c r="BH363" i="1"/>
  <c r="BF363" i="1"/>
  <c r="BD363" i="1"/>
  <c r="BB363" i="1"/>
  <c r="AZ363" i="1"/>
  <c r="AX363" i="1"/>
  <c r="AV363" i="1"/>
  <c r="AT363" i="1"/>
  <c r="AR363" i="1"/>
  <c r="AP363" i="1"/>
  <c r="AN363" i="1"/>
  <c r="AL363" i="1"/>
  <c r="AI363" i="1"/>
  <c r="DI363" i="1" s="1"/>
  <c r="AH363" i="1"/>
  <c r="AF363" i="1"/>
  <c r="AD363" i="1"/>
  <c r="AB363" i="1"/>
  <c r="Z363" i="1"/>
  <c r="X363" i="1"/>
  <c r="V363" i="1"/>
  <c r="T363" i="1"/>
  <c r="R363" i="1"/>
  <c r="DI362" i="1"/>
  <c r="DH362" i="1"/>
  <c r="DF362" i="1"/>
  <c r="DD362" i="1"/>
  <c r="DB362" i="1"/>
  <c r="CZ362" i="1"/>
  <c r="CZ361" i="1" s="1"/>
  <c r="CX362" i="1"/>
  <c r="CV362" i="1"/>
  <c r="CV361" i="1" s="1"/>
  <c r="CT362" i="1"/>
  <c r="CR362" i="1"/>
  <c r="CP362" i="1"/>
  <c r="CN362" i="1"/>
  <c r="CN361" i="1" s="1"/>
  <c r="CL362" i="1"/>
  <c r="CJ362" i="1"/>
  <c r="CH362" i="1"/>
  <c r="CF362" i="1"/>
  <c r="CF361" i="1" s="1"/>
  <c r="CD362" i="1"/>
  <c r="CB362" i="1"/>
  <c r="BZ362" i="1"/>
  <c r="BX362" i="1"/>
  <c r="BX361" i="1" s="1"/>
  <c r="BV362" i="1"/>
  <c r="BT362" i="1"/>
  <c r="BR362" i="1"/>
  <c r="BP362" i="1"/>
  <c r="BP361" i="1" s="1"/>
  <c r="BN362" i="1"/>
  <c r="BL362" i="1"/>
  <c r="BJ362" i="1"/>
  <c r="BH362" i="1"/>
  <c r="BF362" i="1"/>
  <c r="BD362" i="1"/>
  <c r="BB362" i="1"/>
  <c r="AZ362" i="1"/>
  <c r="AX362" i="1"/>
  <c r="AV362" i="1"/>
  <c r="AT362" i="1"/>
  <c r="AR362" i="1"/>
  <c r="AP362" i="1"/>
  <c r="AN362" i="1"/>
  <c r="AL362" i="1"/>
  <c r="AJ362" i="1"/>
  <c r="AH362" i="1"/>
  <c r="AF362" i="1"/>
  <c r="AD362" i="1"/>
  <c r="AB362" i="1"/>
  <c r="Z362" i="1"/>
  <c r="X362" i="1"/>
  <c r="V362" i="1"/>
  <c r="T362" i="1"/>
  <c r="R362" i="1"/>
  <c r="DG361" i="1"/>
  <c r="DE361" i="1"/>
  <c r="DD361" i="1"/>
  <c r="DC361" i="1"/>
  <c r="DA361" i="1"/>
  <c r="CY361" i="1"/>
  <c r="CW361" i="1"/>
  <c r="CU361" i="1"/>
  <c r="CS361" i="1"/>
  <c r="CQ361" i="1"/>
  <c r="CO361" i="1"/>
  <c r="CM361" i="1"/>
  <c r="CK361" i="1"/>
  <c r="CI361" i="1"/>
  <c r="CG361" i="1"/>
  <c r="CE361" i="1"/>
  <c r="CC361" i="1"/>
  <c r="CB361" i="1"/>
  <c r="CA361" i="1"/>
  <c r="BY361" i="1"/>
  <c r="BW361" i="1"/>
  <c r="BU361" i="1"/>
  <c r="BS361" i="1"/>
  <c r="BQ361" i="1"/>
  <c r="BO361" i="1"/>
  <c r="BM361" i="1"/>
  <c r="BI361" i="1"/>
  <c r="BG361" i="1"/>
  <c r="BF361" i="1"/>
  <c r="BE361" i="1"/>
  <c r="BC361" i="1"/>
  <c r="AY361" i="1"/>
  <c r="AW361" i="1"/>
  <c r="AU361" i="1"/>
  <c r="AS361" i="1"/>
  <c r="AQ361" i="1"/>
  <c r="AP361" i="1"/>
  <c r="AO361" i="1"/>
  <c r="AM361" i="1"/>
  <c r="AK361" i="1"/>
  <c r="AG361" i="1"/>
  <c r="AE361" i="1"/>
  <c r="AC361" i="1"/>
  <c r="AA361" i="1"/>
  <c r="Y361" i="1"/>
  <c r="W361" i="1"/>
  <c r="U361" i="1"/>
  <c r="S361" i="1"/>
  <c r="R361" i="1"/>
  <c r="Q361" i="1"/>
  <c r="DI360" i="1"/>
  <c r="DH360" i="1"/>
  <c r="DF360" i="1"/>
  <c r="DD360" i="1"/>
  <c r="DB360" i="1"/>
  <c r="CZ360" i="1"/>
  <c r="CX360" i="1"/>
  <c r="CV360" i="1"/>
  <c r="CT360" i="1"/>
  <c r="CR360" i="1"/>
  <c r="CP360" i="1"/>
  <c r="CN360" i="1"/>
  <c r="CL360" i="1"/>
  <c r="CJ360" i="1"/>
  <c r="CH360" i="1"/>
  <c r="CF360" i="1"/>
  <c r="CD360" i="1"/>
  <c r="CB360" i="1"/>
  <c r="BZ360" i="1"/>
  <c r="BX360" i="1"/>
  <c r="BV360" i="1"/>
  <c r="BT360" i="1"/>
  <c r="BR360" i="1"/>
  <c r="BP360" i="1"/>
  <c r="BN360" i="1"/>
  <c r="BL360" i="1"/>
  <c r="BJ360" i="1"/>
  <c r="BH360" i="1"/>
  <c r="BF360" i="1"/>
  <c r="BD360" i="1"/>
  <c r="BB360" i="1"/>
  <c r="AZ360" i="1"/>
  <c r="AX360" i="1"/>
  <c r="AV360" i="1"/>
  <c r="AT360" i="1"/>
  <c r="AR360" i="1"/>
  <c r="AP360" i="1"/>
  <c r="AN360" i="1"/>
  <c r="AL360" i="1"/>
  <c r="AJ360" i="1"/>
  <c r="AH360" i="1"/>
  <c r="AF360" i="1"/>
  <c r="AD360" i="1"/>
  <c r="AB360" i="1"/>
  <c r="Z360" i="1"/>
  <c r="X360" i="1"/>
  <c r="V360" i="1"/>
  <c r="T360" i="1"/>
  <c r="R360" i="1"/>
  <c r="DH359" i="1"/>
  <c r="DF359" i="1"/>
  <c r="DD359" i="1"/>
  <c r="DB359" i="1"/>
  <c r="CZ359" i="1"/>
  <c r="CX359" i="1"/>
  <c r="CV359" i="1"/>
  <c r="CT359" i="1"/>
  <c r="CR359" i="1"/>
  <c r="CP359" i="1"/>
  <c r="CN359" i="1"/>
  <c r="CL359" i="1"/>
  <c r="CJ359" i="1"/>
  <c r="CH359" i="1"/>
  <c r="CF359" i="1"/>
  <c r="CD359" i="1"/>
  <c r="CB359" i="1"/>
  <c r="BZ359" i="1"/>
  <c r="BX359" i="1"/>
  <c r="BV359" i="1"/>
  <c r="BT359" i="1"/>
  <c r="BR359" i="1"/>
  <c r="BP359" i="1"/>
  <c r="BN359" i="1"/>
  <c r="BL359" i="1"/>
  <c r="BJ359" i="1"/>
  <c r="BH359" i="1"/>
  <c r="BF359" i="1"/>
  <c r="BD359" i="1"/>
  <c r="BB359" i="1"/>
  <c r="AZ359" i="1"/>
  <c r="AX359" i="1"/>
  <c r="AV359" i="1"/>
  <c r="AT359" i="1"/>
  <c r="AR359" i="1"/>
  <c r="AP359" i="1"/>
  <c r="AN359" i="1"/>
  <c r="AL359" i="1"/>
  <c r="AJ359" i="1"/>
  <c r="AH359" i="1"/>
  <c r="AF359" i="1"/>
  <c r="AD359" i="1"/>
  <c r="AB359" i="1"/>
  <c r="Z359" i="1"/>
  <c r="X359" i="1"/>
  <c r="V359" i="1"/>
  <c r="T359" i="1"/>
  <c r="Q359" i="1"/>
  <c r="R359" i="1" s="1"/>
  <c r="DI358" i="1"/>
  <c r="DH358" i="1"/>
  <c r="DF358" i="1"/>
  <c r="DD358" i="1"/>
  <c r="DB358" i="1"/>
  <c r="CZ358" i="1"/>
  <c r="CX358" i="1"/>
  <c r="CV358" i="1"/>
  <c r="CT358" i="1"/>
  <c r="CR358" i="1"/>
  <c r="CP358" i="1"/>
  <c r="CN358" i="1"/>
  <c r="CL358" i="1"/>
  <c r="CJ358" i="1"/>
  <c r="CH358" i="1"/>
  <c r="CF358" i="1"/>
  <c r="CD358" i="1"/>
  <c r="CB358" i="1"/>
  <c r="BZ358" i="1"/>
  <c r="BX358" i="1"/>
  <c r="BV358" i="1"/>
  <c r="BT358" i="1"/>
  <c r="BR358" i="1"/>
  <c r="BP358" i="1"/>
  <c r="BN358" i="1"/>
  <c r="BL358" i="1"/>
  <c r="BJ358" i="1"/>
  <c r="BH358" i="1"/>
  <c r="BF358" i="1"/>
  <c r="BD358" i="1"/>
  <c r="BB358" i="1"/>
  <c r="AZ358" i="1"/>
  <c r="AX358" i="1"/>
  <c r="AV358" i="1"/>
  <c r="AT358" i="1"/>
  <c r="AR358" i="1"/>
  <c r="AP358" i="1"/>
  <c r="AN358" i="1"/>
  <c r="AL358" i="1"/>
  <c r="AJ358" i="1"/>
  <c r="AH358" i="1"/>
  <c r="AF358" i="1"/>
  <c r="AD358" i="1"/>
  <c r="AB358" i="1"/>
  <c r="Z358" i="1"/>
  <c r="X358" i="1"/>
  <c r="V358" i="1"/>
  <c r="T358" i="1"/>
  <c r="R358" i="1"/>
  <c r="DH357" i="1"/>
  <c r="DF357" i="1"/>
  <c r="DD357" i="1"/>
  <c r="DB357" i="1"/>
  <c r="CZ357" i="1"/>
  <c r="CX357" i="1"/>
  <c r="CV357" i="1"/>
  <c r="CT357" i="1"/>
  <c r="CR357" i="1"/>
  <c r="CP357" i="1"/>
  <c r="CN357" i="1"/>
  <c r="CL357" i="1"/>
  <c r="CJ357" i="1"/>
  <c r="CH357" i="1"/>
  <c r="CF357" i="1"/>
  <c r="CD357" i="1"/>
  <c r="CB357" i="1"/>
  <c r="BZ357" i="1"/>
  <c r="BX357" i="1"/>
  <c r="BV357" i="1"/>
  <c r="BT357" i="1"/>
  <c r="BR357" i="1"/>
  <c r="BP357" i="1"/>
  <c r="BN357" i="1"/>
  <c r="BL357" i="1"/>
  <c r="BJ357" i="1"/>
  <c r="BH357" i="1"/>
  <c r="BF357" i="1"/>
  <c r="BD357" i="1"/>
  <c r="BB357" i="1"/>
  <c r="AZ357" i="1"/>
  <c r="AX357" i="1"/>
  <c r="AV357" i="1"/>
  <c r="AT357" i="1"/>
  <c r="AR357" i="1"/>
  <c r="AP357" i="1"/>
  <c r="AN357" i="1"/>
  <c r="AL357" i="1"/>
  <c r="AJ357" i="1"/>
  <c r="AH357" i="1"/>
  <c r="AF357" i="1"/>
  <c r="AD357" i="1"/>
  <c r="AB357" i="1"/>
  <c r="Z357" i="1"/>
  <c r="X357" i="1"/>
  <c r="V357" i="1"/>
  <c r="T357" i="1"/>
  <c r="R357" i="1"/>
  <c r="DI356" i="1"/>
  <c r="DH356" i="1"/>
  <c r="DF356" i="1"/>
  <c r="DD356" i="1"/>
  <c r="DB356" i="1"/>
  <c r="CZ356" i="1"/>
  <c r="CX356" i="1"/>
  <c r="CV356" i="1"/>
  <c r="CT356" i="1"/>
  <c r="CR356" i="1"/>
  <c r="CP356" i="1"/>
  <c r="CN356" i="1"/>
  <c r="CL356" i="1"/>
  <c r="CJ356" i="1"/>
  <c r="CH356" i="1"/>
  <c r="CF356" i="1"/>
  <c r="CD356" i="1"/>
  <c r="CB356" i="1"/>
  <c r="BZ356" i="1"/>
  <c r="BX356" i="1"/>
  <c r="BV356" i="1"/>
  <c r="BT356" i="1"/>
  <c r="BR356" i="1"/>
  <c r="BP356" i="1"/>
  <c r="BN356" i="1"/>
  <c r="BL356" i="1"/>
  <c r="BJ356" i="1"/>
  <c r="BH356" i="1"/>
  <c r="BF356" i="1"/>
  <c r="BD356" i="1"/>
  <c r="BB356" i="1"/>
  <c r="AZ356" i="1"/>
  <c r="AX356" i="1"/>
  <c r="AV356" i="1"/>
  <c r="AT356" i="1"/>
  <c r="AR356" i="1"/>
  <c r="AP356" i="1"/>
  <c r="AN356" i="1"/>
  <c r="AL356" i="1"/>
  <c r="AJ356" i="1"/>
  <c r="AH356" i="1"/>
  <c r="AF356" i="1"/>
  <c r="AD356" i="1"/>
  <c r="AB356" i="1"/>
  <c r="Z356" i="1"/>
  <c r="X356" i="1"/>
  <c r="V356" i="1"/>
  <c r="T356" i="1"/>
  <c r="R356" i="1"/>
  <c r="DH355" i="1"/>
  <c r="DF355" i="1"/>
  <c r="DD355" i="1"/>
  <c r="DB355" i="1"/>
  <c r="CZ355" i="1"/>
  <c r="CX355" i="1"/>
  <c r="CV355" i="1"/>
  <c r="CT355" i="1"/>
  <c r="CR355" i="1"/>
  <c r="CP355" i="1"/>
  <c r="CN355" i="1"/>
  <c r="CL355" i="1"/>
  <c r="CJ355" i="1"/>
  <c r="CH355" i="1"/>
  <c r="CF355" i="1"/>
  <c r="CD355" i="1"/>
  <c r="CB355" i="1"/>
  <c r="BZ355" i="1"/>
  <c r="BX355" i="1"/>
  <c r="BV355" i="1"/>
  <c r="BT355" i="1"/>
  <c r="BR355" i="1"/>
  <c r="BP355" i="1"/>
  <c r="BN355" i="1"/>
  <c r="BL355" i="1"/>
  <c r="BJ355" i="1"/>
  <c r="BH355" i="1"/>
  <c r="BF355" i="1"/>
  <c r="BD355" i="1"/>
  <c r="BB355" i="1"/>
  <c r="AZ355" i="1"/>
  <c r="AX355" i="1"/>
  <c r="AV355" i="1"/>
  <c r="AT355" i="1"/>
  <c r="AR355" i="1"/>
  <c r="AP355" i="1"/>
  <c r="AN355" i="1"/>
  <c r="AL355" i="1"/>
  <c r="AJ355" i="1"/>
  <c r="AH355" i="1"/>
  <c r="AF355" i="1"/>
  <c r="AD355" i="1"/>
  <c r="AB355" i="1"/>
  <c r="Z355" i="1"/>
  <c r="X355" i="1"/>
  <c r="V355" i="1"/>
  <c r="T355" i="1"/>
  <c r="R355" i="1"/>
  <c r="DI354" i="1"/>
  <c r="DH354" i="1"/>
  <c r="DF354" i="1"/>
  <c r="DD354" i="1"/>
  <c r="DB354" i="1"/>
  <c r="CZ354" i="1"/>
  <c r="CX354" i="1"/>
  <c r="CV354" i="1"/>
  <c r="CT354" i="1"/>
  <c r="CR354" i="1"/>
  <c r="CP354" i="1"/>
  <c r="CN354" i="1"/>
  <c r="CL354" i="1"/>
  <c r="CJ354" i="1"/>
  <c r="CH354" i="1"/>
  <c r="CF354" i="1"/>
  <c r="CD354" i="1"/>
  <c r="CB354" i="1"/>
  <c r="BZ354" i="1"/>
  <c r="BX354" i="1"/>
  <c r="BV354" i="1"/>
  <c r="BT354" i="1"/>
  <c r="BR354" i="1"/>
  <c r="BP354" i="1"/>
  <c r="BN354" i="1"/>
  <c r="BL354" i="1"/>
  <c r="BJ354" i="1"/>
  <c r="BH354" i="1"/>
  <c r="BF354" i="1"/>
  <c r="BD354" i="1"/>
  <c r="BB354" i="1"/>
  <c r="AZ354" i="1"/>
  <c r="AX354" i="1"/>
  <c r="AV354" i="1"/>
  <c r="AT354" i="1"/>
  <c r="AR354" i="1"/>
  <c r="AP354" i="1"/>
  <c r="AN354" i="1"/>
  <c r="AL354" i="1"/>
  <c r="AJ354" i="1"/>
  <c r="AH354" i="1"/>
  <c r="AF354" i="1"/>
  <c r="AD354" i="1"/>
  <c r="AB354" i="1"/>
  <c r="Z354" i="1"/>
  <c r="X354" i="1"/>
  <c r="V354" i="1"/>
  <c r="T354" i="1"/>
  <c r="R354" i="1"/>
  <c r="DI353" i="1"/>
  <c r="DH353" i="1"/>
  <c r="DF353" i="1"/>
  <c r="DD353" i="1"/>
  <c r="DB353" i="1"/>
  <c r="CZ353" i="1"/>
  <c r="CX353" i="1"/>
  <c r="CV353" i="1"/>
  <c r="CT353" i="1"/>
  <c r="CR353" i="1"/>
  <c r="CP353" i="1"/>
  <c r="CN353" i="1"/>
  <c r="CL353" i="1"/>
  <c r="CJ353" i="1"/>
  <c r="CH353" i="1"/>
  <c r="CF353" i="1"/>
  <c r="CD353" i="1"/>
  <c r="CB353" i="1"/>
  <c r="BZ353" i="1"/>
  <c r="BX353" i="1"/>
  <c r="BV353" i="1"/>
  <c r="BT353" i="1"/>
  <c r="BR353" i="1"/>
  <c r="BP353" i="1"/>
  <c r="BN353" i="1"/>
  <c r="BL353" i="1"/>
  <c r="BJ353" i="1"/>
  <c r="BH353" i="1"/>
  <c r="BF353" i="1"/>
  <c r="BD353" i="1"/>
  <c r="BB353" i="1"/>
  <c r="AZ353" i="1"/>
  <c r="AX353" i="1"/>
  <c r="AV353" i="1"/>
  <c r="AT353" i="1"/>
  <c r="AR353" i="1"/>
  <c r="AP353" i="1"/>
  <c r="AN353" i="1"/>
  <c r="AL353" i="1"/>
  <c r="AJ353" i="1"/>
  <c r="AH353" i="1"/>
  <c r="AF353" i="1"/>
  <c r="AD353" i="1"/>
  <c r="AB353" i="1"/>
  <c r="Z353" i="1"/>
  <c r="X353" i="1"/>
  <c r="V353" i="1"/>
  <c r="T353" i="1"/>
  <c r="R353" i="1"/>
  <c r="DI352" i="1"/>
  <c r="DH352" i="1"/>
  <c r="DF352" i="1"/>
  <c r="DD352" i="1"/>
  <c r="DB352" i="1"/>
  <c r="CZ352" i="1"/>
  <c r="CX352" i="1"/>
  <c r="CV352" i="1"/>
  <c r="CT352" i="1"/>
  <c r="CR352" i="1"/>
  <c r="CP352" i="1"/>
  <c r="CN352" i="1"/>
  <c r="CL352" i="1"/>
  <c r="CJ352" i="1"/>
  <c r="CH352" i="1"/>
  <c r="CF352" i="1"/>
  <c r="CD352" i="1"/>
  <c r="CB352" i="1"/>
  <c r="BZ352" i="1"/>
  <c r="BX352" i="1"/>
  <c r="BV352" i="1"/>
  <c r="BT352" i="1"/>
  <c r="BR352" i="1"/>
  <c r="BP352" i="1"/>
  <c r="BN352" i="1"/>
  <c r="BL352" i="1"/>
  <c r="BJ352" i="1"/>
  <c r="BH352" i="1"/>
  <c r="BF352" i="1"/>
  <c r="BD352" i="1"/>
  <c r="BB352" i="1"/>
  <c r="AZ352" i="1"/>
  <c r="AX352" i="1"/>
  <c r="AV352" i="1"/>
  <c r="AT352" i="1"/>
  <c r="AR352" i="1"/>
  <c r="AP352" i="1"/>
  <c r="AN352" i="1"/>
  <c r="AL352" i="1"/>
  <c r="AJ352" i="1"/>
  <c r="AH352" i="1"/>
  <c r="AF352" i="1"/>
  <c r="AD352" i="1"/>
  <c r="AB352" i="1"/>
  <c r="Z352" i="1"/>
  <c r="X352" i="1"/>
  <c r="V352" i="1"/>
  <c r="T352" i="1"/>
  <c r="R352" i="1"/>
  <c r="DI351" i="1"/>
  <c r="DH351" i="1"/>
  <c r="DF351" i="1"/>
  <c r="DD351" i="1"/>
  <c r="DB351" i="1"/>
  <c r="CZ351" i="1"/>
  <c r="CX351" i="1"/>
  <c r="CV351" i="1"/>
  <c r="CT351" i="1"/>
  <c r="CR351" i="1"/>
  <c r="CP351" i="1"/>
  <c r="CN351" i="1"/>
  <c r="CL351" i="1"/>
  <c r="CJ351" i="1"/>
  <c r="CH351" i="1"/>
  <c r="CF351" i="1"/>
  <c r="CD351" i="1"/>
  <c r="CB351" i="1"/>
  <c r="BZ351" i="1"/>
  <c r="BX351" i="1"/>
  <c r="BV351" i="1"/>
  <c r="BT351" i="1"/>
  <c r="BR351" i="1"/>
  <c r="BP351" i="1"/>
  <c r="BN351" i="1"/>
  <c r="BL351" i="1"/>
  <c r="BJ351" i="1"/>
  <c r="BH351" i="1"/>
  <c r="BF351" i="1"/>
  <c r="BD351" i="1"/>
  <c r="BB351" i="1"/>
  <c r="AZ351" i="1"/>
  <c r="AX351" i="1"/>
  <c r="AV351" i="1"/>
  <c r="AT351" i="1"/>
  <c r="AR351" i="1"/>
  <c r="AP351" i="1"/>
  <c r="AN351" i="1"/>
  <c r="AL351" i="1"/>
  <c r="AJ351" i="1"/>
  <c r="AH351" i="1"/>
  <c r="AF351" i="1"/>
  <c r="AD351" i="1"/>
  <c r="AB351" i="1"/>
  <c r="Z351" i="1"/>
  <c r="X351" i="1"/>
  <c r="V351" i="1"/>
  <c r="T351" i="1"/>
  <c r="R351" i="1"/>
  <c r="DI350" i="1"/>
  <c r="DH350" i="1"/>
  <c r="DF350" i="1"/>
  <c r="DD350" i="1"/>
  <c r="DB350" i="1"/>
  <c r="CZ350" i="1"/>
  <c r="CX350" i="1"/>
  <c r="CV350" i="1"/>
  <c r="CT350" i="1"/>
  <c r="CR350" i="1"/>
  <c r="CP350" i="1"/>
  <c r="CN350" i="1"/>
  <c r="CL350" i="1"/>
  <c r="CJ350" i="1"/>
  <c r="CH350" i="1"/>
  <c r="CF350" i="1"/>
  <c r="CD350" i="1"/>
  <c r="CB350" i="1"/>
  <c r="BZ350" i="1"/>
  <c r="BX350" i="1"/>
  <c r="BV350" i="1"/>
  <c r="BT350" i="1"/>
  <c r="BR350" i="1"/>
  <c r="BP350" i="1"/>
  <c r="BN350" i="1"/>
  <c r="BL350" i="1"/>
  <c r="BJ350" i="1"/>
  <c r="BH350" i="1"/>
  <c r="BF350" i="1"/>
  <c r="BD350" i="1"/>
  <c r="BB350" i="1"/>
  <c r="AZ350" i="1"/>
  <c r="AX350" i="1"/>
  <c r="AV350" i="1"/>
  <c r="AT350" i="1"/>
  <c r="AR350" i="1"/>
  <c r="AP350" i="1"/>
  <c r="AN350" i="1"/>
  <c r="AL350" i="1"/>
  <c r="AJ350" i="1"/>
  <c r="AH350" i="1"/>
  <c r="AF350" i="1"/>
  <c r="AD350" i="1"/>
  <c r="AB350" i="1"/>
  <c r="Z350" i="1"/>
  <c r="X350" i="1"/>
  <c r="V350" i="1"/>
  <c r="T350" i="1"/>
  <c r="R350" i="1"/>
  <c r="DI349" i="1"/>
  <c r="DH349" i="1"/>
  <c r="DF349" i="1"/>
  <c r="DD349" i="1"/>
  <c r="DB349" i="1"/>
  <c r="CZ349" i="1"/>
  <c r="CX349" i="1"/>
  <c r="CV349" i="1"/>
  <c r="CT349" i="1"/>
  <c r="CR349" i="1"/>
  <c r="CP349" i="1"/>
  <c r="CN349" i="1"/>
  <c r="CL349" i="1"/>
  <c r="CJ349" i="1"/>
  <c r="CH349" i="1"/>
  <c r="CF349" i="1"/>
  <c r="CD349" i="1"/>
  <c r="CB349" i="1"/>
  <c r="BZ349" i="1"/>
  <c r="BX349" i="1"/>
  <c r="BV349" i="1"/>
  <c r="BT349" i="1"/>
  <c r="BR349" i="1"/>
  <c r="BP349" i="1"/>
  <c r="BN349" i="1"/>
  <c r="BL349" i="1"/>
  <c r="BJ349" i="1"/>
  <c r="BH349" i="1"/>
  <c r="BF349" i="1"/>
  <c r="BD349" i="1"/>
  <c r="BB349" i="1"/>
  <c r="AZ349" i="1"/>
  <c r="AX349" i="1"/>
  <c r="AV349" i="1"/>
  <c r="AT349" i="1"/>
  <c r="AR349" i="1"/>
  <c r="AP349" i="1"/>
  <c r="AN349" i="1"/>
  <c r="AL349" i="1"/>
  <c r="AJ349" i="1"/>
  <c r="AH349" i="1"/>
  <c r="AF349" i="1"/>
  <c r="AD349" i="1"/>
  <c r="AB349" i="1"/>
  <c r="Z349" i="1"/>
  <c r="X349" i="1"/>
  <c r="V349" i="1"/>
  <c r="T349" i="1"/>
  <c r="R349" i="1"/>
  <c r="DJ349" i="1" s="1"/>
  <c r="DI348" i="1"/>
  <c r="DH348" i="1"/>
  <c r="DF348" i="1"/>
  <c r="DD348" i="1"/>
  <c r="DB348" i="1"/>
  <c r="CZ348" i="1"/>
  <c r="CX348" i="1"/>
  <c r="CV348" i="1"/>
  <c r="CT348" i="1"/>
  <c r="CR348" i="1"/>
  <c r="CP348" i="1"/>
  <c r="CN348" i="1"/>
  <c r="CL348" i="1"/>
  <c r="CJ348" i="1"/>
  <c r="CH348" i="1"/>
  <c r="CF348" i="1"/>
  <c r="CD348" i="1"/>
  <c r="CB348" i="1"/>
  <c r="BZ348" i="1"/>
  <c r="BX348" i="1"/>
  <c r="BV348" i="1"/>
  <c r="BT348" i="1"/>
  <c r="BR348" i="1"/>
  <c r="BP348" i="1"/>
  <c r="BN348" i="1"/>
  <c r="BL348" i="1"/>
  <c r="BJ348" i="1"/>
  <c r="BH348" i="1"/>
  <c r="BF348" i="1"/>
  <c r="BD348" i="1"/>
  <c r="BB348" i="1"/>
  <c r="AZ348" i="1"/>
  <c r="AX348" i="1"/>
  <c r="AV348" i="1"/>
  <c r="AT348" i="1"/>
  <c r="AR348" i="1"/>
  <c r="AP348" i="1"/>
  <c r="AN348" i="1"/>
  <c r="AL348" i="1"/>
  <c r="AJ348" i="1"/>
  <c r="AH348" i="1"/>
  <c r="AF348" i="1"/>
  <c r="AD348" i="1"/>
  <c r="AB348" i="1"/>
  <c r="Z348" i="1"/>
  <c r="X348" i="1"/>
  <c r="V348" i="1"/>
  <c r="T348" i="1"/>
  <c r="R348" i="1"/>
  <c r="DI347" i="1"/>
  <c r="DH347" i="1"/>
  <c r="DF347" i="1"/>
  <c r="DD347" i="1"/>
  <c r="DB347" i="1"/>
  <c r="CZ347" i="1"/>
  <c r="CX347" i="1"/>
  <c r="CV347" i="1"/>
  <c r="CT347" i="1"/>
  <c r="CR347" i="1"/>
  <c r="CP347" i="1"/>
  <c r="CN347" i="1"/>
  <c r="CL347" i="1"/>
  <c r="CJ347" i="1"/>
  <c r="CH347" i="1"/>
  <c r="CF347" i="1"/>
  <c r="CD347" i="1"/>
  <c r="CB347" i="1"/>
  <c r="BZ347" i="1"/>
  <c r="BX347" i="1"/>
  <c r="BV347" i="1"/>
  <c r="BT347" i="1"/>
  <c r="BR347" i="1"/>
  <c r="BP347" i="1"/>
  <c r="BN347" i="1"/>
  <c r="BL347" i="1"/>
  <c r="BJ347" i="1"/>
  <c r="BH347" i="1"/>
  <c r="BF347" i="1"/>
  <c r="BD347" i="1"/>
  <c r="BB347" i="1"/>
  <c r="AZ347" i="1"/>
  <c r="AX347" i="1"/>
  <c r="AV347" i="1"/>
  <c r="AT347" i="1"/>
  <c r="AR347" i="1"/>
  <c r="AP347" i="1"/>
  <c r="AN347" i="1"/>
  <c r="AL347" i="1"/>
  <c r="AJ347" i="1"/>
  <c r="AH347" i="1"/>
  <c r="AF347" i="1"/>
  <c r="AD347" i="1"/>
  <c r="AB347" i="1"/>
  <c r="Z347" i="1"/>
  <c r="X347" i="1"/>
  <c r="V347" i="1"/>
  <c r="T347" i="1"/>
  <c r="R347" i="1"/>
  <c r="DI346" i="1"/>
  <c r="DH346" i="1"/>
  <c r="DF346" i="1"/>
  <c r="DD346" i="1"/>
  <c r="DB346" i="1"/>
  <c r="CZ346" i="1"/>
  <c r="CX346" i="1"/>
  <c r="CV346" i="1"/>
  <c r="CT346" i="1"/>
  <c r="CR346" i="1"/>
  <c r="CP346" i="1"/>
  <c r="CN346" i="1"/>
  <c r="CL346" i="1"/>
  <c r="CJ346" i="1"/>
  <c r="CH346" i="1"/>
  <c r="CF346" i="1"/>
  <c r="CD346" i="1"/>
  <c r="CB346" i="1"/>
  <c r="BZ346" i="1"/>
  <c r="BX346" i="1"/>
  <c r="BV346" i="1"/>
  <c r="BT346" i="1"/>
  <c r="BR346" i="1"/>
  <c r="BP346" i="1"/>
  <c r="BN346" i="1"/>
  <c r="BL346" i="1"/>
  <c r="BJ346" i="1"/>
  <c r="BH346" i="1"/>
  <c r="BF346" i="1"/>
  <c r="BD346" i="1"/>
  <c r="BB346" i="1"/>
  <c r="AZ346" i="1"/>
  <c r="AX346" i="1"/>
  <c r="AV346" i="1"/>
  <c r="AT346" i="1"/>
  <c r="AR346" i="1"/>
  <c r="AP346" i="1"/>
  <c r="AN346" i="1"/>
  <c r="AL346" i="1"/>
  <c r="AJ346" i="1"/>
  <c r="AH346" i="1"/>
  <c r="AF346" i="1"/>
  <c r="AD346" i="1"/>
  <c r="AB346" i="1"/>
  <c r="Z346" i="1"/>
  <c r="X346" i="1"/>
  <c r="V346" i="1"/>
  <c r="T346" i="1"/>
  <c r="R346" i="1"/>
  <c r="DI345" i="1"/>
  <c r="DH345" i="1"/>
  <c r="DF345" i="1"/>
  <c r="DD345" i="1"/>
  <c r="DB345" i="1"/>
  <c r="CZ345" i="1"/>
  <c r="CX345" i="1"/>
  <c r="CV345" i="1"/>
  <c r="CT345" i="1"/>
  <c r="CR345" i="1"/>
  <c r="CP345" i="1"/>
  <c r="CN345" i="1"/>
  <c r="CL345" i="1"/>
  <c r="CJ345" i="1"/>
  <c r="CH345" i="1"/>
  <c r="CF345" i="1"/>
  <c r="CD345" i="1"/>
  <c r="CB345" i="1"/>
  <c r="BZ345" i="1"/>
  <c r="BX345" i="1"/>
  <c r="BV345" i="1"/>
  <c r="BT345" i="1"/>
  <c r="BR345" i="1"/>
  <c r="BP345" i="1"/>
  <c r="BN345" i="1"/>
  <c r="BL345" i="1"/>
  <c r="BJ345" i="1"/>
  <c r="BH345" i="1"/>
  <c r="BF345" i="1"/>
  <c r="BD345" i="1"/>
  <c r="BB345" i="1"/>
  <c r="AZ345" i="1"/>
  <c r="AX345" i="1"/>
  <c r="AV345" i="1"/>
  <c r="AT345" i="1"/>
  <c r="AR345" i="1"/>
  <c r="AP345" i="1"/>
  <c r="AN345" i="1"/>
  <c r="AL345" i="1"/>
  <c r="AJ345" i="1"/>
  <c r="AH345" i="1"/>
  <c r="AF345" i="1"/>
  <c r="AD345" i="1"/>
  <c r="AB345" i="1"/>
  <c r="Z345" i="1"/>
  <c r="X345" i="1"/>
  <c r="V345" i="1"/>
  <c r="T345" i="1"/>
  <c r="R345" i="1"/>
  <c r="DI344" i="1"/>
  <c r="DH344" i="1"/>
  <c r="DF344" i="1"/>
  <c r="DD344" i="1"/>
  <c r="DB344" i="1"/>
  <c r="CZ344" i="1"/>
  <c r="CX344" i="1"/>
  <c r="CV344" i="1"/>
  <c r="CT344" i="1"/>
  <c r="CR344" i="1"/>
  <c r="CP344" i="1"/>
  <c r="CP342" i="1" s="1"/>
  <c r="CN344" i="1"/>
  <c r="CL344" i="1"/>
  <c r="CJ344" i="1"/>
  <c r="CH344" i="1"/>
  <c r="CF344" i="1"/>
  <c r="CD344" i="1"/>
  <c r="CB344" i="1"/>
  <c r="BZ344" i="1"/>
  <c r="BX344" i="1"/>
  <c r="BV344" i="1"/>
  <c r="BT344" i="1"/>
  <c r="BR344" i="1"/>
  <c r="BP344" i="1"/>
  <c r="BN344" i="1"/>
  <c r="BL344" i="1"/>
  <c r="BJ344" i="1"/>
  <c r="BH344" i="1"/>
  <c r="BF344" i="1"/>
  <c r="BD344" i="1"/>
  <c r="BB344" i="1"/>
  <c r="AZ344" i="1"/>
  <c r="AX344" i="1"/>
  <c r="AV344" i="1"/>
  <c r="AT344" i="1"/>
  <c r="AR344" i="1"/>
  <c r="AP344" i="1"/>
  <c r="AN344" i="1"/>
  <c r="AL344" i="1"/>
  <c r="AL342" i="1" s="1"/>
  <c r="AJ344" i="1"/>
  <c r="AH344" i="1"/>
  <c r="AF344" i="1"/>
  <c r="AD344" i="1"/>
  <c r="AB344" i="1"/>
  <c r="Z344" i="1"/>
  <c r="X344" i="1"/>
  <c r="V344" i="1"/>
  <c r="T344" i="1"/>
  <c r="R344" i="1"/>
  <c r="DI343" i="1"/>
  <c r="DH343" i="1"/>
  <c r="DF343" i="1"/>
  <c r="DD343" i="1"/>
  <c r="DB343" i="1"/>
  <c r="CZ343" i="1"/>
  <c r="CZ342" i="1" s="1"/>
  <c r="CX343" i="1"/>
  <c r="CV343" i="1"/>
  <c r="CV342" i="1" s="1"/>
  <c r="CT343" i="1"/>
  <c r="CR343" i="1"/>
  <c r="CR342" i="1" s="1"/>
  <c r="CP343" i="1"/>
  <c r="CN343" i="1"/>
  <c r="CN342" i="1" s="1"/>
  <c r="CL343" i="1"/>
  <c r="CJ343" i="1"/>
  <c r="CJ342" i="1" s="1"/>
  <c r="CH343" i="1"/>
  <c r="CF343" i="1"/>
  <c r="CF342" i="1" s="1"/>
  <c r="CD343" i="1"/>
  <c r="CB343" i="1"/>
  <c r="CB342" i="1" s="1"/>
  <c r="BZ343" i="1"/>
  <c r="BX343" i="1"/>
  <c r="BX342" i="1" s="1"/>
  <c r="BV343" i="1"/>
  <c r="BT343" i="1"/>
  <c r="BT342" i="1" s="1"/>
  <c r="BR343" i="1"/>
  <c r="BP343" i="1"/>
  <c r="BN343" i="1"/>
  <c r="BL343" i="1"/>
  <c r="BL342" i="1" s="1"/>
  <c r="BJ343" i="1"/>
  <c r="BH343" i="1"/>
  <c r="BF343" i="1"/>
  <c r="BD343" i="1"/>
  <c r="BD342" i="1" s="1"/>
  <c r="BB343" i="1"/>
  <c r="AZ343" i="1"/>
  <c r="AZ342" i="1" s="1"/>
  <c r="AX343" i="1"/>
  <c r="AV343" i="1"/>
  <c r="AV342" i="1" s="1"/>
  <c r="AT343" i="1"/>
  <c r="AR343" i="1"/>
  <c r="AR342" i="1" s="1"/>
  <c r="AP343" i="1"/>
  <c r="AN343" i="1"/>
  <c r="AN342" i="1" s="1"/>
  <c r="AL343" i="1"/>
  <c r="AJ343" i="1"/>
  <c r="AJ342" i="1" s="1"/>
  <c r="AH343" i="1"/>
  <c r="AF343" i="1"/>
  <c r="AF342" i="1" s="1"/>
  <c r="AD343" i="1"/>
  <c r="AB343" i="1"/>
  <c r="AB342" i="1" s="1"/>
  <c r="Z343" i="1"/>
  <c r="X343" i="1"/>
  <c r="X342" i="1" s="1"/>
  <c r="V343" i="1"/>
  <c r="T343" i="1"/>
  <c r="T342" i="1" s="1"/>
  <c r="R343" i="1"/>
  <c r="DH342" i="1"/>
  <c r="DG342" i="1"/>
  <c r="DF342" i="1"/>
  <c r="DE342" i="1"/>
  <c r="DD342" i="1"/>
  <c r="DC342" i="1"/>
  <c r="DA342" i="1"/>
  <c r="CY342" i="1"/>
  <c r="CW342" i="1"/>
  <c r="CU342" i="1"/>
  <c r="CS342" i="1"/>
  <c r="CQ342" i="1"/>
  <c r="CO342" i="1"/>
  <c r="CM342" i="1"/>
  <c r="CK342" i="1"/>
  <c r="CI342" i="1"/>
  <c r="CH342" i="1"/>
  <c r="CG342" i="1"/>
  <c r="CE342" i="1"/>
  <c r="CC342" i="1"/>
  <c r="CA342" i="1"/>
  <c r="BY342" i="1"/>
  <c r="BW342" i="1"/>
  <c r="BU342" i="1"/>
  <c r="BS342" i="1"/>
  <c r="BQ342" i="1"/>
  <c r="BP342" i="1"/>
  <c r="BO342" i="1"/>
  <c r="BM342" i="1"/>
  <c r="BI342" i="1"/>
  <c r="BH342" i="1"/>
  <c r="BG342" i="1"/>
  <c r="BE342" i="1"/>
  <c r="BC342" i="1"/>
  <c r="AY342" i="1"/>
  <c r="AW342" i="1"/>
  <c r="AU342" i="1"/>
  <c r="AS342" i="1"/>
  <c r="AQ342" i="1"/>
  <c r="AO342" i="1"/>
  <c r="AM342" i="1"/>
  <c r="AK342" i="1"/>
  <c r="AI342" i="1"/>
  <c r="AG342" i="1"/>
  <c r="AE342" i="1"/>
  <c r="AC342" i="1"/>
  <c r="AA342" i="1"/>
  <c r="Y342" i="1"/>
  <c r="W342" i="1"/>
  <c r="V342" i="1"/>
  <c r="U342" i="1"/>
  <c r="S342" i="1"/>
  <c r="Q342" i="1"/>
  <c r="DI341" i="1"/>
  <c r="DH341" i="1"/>
  <c r="DF341" i="1"/>
  <c r="DD341" i="1"/>
  <c r="DB341" i="1"/>
  <c r="CZ341" i="1"/>
  <c r="CX341" i="1"/>
  <c r="CV341" i="1"/>
  <c r="CT341" i="1"/>
  <c r="CR341" i="1"/>
  <c r="CP341" i="1"/>
  <c r="CN341" i="1"/>
  <c r="CL341" i="1"/>
  <c r="CJ341" i="1"/>
  <c r="CH341" i="1"/>
  <c r="CF341" i="1"/>
  <c r="CD341" i="1"/>
  <c r="CB341" i="1"/>
  <c r="BZ341" i="1"/>
  <c r="BX341" i="1"/>
  <c r="BV341" i="1"/>
  <c r="BT341" i="1"/>
  <c r="BR341" i="1"/>
  <c r="BP341" i="1"/>
  <c r="BN341" i="1"/>
  <c r="BL341" i="1"/>
  <c r="BJ341" i="1"/>
  <c r="BH341" i="1"/>
  <c r="BF341" i="1"/>
  <c r="BD341" i="1"/>
  <c r="BB341" i="1"/>
  <c r="AZ341" i="1"/>
  <c r="AX341" i="1"/>
  <c r="AV341" i="1"/>
  <c r="AT341" i="1"/>
  <c r="AR341" i="1"/>
  <c r="AP341" i="1"/>
  <c r="AN341" i="1"/>
  <c r="AL341" i="1"/>
  <c r="AJ341" i="1"/>
  <c r="AH341" i="1"/>
  <c r="AF341" i="1"/>
  <c r="AD341" i="1"/>
  <c r="AB341" i="1"/>
  <c r="Z341" i="1"/>
  <c r="X341" i="1"/>
  <c r="V341" i="1"/>
  <c r="T341" i="1"/>
  <c r="R341" i="1"/>
  <c r="DI340" i="1"/>
  <c r="DH340" i="1"/>
  <c r="DF340" i="1"/>
  <c r="DD340" i="1"/>
  <c r="DB340" i="1"/>
  <c r="CZ340" i="1"/>
  <c r="CX340" i="1"/>
  <c r="CV340" i="1"/>
  <c r="CT340" i="1"/>
  <c r="CR340" i="1"/>
  <c r="CP340" i="1"/>
  <c r="CN340" i="1"/>
  <c r="CL340" i="1"/>
  <c r="CJ340" i="1"/>
  <c r="CH340" i="1"/>
  <c r="CF340" i="1"/>
  <c r="CD340" i="1"/>
  <c r="CB340" i="1"/>
  <c r="BZ340" i="1"/>
  <c r="BX340" i="1"/>
  <c r="BV340" i="1"/>
  <c r="BT340" i="1"/>
  <c r="BR340" i="1"/>
  <c r="BP340" i="1"/>
  <c r="BN340" i="1"/>
  <c r="BL340" i="1"/>
  <c r="BJ340" i="1"/>
  <c r="BH340" i="1"/>
  <c r="BF340" i="1"/>
  <c r="BD340" i="1"/>
  <c r="BB340" i="1"/>
  <c r="AZ340" i="1"/>
  <c r="AX340" i="1"/>
  <c r="AV340" i="1"/>
  <c r="AT340" i="1"/>
  <c r="AR340" i="1"/>
  <c r="AP340" i="1"/>
  <c r="AN340" i="1"/>
  <c r="AL340" i="1"/>
  <c r="AJ340" i="1"/>
  <c r="AH340" i="1"/>
  <c r="AF340" i="1"/>
  <c r="AD340" i="1"/>
  <c r="AB340" i="1"/>
  <c r="Z340" i="1"/>
  <c r="X340" i="1"/>
  <c r="V340" i="1"/>
  <c r="T340" i="1"/>
  <c r="DJ340" i="1" s="1"/>
  <c r="R340" i="1"/>
  <c r="DI339" i="1"/>
  <c r="DH339" i="1"/>
  <c r="DF339" i="1"/>
  <c r="DD339" i="1"/>
  <c r="DB339" i="1"/>
  <c r="CZ339" i="1"/>
  <c r="CX339" i="1"/>
  <c r="CV339" i="1"/>
  <c r="CT339" i="1"/>
  <c r="CR339" i="1"/>
  <c r="CP339" i="1"/>
  <c r="CN339" i="1"/>
  <c r="CL339" i="1"/>
  <c r="CJ339" i="1"/>
  <c r="CH339" i="1"/>
  <c r="CF339" i="1"/>
  <c r="CD339" i="1"/>
  <c r="CB339" i="1"/>
  <c r="BZ339" i="1"/>
  <c r="BX339" i="1"/>
  <c r="BV339" i="1"/>
  <c r="BT339" i="1"/>
  <c r="BR339" i="1"/>
  <c r="BP339" i="1"/>
  <c r="BN339" i="1"/>
  <c r="BL339" i="1"/>
  <c r="BJ339" i="1"/>
  <c r="BH339" i="1"/>
  <c r="BF339" i="1"/>
  <c r="BD339" i="1"/>
  <c r="BB339" i="1"/>
  <c r="AZ339" i="1"/>
  <c r="AX339" i="1"/>
  <c r="AV339" i="1"/>
  <c r="AT339" i="1"/>
  <c r="AR339" i="1"/>
  <c r="AP339" i="1"/>
  <c r="AN339" i="1"/>
  <c r="AL339" i="1"/>
  <c r="AJ339" i="1"/>
  <c r="AH339" i="1"/>
  <c r="AF339" i="1"/>
  <c r="AD339" i="1"/>
  <c r="AB339" i="1"/>
  <c r="Z339" i="1"/>
  <c r="X339" i="1"/>
  <c r="V339" i="1"/>
  <c r="T339" i="1"/>
  <c r="R339" i="1"/>
  <c r="DI338" i="1"/>
  <c r="DH338" i="1"/>
  <c r="DF338" i="1"/>
  <c r="DD338" i="1"/>
  <c r="DB338" i="1"/>
  <c r="CZ338" i="1"/>
  <c r="CX338" i="1"/>
  <c r="CV338" i="1"/>
  <c r="CT338" i="1"/>
  <c r="CR338" i="1"/>
  <c r="CP338" i="1"/>
  <c r="CN338" i="1"/>
  <c r="CL338" i="1"/>
  <c r="CJ338" i="1"/>
  <c r="CH338" i="1"/>
  <c r="CF338" i="1"/>
  <c r="CD338" i="1"/>
  <c r="CB338" i="1"/>
  <c r="BZ338" i="1"/>
  <c r="BX338" i="1"/>
  <c r="BV338" i="1"/>
  <c r="BT338" i="1"/>
  <c r="BR338" i="1"/>
  <c r="BP338" i="1"/>
  <c r="BN338" i="1"/>
  <c r="BL338" i="1"/>
  <c r="BJ338" i="1"/>
  <c r="BH338" i="1"/>
  <c r="BF338" i="1"/>
  <c r="BD338" i="1"/>
  <c r="BB338" i="1"/>
  <c r="AZ338" i="1"/>
  <c r="AX338" i="1"/>
  <c r="AV338" i="1"/>
  <c r="AT338" i="1"/>
  <c r="AR338" i="1"/>
  <c r="AP338" i="1"/>
  <c r="AN338" i="1"/>
  <c r="AL338" i="1"/>
  <c r="AJ338" i="1"/>
  <c r="AH338" i="1"/>
  <c r="AF338" i="1"/>
  <c r="AD338" i="1"/>
  <c r="AB338" i="1"/>
  <c r="Z338" i="1"/>
  <c r="X338" i="1"/>
  <c r="V338" i="1"/>
  <c r="T338" i="1"/>
  <c r="R338" i="1"/>
  <c r="DI337" i="1"/>
  <c r="DH337" i="1"/>
  <c r="DF337" i="1"/>
  <c r="DD337" i="1"/>
  <c r="DB337" i="1"/>
  <c r="CZ337" i="1"/>
  <c r="CX337" i="1"/>
  <c r="CV337" i="1"/>
  <c r="CT337" i="1"/>
  <c r="CR337" i="1"/>
  <c r="CP337" i="1"/>
  <c r="CN337" i="1"/>
  <c r="CL337" i="1"/>
  <c r="CJ337" i="1"/>
  <c r="CH337" i="1"/>
  <c r="CF337" i="1"/>
  <c r="CD337" i="1"/>
  <c r="CB337" i="1"/>
  <c r="BZ337" i="1"/>
  <c r="BX337" i="1"/>
  <c r="BV337" i="1"/>
  <c r="BT337" i="1"/>
  <c r="BR337" i="1"/>
  <c r="BP337" i="1"/>
  <c r="BN337" i="1"/>
  <c r="BL337" i="1"/>
  <c r="BJ337" i="1"/>
  <c r="BH337" i="1"/>
  <c r="BF337" i="1"/>
  <c r="BD337" i="1"/>
  <c r="BB337" i="1"/>
  <c r="AZ337" i="1"/>
  <c r="AX337" i="1"/>
  <c r="AV337" i="1"/>
  <c r="AT337" i="1"/>
  <c r="AR337" i="1"/>
  <c r="AP337" i="1"/>
  <c r="AN337" i="1"/>
  <c r="AL337" i="1"/>
  <c r="AJ337" i="1"/>
  <c r="AH337" i="1"/>
  <c r="AF337" i="1"/>
  <c r="AD337" i="1"/>
  <c r="AB337" i="1"/>
  <c r="Z337" i="1"/>
  <c r="X337" i="1"/>
  <c r="V337" i="1"/>
  <c r="T337" i="1"/>
  <c r="R337" i="1"/>
  <c r="DH336" i="1"/>
  <c r="DF336" i="1"/>
  <c r="DD336" i="1"/>
  <c r="DB336" i="1"/>
  <c r="CZ336" i="1"/>
  <c r="CX336" i="1"/>
  <c r="CV336" i="1"/>
  <c r="CT336" i="1"/>
  <c r="CR336" i="1"/>
  <c r="CP336" i="1"/>
  <c r="CN336" i="1"/>
  <c r="CL336" i="1"/>
  <c r="CJ336" i="1"/>
  <c r="CH336" i="1"/>
  <c r="CF336" i="1"/>
  <c r="CD336" i="1"/>
  <c r="CB336" i="1"/>
  <c r="BZ336" i="1"/>
  <c r="BX336" i="1"/>
  <c r="BV336" i="1"/>
  <c r="BT336" i="1"/>
  <c r="BR336" i="1"/>
  <c r="BP336" i="1"/>
  <c r="BN336" i="1"/>
  <c r="BL336" i="1"/>
  <c r="BJ336" i="1"/>
  <c r="BH336" i="1"/>
  <c r="BF336" i="1"/>
  <c r="BD336" i="1"/>
  <c r="BB336" i="1"/>
  <c r="AZ336" i="1"/>
  <c r="AX336" i="1"/>
  <c r="AV336" i="1"/>
  <c r="AT336" i="1"/>
  <c r="AR336" i="1"/>
  <c r="AP336" i="1"/>
  <c r="AN336" i="1"/>
  <c r="AL336" i="1"/>
  <c r="AJ336" i="1"/>
  <c r="AH336" i="1"/>
  <c r="AF336" i="1"/>
  <c r="AD336" i="1"/>
  <c r="AB336" i="1"/>
  <c r="Z336" i="1"/>
  <c r="X336" i="1"/>
  <c r="V336" i="1"/>
  <c r="T336" i="1"/>
  <c r="Q336" i="1"/>
  <c r="R336" i="1" s="1"/>
  <c r="DI336" i="1"/>
  <c r="DH335" i="1"/>
  <c r="DF335" i="1"/>
  <c r="DD335" i="1"/>
  <c r="DB335" i="1"/>
  <c r="CZ335" i="1"/>
  <c r="CX335" i="1"/>
  <c r="CV335" i="1"/>
  <c r="CT335" i="1"/>
  <c r="CR335" i="1"/>
  <c r="CP335" i="1"/>
  <c r="CN335" i="1"/>
  <c r="CL335" i="1"/>
  <c r="CJ335" i="1"/>
  <c r="CH335" i="1"/>
  <c r="CF335" i="1"/>
  <c r="CD335" i="1"/>
  <c r="CB335" i="1"/>
  <c r="BZ335" i="1"/>
  <c r="BX335" i="1"/>
  <c r="BV335" i="1"/>
  <c r="BT335" i="1"/>
  <c r="BR335" i="1"/>
  <c r="BP335" i="1"/>
  <c r="BN335" i="1"/>
  <c r="BL335" i="1"/>
  <c r="BJ335" i="1"/>
  <c r="BH335" i="1"/>
  <c r="BF335" i="1"/>
  <c r="BD335" i="1"/>
  <c r="BB335" i="1"/>
  <c r="AZ335" i="1"/>
  <c r="AX335" i="1"/>
  <c r="AV335" i="1"/>
  <c r="AT335" i="1"/>
  <c r="AR335" i="1"/>
  <c r="AP335" i="1"/>
  <c r="AN335" i="1"/>
  <c r="AL335" i="1"/>
  <c r="AJ335" i="1"/>
  <c r="AH335" i="1"/>
  <c r="AF335" i="1"/>
  <c r="AC335" i="1"/>
  <c r="AD335" i="1" s="1"/>
  <c r="AB335" i="1"/>
  <c r="Z335" i="1"/>
  <c r="X335" i="1"/>
  <c r="V335" i="1"/>
  <c r="T335" i="1"/>
  <c r="Q335" i="1"/>
  <c r="R335" i="1" s="1"/>
  <c r="DH334" i="1"/>
  <c r="DF334" i="1"/>
  <c r="DD334" i="1"/>
  <c r="DB334" i="1"/>
  <c r="CZ334" i="1"/>
  <c r="CX334" i="1"/>
  <c r="CV334" i="1"/>
  <c r="CT334" i="1"/>
  <c r="CR334" i="1"/>
  <c r="CP334" i="1"/>
  <c r="CN334" i="1"/>
  <c r="CL334" i="1"/>
  <c r="CJ334" i="1"/>
  <c r="CH334" i="1"/>
  <c r="CF334" i="1"/>
  <c r="CD334" i="1"/>
  <c r="CB334" i="1"/>
  <c r="BZ334" i="1"/>
  <c r="BX334" i="1"/>
  <c r="BV334" i="1"/>
  <c r="BT334" i="1"/>
  <c r="BR334" i="1"/>
  <c r="BP334" i="1"/>
  <c r="BN334" i="1"/>
  <c r="BL334" i="1"/>
  <c r="BJ334" i="1"/>
  <c r="BH334" i="1"/>
  <c r="BF334" i="1"/>
  <c r="BD334" i="1"/>
  <c r="BB334" i="1"/>
  <c r="AZ334" i="1"/>
  <c r="AX334" i="1"/>
  <c r="AV334" i="1"/>
  <c r="AT334" i="1"/>
  <c r="AR334" i="1"/>
  <c r="AP334" i="1"/>
  <c r="AN334" i="1"/>
  <c r="AL334" i="1"/>
  <c r="AJ334" i="1"/>
  <c r="AH334" i="1"/>
  <c r="AF334" i="1"/>
  <c r="AD334" i="1"/>
  <c r="AB334" i="1"/>
  <c r="Z334" i="1"/>
  <c r="X334" i="1"/>
  <c r="V334" i="1"/>
  <c r="DJ334" i="1" s="1"/>
  <c r="T334" i="1"/>
  <c r="R334" i="1"/>
  <c r="DI333" i="1"/>
  <c r="DH333" i="1"/>
  <c r="DF333" i="1"/>
  <c r="DD333" i="1"/>
  <c r="DB333" i="1"/>
  <c r="CZ333" i="1"/>
  <c r="CX333" i="1"/>
  <c r="CV333" i="1"/>
  <c r="CT333" i="1"/>
  <c r="CR333" i="1"/>
  <c r="CP333" i="1"/>
  <c r="CN333" i="1"/>
  <c r="CL333" i="1"/>
  <c r="CJ333" i="1"/>
  <c r="CH333" i="1"/>
  <c r="CF333" i="1"/>
  <c r="CD333" i="1"/>
  <c r="CB333" i="1"/>
  <c r="BZ333" i="1"/>
  <c r="BX333" i="1"/>
  <c r="BV333" i="1"/>
  <c r="BT333" i="1"/>
  <c r="BR333" i="1"/>
  <c r="BP333" i="1"/>
  <c r="BN333" i="1"/>
  <c r="BL333" i="1"/>
  <c r="BJ333" i="1"/>
  <c r="BH333" i="1"/>
  <c r="BF333" i="1"/>
  <c r="BD333" i="1"/>
  <c r="BB333" i="1"/>
  <c r="AZ333" i="1"/>
  <c r="AX333" i="1"/>
  <c r="AV333" i="1"/>
  <c r="AT333" i="1"/>
  <c r="AR333" i="1"/>
  <c r="AP333" i="1"/>
  <c r="AN333" i="1"/>
  <c r="AL333" i="1"/>
  <c r="AJ333" i="1"/>
  <c r="AH333" i="1"/>
  <c r="AF333" i="1"/>
  <c r="AD333" i="1"/>
  <c r="AB333" i="1"/>
  <c r="Z333" i="1"/>
  <c r="X333" i="1"/>
  <c r="V333" i="1"/>
  <c r="T333" i="1"/>
  <c r="R333" i="1"/>
  <c r="DI332" i="1"/>
  <c r="DH332" i="1"/>
  <c r="DF332" i="1"/>
  <c r="DD332" i="1"/>
  <c r="DB332" i="1"/>
  <c r="CZ332" i="1"/>
  <c r="CX332" i="1"/>
  <c r="CV332" i="1"/>
  <c r="CT332" i="1"/>
  <c r="CR332" i="1"/>
  <c r="CP332" i="1"/>
  <c r="CN332" i="1"/>
  <c r="CL332" i="1"/>
  <c r="CJ332" i="1"/>
  <c r="CH332" i="1"/>
  <c r="CF332" i="1"/>
  <c r="CD332" i="1"/>
  <c r="CB332" i="1"/>
  <c r="BZ332" i="1"/>
  <c r="BX332" i="1"/>
  <c r="BV332" i="1"/>
  <c r="BT332" i="1"/>
  <c r="BR332" i="1"/>
  <c r="BP332" i="1"/>
  <c r="BN332" i="1"/>
  <c r="BL332" i="1"/>
  <c r="BJ332" i="1"/>
  <c r="BH332" i="1"/>
  <c r="BF332" i="1"/>
  <c r="BD332" i="1"/>
  <c r="BB332" i="1"/>
  <c r="AZ332" i="1"/>
  <c r="AX332" i="1"/>
  <c r="AV332" i="1"/>
  <c r="AT332" i="1"/>
  <c r="AR332" i="1"/>
  <c r="AP332" i="1"/>
  <c r="AN332" i="1"/>
  <c r="AL332" i="1"/>
  <c r="AJ332" i="1"/>
  <c r="AH332" i="1"/>
  <c r="AF332" i="1"/>
  <c r="AD332" i="1"/>
  <c r="AB332" i="1"/>
  <c r="Z332" i="1"/>
  <c r="X332" i="1"/>
  <c r="V332" i="1"/>
  <c r="T332" i="1"/>
  <c r="R332" i="1"/>
  <c r="DI331" i="1"/>
  <c r="DH331" i="1"/>
  <c r="DF331" i="1"/>
  <c r="DD331" i="1"/>
  <c r="DB331" i="1"/>
  <c r="CZ331" i="1"/>
  <c r="CX331" i="1"/>
  <c r="CV331" i="1"/>
  <c r="CT331" i="1"/>
  <c r="CR331" i="1"/>
  <c r="CP331" i="1"/>
  <c r="CN331" i="1"/>
  <c r="CL331" i="1"/>
  <c r="CJ331" i="1"/>
  <c r="CH331" i="1"/>
  <c r="CF331" i="1"/>
  <c r="CD331" i="1"/>
  <c r="CB331" i="1"/>
  <c r="BZ331" i="1"/>
  <c r="BX331" i="1"/>
  <c r="BV331" i="1"/>
  <c r="BT331" i="1"/>
  <c r="BR331" i="1"/>
  <c r="BP331" i="1"/>
  <c r="BN331" i="1"/>
  <c r="BL331" i="1"/>
  <c r="BJ331" i="1"/>
  <c r="BH331" i="1"/>
  <c r="BF331" i="1"/>
  <c r="BD331" i="1"/>
  <c r="BB331" i="1"/>
  <c r="AZ331" i="1"/>
  <c r="AX331" i="1"/>
  <c r="AV331" i="1"/>
  <c r="AT331" i="1"/>
  <c r="AR331" i="1"/>
  <c r="AP331" i="1"/>
  <c r="AN331" i="1"/>
  <c r="AL331" i="1"/>
  <c r="AJ331" i="1"/>
  <c r="AH331" i="1"/>
  <c r="AF331" i="1"/>
  <c r="AD331" i="1"/>
  <c r="AB331" i="1"/>
  <c r="Z331" i="1"/>
  <c r="X331" i="1"/>
  <c r="V331" i="1"/>
  <c r="T331" i="1"/>
  <c r="R331" i="1"/>
  <c r="DI330" i="1"/>
  <c r="DH330" i="1"/>
  <c r="DF330" i="1"/>
  <c r="DD330" i="1"/>
  <c r="DB330" i="1"/>
  <c r="CZ330" i="1"/>
  <c r="CX330" i="1"/>
  <c r="CV330" i="1"/>
  <c r="CT330" i="1"/>
  <c r="CR330" i="1"/>
  <c r="CP330" i="1"/>
  <c r="CN330" i="1"/>
  <c r="CL330" i="1"/>
  <c r="CJ330" i="1"/>
  <c r="CH330" i="1"/>
  <c r="CF330" i="1"/>
  <c r="CD330" i="1"/>
  <c r="CB330" i="1"/>
  <c r="BZ330" i="1"/>
  <c r="BX330" i="1"/>
  <c r="BV330" i="1"/>
  <c r="BT330" i="1"/>
  <c r="BR330" i="1"/>
  <c r="BP330" i="1"/>
  <c r="BN330" i="1"/>
  <c r="BL330" i="1"/>
  <c r="BJ330" i="1"/>
  <c r="BH330" i="1"/>
  <c r="BF330" i="1"/>
  <c r="BD330" i="1"/>
  <c r="BB330" i="1"/>
  <c r="AZ330" i="1"/>
  <c r="AX330" i="1"/>
  <c r="AV330" i="1"/>
  <c r="AT330" i="1"/>
  <c r="AR330" i="1"/>
  <c r="AP330" i="1"/>
  <c r="AN330" i="1"/>
  <c r="AL330" i="1"/>
  <c r="AJ330" i="1"/>
  <c r="AH330" i="1"/>
  <c r="AF330" i="1"/>
  <c r="AD330" i="1"/>
  <c r="AB330" i="1"/>
  <c r="Z330" i="1"/>
  <c r="X330" i="1"/>
  <c r="V330" i="1"/>
  <c r="T330" i="1"/>
  <c r="R330" i="1"/>
  <c r="DJ330" i="1"/>
  <c r="DI329" i="1"/>
  <c r="DH329" i="1"/>
  <c r="DF329" i="1"/>
  <c r="DD329" i="1"/>
  <c r="DB329" i="1"/>
  <c r="CZ329" i="1"/>
  <c r="CX329" i="1"/>
  <c r="CV329" i="1"/>
  <c r="CT329" i="1"/>
  <c r="CR329" i="1"/>
  <c r="CP329" i="1"/>
  <c r="CN329" i="1"/>
  <c r="CL329" i="1"/>
  <c r="CJ329" i="1"/>
  <c r="CH329" i="1"/>
  <c r="CF329" i="1"/>
  <c r="CD329" i="1"/>
  <c r="CB329" i="1"/>
  <c r="BZ329" i="1"/>
  <c r="BX329" i="1"/>
  <c r="BV329" i="1"/>
  <c r="BT329" i="1"/>
  <c r="BR329" i="1"/>
  <c r="BP329" i="1"/>
  <c r="BN329" i="1"/>
  <c r="BL329" i="1"/>
  <c r="BJ329" i="1"/>
  <c r="BH329" i="1"/>
  <c r="BF329" i="1"/>
  <c r="BD329" i="1"/>
  <c r="BB329" i="1"/>
  <c r="AZ329" i="1"/>
  <c r="AX329" i="1"/>
  <c r="AV329" i="1"/>
  <c r="AT329" i="1"/>
  <c r="AR329" i="1"/>
  <c r="AP329" i="1"/>
  <c r="AN329" i="1"/>
  <c r="AL329" i="1"/>
  <c r="AJ329" i="1"/>
  <c r="AH329" i="1"/>
  <c r="AF329" i="1"/>
  <c r="AD329" i="1"/>
  <c r="AB329" i="1"/>
  <c r="Z329" i="1"/>
  <c r="X329" i="1"/>
  <c r="V329" i="1"/>
  <c r="T329" i="1"/>
  <c r="R329" i="1"/>
  <c r="DI328" i="1"/>
  <c r="DH328" i="1"/>
  <c r="DF328" i="1"/>
  <c r="DD328" i="1"/>
  <c r="DB328" i="1"/>
  <c r="CZ328" i="1"/>
  <c r="CX328" i="1"/>
  <c r="CV328" i="1"/>
  <c r="CT328" i="1"/>
  <c r="CR328" i="1"/>
  <c r="CP328" i="1"/>
  <c r="CN328" i="1"/>
  <c r="CL328" i="1"/>
  <c r="CJ328" i="1"/>
  <c r="CH328" i="1"/>
  <c r="CF328" i="1"/>
  <c r="CD328" i="1"/>
  <c r="CB328" i="1"/>
  <c r="BZ328" i="1"/>
  <c r="BX328" i="1"/>
  <c r="BV328" i="1"/>
  <c r="BT328" i="1"/>
  <c r="BR328" i="1"/>
  <c r="BP328" i="1"/>
  <c r="BN328" i="1"/>
  <c r="BL328" i="1"/>
  <c r="BJ328" i="1"/>
  <c r="BH328" i="1"/>
  <c r="BF328" i="1"/>
  <c r="BD328" i="1"/>
  <c r="BB328" i="1"/>
  <c r="AZ328" i="1"/>
  <c r="AX328" i="1"/>
  <c r="AV328" i="1"/>
  <c r="AT328" i="1"/>
  <c r="AR328" i="1"/>
  <c r="AP328" i="1"/>
  <c r="AN328" i="1"/>
  <c r="AL328" i="1"/>
  <c r="AJ328" i="1"/>
  <c r="AH328" i="1"/>
  <c r="AF328" i="1"/>
  <c r="AD328" i="1"/>
  <c r="AB328" i="1"/>
  <c r="Z328" i="1"/>
  <c r="X328" i="1"/>
  <c r="V328" i="1"/>
  <c r="T328" i="1"/>
  <c r="R328" i="1"/>
  <c r="DI327" i="1"/>
  <c r="DH327" i="1"/>
  <c r="DF327" i="1"/>
  <c r="DD327" i="1"/>
  <c r="DB327" i="1"/>
  <c r="CZ327" i="1"/>
  <c r="CX327" i="1"/>
  <c r="CV327" i="1"/>
  <c r="CT327" i="1"/>
  <c r="CR327" i="1"/>
  <c r="CP327" i="1"/>
  <c r="CN327" i="1"/>
  <c r="CL327" i="1"/>
  <c r="CJ327" i="1"/>
  <c r="CH327" i="1"/>
  <c r="CF327" i="1"/>
  <c r="CD327" i="1"/>
  <c r="CB327" i="1"/>
  <c r="BZ327" i="1"/>
  <c r="BX327" i="1"/>
  <c r="BV327" i="1"/>
  <c r="BT327" i="1"/>
  <c r="BR327" i="1"/>
  <c r="BP327" i="1"/>
  <c r="BN327" i="1"/>
  <c r="BL327" i="1"/>
  <c r="BJ327" i="1"/>
  <c r="BH327" i="1"/>
  <c r="BF327" i="1"/>
  <c r="BD327" i="1"/>
  <c r="BB327" i="1"/>
  <c r="AZ327" i="1"/>
  <c r="AX327" i="1"/>
  <c r="AV327" i="1"/>
  <c r="AT327" i="1"/>
  <c r="AR327" i="1"/>
  <c r="AP327" i="1"/>
  <c r="AN327" i="1"/>
  <c r="AL327" i="1"/>
  <c r="AJ327" i="1"/>
  <c r="AH327" i="1"/>
  <c r="AF327" i="1"/>
  <c r="AD327" i="1"/>
  <c r="AB327" i="1"/>
  <c r="Z327" i="1"/>
  <c r="X327" i="1"/>
  <c r="V327" i="1"/>
  <c r="T327" i="1"/>
  <c r="R327" i="1"/>
  <c r="DI326" i="1"/>
  <c r="DH326" i="1"/>
  <c r="DF326" i="1"/>
  <c r="DD326" i="1"/>
  <c r="DB326" i="1"/>
  <c r="CZ326" i="1"/>
  <c r="CX326" i="1"/>
  <c r="CV326" i="1"/>
  <c r="CT326" i="1"/>
  <c r="CR326" i="1"/>
  <c r="CP326" i="1"/>
  <c r="CN326" i="1"/>
  <c r="CL326" i="1"/>
  <c r="CJ326" i="1"/>
  <c r="CH326" i="1"/>
  <c r="CF326" i="1"/>
  <c r="CD326" i="1"/>
  <c r="CB326" i="1"/>
  <c r="BZ326" i="1"/>
  <c r="BX326" i="1"/>
  <c r="BV326" i="1"/>
  <c r="BT326" i="1"/>
  <c r="BR326" i="1"/>
  <c r="BP326" i="1"/>
  <c r="BN326" i="1"/>
  <c r="BL326" i="1"/>
  <c r="BJ326" i="1"/>
  <c r="BH326" i="1"/>
  <c r="BF326" i="1"/>
  <c r="BD326" i="1"/>
  <c r="BB326" i="1"/>
  <c r="AZ326" i="1"/>
  <c r="AX326" i="1"/>
  <c r="AV326" i="1"/>
  <c r="AT326" i="1"/>
  <c r="AR326" i="1"/>
  <c r="AP326" i="1"/>
  <c r="AN326" i="1"/>
  <c r="AL326" i="1"/>
  <c r="AJ326" i="1"/>
  <c r="AH326" i="1"/>
  <c r="AF326" i="1"/>
  <c r="AD326" i="1"/>
  <c r="AB326" i="1"/>
  <c r="Z326" i="1"/>
  <c r="X326" i="1"/>
  <c r="V326" i="1"/>
  <c r="T326" i="1"/>
  <c r="R326" i="1"/>
  <c r="DI325" i="1"/>
  <c r="DH325" i="1"/>
  <c r="DF325" i="1"/>
  <c r="DD325" i="1"/>
  <c r="DB325" i="1"/>
  <c r="CZ325" i="1"/>
  <c r="CX325" i="1"/>
  <c r="CV325" i="1"/>
  <c r="CT325" i="1"/>
  <c r="CR325" i="1"/>
  <c r="CP325" i="1"/>
  <c r="CN325" i="1"/>
  <c r="CL325" i="1"/>
  <c r="CJ325" i="1"/>
  <c r="CH325" i="1"/>
  <c r="CF325" i="1"/>
  <c r="CD325" i="1"/>
  <c r="CB325" i="1"/>
  <c r="BZ325" i="1"/>
  <c r="BX325" i="1"/>
  <c r="BV325" i="1"/>
  <c r="BT325" i="1"/>
  <c r="BR325" i="1"/>
  <c r="BP325" i="1"/>
  <c r="BN325" i="1"/>
  <c r="BL325" i="1"/>
  <c r="BJ325" i="1"/>
  <c r="BH325" i="1"/>
  <c r="BF325" i="1"/>
  <c r="BD325" i="1"/>
  <c r="BB325" i="1"/>
  <c r="AZ325" i="1"/>
  <c r="AX325" i="1"/>
  <c r="AV325" i="1"/>
  <c r="AT325" i="1"/>
  <c r="AR325" i="1"/>
  <c r="AP325" i="1"/>
  <c r="AN325" i="1"/>
  <c r="AL325" i="1"/>
  <c r="AJ325" i="1"/>
  <c r="AH325" i="1"/>
  <c r="AF325" i="1"/>
  <c r="AD325" i="1"/>
  <c r="AB325" i="1"/>
  <c r="Z325" i="1"/>
  <c r="X325" i="1"/>
  <c r="V325" i="1"/>
  <c r="T325" i="1"/>
  <c r="DJ325" i="1" s="1"/>
  <c r="R325" i="1"/>
  <c r="DI324" i="1"/>
  <c r="DH324" i="1"/>
  <c r="DF324" i="1"/>
  <c r="DF322" i="1" s="1"/>
  <c r="DD324" i="1"/>
  <c r="DB324" i="1"/>
  <c r="CZ324" i="1"/>
  <c r="CX324" i="1"/>
  <c r="CV324" i="1"/>
  <c r="CT324" i="1"/>
  <c r="CR324" i="1"/>
  <c r="CP324" i="1"/>
  <c r="CN324" i="1"/>
  <c r="CL324" i="1"/>
  <c r="CJ324" i="1"/>
  <c r="CH324" i="1"/>
  <c r="CF324" i="1"/>
  <c r="CD324" i="1"/>
  <c r="CB324" i="1"/>
  <c r="BZ324" i="1"/>
  <c r="BX324" i="1"/>
  <c r="BV324" i="1"/>
  <c r="BT324" i="1"/>
  <c r="BR324" i="1"/>
  <c r="BP324" i="1"/>
  <c r="BN324" i="1"/>
  <c r="BL324" i="1"/>
  <c r="BJ324" i="1"/>
  <c r="BH324" i="1"/>
  <c r="BF324" i="1"/>
  <c r="BD324" i="1"/>
  <c r="BB324" i="1"/>
  <c r="AZ324" i="1"/>
  <c r="AX324" i="1"/>
  <c r="AV324" i="1"/>
  <c r="AT324" i="1"/>
  <c r="AR324" i="1"/>
  <c r="AP324" i="1"/>
  <c r="AN324" i="1"/>
  <c r="AL324" i="1"/>
  <c r="AJ324" i="1"/>
  <c r="AH324" i="1"/>
  <c r="AF324" i="1"/>
  <c r="AD324" i="1"/>
  <c r="AB324" i="1"/>
  <c r="Z324" i="1"/>
  <c r="X324" i="1"/>
  <c r="V324" i="1"/>
  <c r="V322" i="1" s="1"/>
  <c r="T324" i="1"/>
  <c r="R324" i="1"/>
  <c r="DI323" i="1"/>
  <c r="DH323" i="1"/>
  <c r="DF323" i="1"/>
  <c r="DD323" i="1"/>
  <c r="DB323" i="1"/>
  <c r="CZ323" i="1"/>
  <c r="CX323" i="1"/>
  <c r="CV323" i="1"/>
  <c r="CT323" i="1"/>
  <c r="CR323" i="1"/>
  <c r="CP323" i="1"/>
  <c r="CN323" i="1"/>
  <c r="CL323" i="1"/>
  <c r="CJ323" i="1"/>
  <c r="CJ322" i="1" s="1"/>
  <c r="CH323" i="1"/>
  <c r="CF323" i="1"/>
  <c r="CD323" i="1"/>
  <c r="CB323" i="1"/>
  <c r="CB322" i="1" s="1"/>
  <c r="BZ323" i="1"/>
  <c r="BX323" i="1"/>
  <c r="BV323" i="1"/>
  <c r="BT323" i="1"/>
  <c r="BT322" i="1" s="1"/>
  <c r="BR323" i="1"/>
  <c r="BP323" i="1"/>
  <c r="BN323" i="1"/>
  <c r="BL323" i="1"/>
  <c r="BL322" i="1" s="1"/>
  <c r="BJ323" i="1"/>
  <c r="BH323" i="1"/>
  <c r="BF323" i="1"/>
  <c r="BD323" i="1"/>
  <c r="BD322" i="1" s="1"/>
  <c r="BB323" i="1"/>
  <c r="AZ323" i="1"/>
  <c r="AX323" i="1"/>
  <c r="AV323" i="1"/>
  <c r="AV322" i="1" s="1"/>
  <c r="AT323" i="1"/>
  <c r="AR323" i="1"/>
  <c r="AP323" i="1"/>
  <c r="AN323" i="1"/>
  <c r="AN322" i="1" s="1"/>
  <c r="AL323" i="1"/>
  <c r="AJ323" i="1"/>
  <c r="AH323" i="1"/>
  <c r="AF323" i="1"/>
  <c r="AF322" i="1" s="1"/>
  <c r="AD323" i="1"/>
  <c r="AB323" i="1"/>
  <c r="Z323" i="1"/>
  <c r="X323" i="1"/>
  <c r="X322" i="1" s="1"/>
  <c r="V323" i="1"/>
  <c r="T323" i="1"/>
  <c r="R323" i="1"/>
  <c r="DG322" i="1"/>
  <c r="DE322" i="1"/>
  <c r="DC322" i="1"/>
  <c r="DA322" i="1"/>
  <c r="CY322" i="1"/>
  <c r="CW322" i="1"/>
  <c r="CU322" i="1"/>
  <c r="CS322" i="1"/>
  <c r="CQ322" i="1"/>
  <c r="CO322" i="1"/>
  <c r="CM322" i="1"/>
  <c r="CK322" i="1"/>
  <c r="CI322" i="1"/>
  <c r="CG322" i="1"/>
  <c r="CF322" i="1"/>
  <c r="CE322" i="1"/>
  <c r="CC322" i="1"/>
  <c r="CA322" i="1"/>
  <c r="BY322" i="1"/>
  <c r="BW322" i="1"/>
  <c r="BU322" i="1"/>
  <c r="BS322" i="1"/>
  <c r="BQ322" i="1"/>
  <c r="BP322" i="1"/>
  <c r="BO322" i="1"/>
  <c r="BM322" i="1"/>
  <c r="BI322" i="1"/>
  <c r="BG322" i="1"/>
  <c r="BE322" i="1"/>
  <c r="BC322" i="1"/>
  <c r="AY322" i="1"/>
  <c r="AW322" i="1"/>
  <c r="AU322" i="1"/>
  <c r="AT322" i="1"/>
  <c r="AS322" i="1"/>
  <c r="AQ322" i="1"/>
  <c r="AO322" i="1"/>
  <c r="AM322" i="1"/>
  <c r="AK322" i="1"/>
  <c r="AI322" i="1"/>
  <c r="AG322" i="1"/>
  <c r="AE322" i="1"/>
  <c r="AA322" i="1"/>
  <c r="Y322" i="1"/>
  <c r="W322" i="1"/>
  <c r="U322" i="1"/>
  <c r="S322" i="1"/>
  <c r="Q322" i="1"/>
  <c r="DI321" i="1"/>
  <c r="DH321" i="1"/>
  <c r="DF321" i="1"/>
  <c r="DD321" i="1"/>
  <c r="DB321" i="1"/>
  <c r="CZ321" i="1"/>
  <c r="CX321" i="1"/>
  <c r="CV321" i="1"/>
  <c r="CT321" i="1"/>
  <c r="CR321" i="1"/>
  <c r="CP321" i="1"/>
  <c r="CN321" i="1"/>
  <c r="CL321" i="1"/>
  <c r="CJ321" i="1"/>
  <c r="CH321" i="1"/>
  <c r="CF321" i="1"/>
  <c r="CD321" i="1"/>
  <c r="CB321" i="1"/>
  <c r="BZ321" i="1"/>
  <c r="BX321" i="1"/>
  <c r="BV321" i="1"/>
  <c r="BT321" i="1"/>
  <c r="BR321" i="1"/>
  <c r="BP321" i="1"/>
  <c r="BN321" i="1"/>
  <c r="BL321" i="1"/>
  <c r="BJ321" i="1"/>
  <c r="BH321" i="1"/>
  <c r="BF321" i="1"/>
  <c r="BD321" i="1"/>
  <c r="BB321" i="1"/>
  <c r="AZ321" i="1"/>
  <c r="AX321" i="1"/>
  <c r="AV321" i="1"/>
  <c r="AT321" i="1"/>
  <c r="AR321" i="1"/>
  <c r="AP321" i="1"/>
  <c r="AN321" i="1"/>
  <c r="AL321" i="1"/>
  <c r="AJ321" i="1"/>
  <c r="AH321" i="1"/>
  <c r="AF321" i="1"/>
  <c r="AD321" i="1"/>
  <c r="AB321" i="1"/>
  <c r="Z321" i="1"/>
  <c r="X321" i="1"/>
  <c r="V321" i="1"/>
  <c r="T321" i="1"/>
  <c r="R321" i="1"/>
  <c r="DH320" i="1"/>
  <c r="DF320" i="1"/>
  <c r="DD320" i="1"/>
  <c r="DB320" i="1"/>
  <c r="CZ320" i="1"/>
  <c r="CX320" i="1"/>
  <c r="CV320" i="1"/>
  <c r="CT320" i="1"/>
  <c r="CR320" i="1"/>
  <c r="CP320" i="1"/>
  <c r="CN320" i="1"/>
  <c r="CL320" i="1"/>
  <c r="CJ320" i="1"/>
  <c r="CH320" i="1"/>
  <c r="CF320" i="1"/>
  <c r="CD320" i="1"/>
  <c r="CB320" i="1"/>
  <c r="BZ320" i="1"/>
  <c r="BX320" i="1"/>
  <c r="BV320" i="1"/>
  <c r="BT320" i="1"/>
  <c r="BR320" i="1"/>
  <c r="BP320" i="1"/>
  <c r="BN320" i="1"/>
  <c r="BL320" i="1"/>
  <c r="BJ320" i="1"/>
  <c r="BH320" i="1"/>
  <c r="BF320" i="1"/>
  <c r="BD320" i="1"/>
  <c r="BB320" i="1"/>
  <c r="AZ320" i="1"/>
  <c r="AX320" i="1"/>
  <c r="AV320" i="1"/>
  <c r="AT320" i="1"/>
  <c r="AR320" i="1"/>
  <c r="AP320" i="1"/>
  <c r="AN320" i="1"/>
  <c r="AL320" i="1"/>
  <c r="AJ320" i="1"/>
  <c r="AH320" i="1"/>
  <c r="AF320" i="1"/>
  <c r="AC320" i="1"/>
  <c r="AD320" i="1" s="1"/>
  <c r="AB320" i="1"/>
  <c r="Z320" i="1"/>
  <c r="X320" i="1"/>
  <c r="V320" i="1"/>
  <c r="T320" i="1"/>
  <c r="R320" i="1"/>
  <c r="DI319" i="1"/>
  <c r="DH319" i="1"/>
  <c r="DF319" i="1"/>
  <c r="DD319" i="1"/>
  <c r="DB319" i="1"/>
  <c r="CZ319" i="1"/>
  <c r="CX319" i="1"/>
  <c r="CV319" i="1"/>
  <c r="CT319" i="1"/>
  <c r="CR319" i="1"/>
  <c r="CP319" i="1"/>
  <c r="CN319" i="1"/>
  <c r="CL319" i="1"/>
  <c r="CJ319" i="1"/>
  <c r="CH319" i="1"/>
  <c r="CF319" i="1"/>
  <c r="CD319" i="1"/>
  <c r="CB319" i="1"/>
  <c r="BZ319" i="1"/>
  <c r="BX319" i="1"/>
  <c r="BV319" i="1"/>
  <c r="BT319" i="1"/>
  <c r="BR319" i="1"/>
  <c r="BP319" i="1"/>
  <c r="BN319" i="1"/>
  <c r="BL319" i="1"/>
  <c r="BJ319" i="1"/>
  <c r="BH319" i="1"/>
  <c r="BF319" i="1"/>
  <c r="BD319" i="1"/>
  <c r="BB319" i="1"/>
  <c r="AZ319" i="1"/>
  <c r="AX319" i="1"/>
  <c r="AV319" i="1"/>
  <c r="AT319" i="1"/>
  <c r="AR319" i="1"/>
  <c r="AP319" i="1"/>
  <c r="AN319" i="1"/>
  <c r="AL319" i="1"/>
  <c r="AJ319" i="1"/>
  <c r="AH319" i="1"/>
  <c r="AF319" i="1"/>
  <c r="AD319" i="1"/>
  <c r="AB319" i="1"/>
  <c r="Z319" i="1"/>
  <c r="X319" i="1"/>
  <c r="V319" i="1"/>
  <c r="T319" i="1"/>
  <c r="R319" i="1"/>
  <c r="DJ319" i="1" s="1"/>
  <c r="DI318" i="1"/>
  <c r="DH318" i="1"/>
  <c r="DF318" i="1"/>
  <c r="DD318" i="1"/>
  <c r="DB318" i="1"/>
  <c r="CZ318" i="1"/>
  <c r="CX318" i="1"/>
  <c r="CV318" i="1"/>
  <c r="CT318" i="1"/>
  <c r="CR318" i="1"/>
  <c r="CP318" i="1"/>
  <c r="CN318" i="1"/>
  <c r="CL318" i="1"/>
  <c r="CJ318" i="1"/>
  <c r="CH318" i="1"/>
  <c r="CF318" i="1"/>
  <c r="CD318" i="1"/>
  <c r="CB318" i="1"/>
  <c r="BZ318" i="1"/>
  <c r="BX318" i="1"/>
  <c r="BV318" i="1"/>
  <c r="BT318" i="1"/>
  <c r="BR318" i="1"/>
  <c r="BP318" i="1"/>
  <c r="BN318" i="1"/>
  <c r="BL318" i="1"/>
  <c r="BJ318" i="1"/>
  <c r="BH318" i="1"/>
  <c r="BF318" i="1"/>
  <c r="BD318" i="1"/>
  <c r="BB318" i="1"/>
  <c r="AZ318" i="1"/>
  <c r="AX318" i="1"/>
  <c r="AV318" i="1"/>
  <c r="AT318" i="1"/>
  <c r="AR318" i="1"/>
  <c r="AP318" i="1"/>
  <c r="AN318" i="1"/>
  <c r="AL318" i="1"/>
  <c r="AJ318" i="1"/>
  <c r="AH318" i="1"/>
  <c r="AF318" i="1"/>
  <c r="AD318" i="1"/>
  <c r="AB318" i="1"/>
  <c r="Z318" i="1"/>
  <c r="X318" i="1"/>
  <c r="V318" i="1"/>
  <c r="T318" i="1"/>
  <c r="R318" i="1"/>
  <c r="DI317" i="1"/>
  <c r="DH317" i="1"/>
  <c r="DF317" i="1"/>
  <c r="DD317" i="1"/>
  <c r="DB317" i="1"/>
  <c r="CZ317" i="1"/>
  <c r="CX317" i="1"/>
  <c r="CV317" i="1"/>
  <c r="CT317" i="1"/>
  <c r="CR317" i="1"/>
  <c r="CP317" i="1"/>
  <c r="CN317" i="1"/>
  <c r="CL317" i="1"/>
  <c r="CJ317" i="1"/>
  <c r="CH317" i="1"/>
  <c r="CF317" i="1"/>
  <c r="CD317" i="1"/>
  <c r="CB317" i="1"/>
  <c r="BZ317" i="1"/>
  <c r="BX317" i="1"/>
  <c r="BV317" i="1"/>
  <c r="BT317" i="1"/>
  <c r="BR317" i="1"/>
  <c r="BP317" i="1"/>
  <c r="BN317" i="1"/>
  <c r="BL317" i="1"/>
  <c r="BJ317" i="1"/>
  <c r="BH317" i="1"/>
  <c r="BF317" i="1"/>
  <c r="BD317" i="1"/>
  <c r="BB317" i="1"/>
  <c r="AZ317" i="1"/>
  <c r="AX317" i="1"/>
  <c r="AV317" i="1"/>
  <c r="AT317" i="1"/>
  <c r="AR317" i="1"/>
  <c r="AP317" i="1"/>
  <c r="AN317" i="1"/>
  <c r="AL317" i="1"/>
  <c r="AJ317" i="1"/>
  <c r="AH317" i="1"/>
  <c r="AF317" i="1"/>
  <c r="AD317" i="1"/>
  <c r="AB317" i="1"/>
  <c r="Z317" i="1"/>
  <c r="X317" i="1"/>
  <c r="V317" i="1"/>
  <c r="T317" i="1"/>
  <c r="R317" i="1"/>
  <c r="DI316" i="1"/>
  <c r="DH316" i="1"/>
  <c r="DF316" i="1"/>
  <c r="DD316" i="1"/>
  <c r="DB316" i="1"/>
  <c r="CZ316" i="1"/>
  <c r="CX316" i="1"/>
  <c r="CV316" i="1"/>
  <c r="CT316" i="1"/>
  <c r="CR316" i="1"/>
  <c r="CP316" i="1"/>
  <c r="CN316" i="1"/>
  <c r="CL316" i="1"/>
  <c r="CJ316" i="1"/>
  <c r="CH316" i="1"/>
  <c r="CF316" i="1"/>
  <c r="CD316" i="1"/>
  <c r="CB316" i="1"/>
  <c r="BZ316" i="1"/>
  <c r="BX316" i="1"/>
  <c r="BV316" i="1"/>
  <c r="BT316" i="1"/>
  <c r="BR316" i="1"/>
  <c r="BP316" i="1"/>
  <c r="BN316" i="1"/>
  <c r="BL316" i="1"/>
  <c r="BJ316" i="1"/>
  <c r="BH316" i="1"/>
  <c r="BF316" i="1"/>
  <c r="BD316" i="1"/>
  <c r="BB316" i="1"/>
  <c r="AZ316" i="1"/>
  <c r="AX316" i="1"/>
  <c r="AV316" i="1"/>
  <c r="AT316" i="1"/>
  <c r="AR316" i="1"/>
  <c r="AP316" i="1"/>
  <c r="AN316" i="1"/>
  <c r="AL316" i="1"/>
  <c r="AJ316" i="1"/>
  <c r="AH316" i="1"/>
  <c r="AF316" i="1"/>
  <c r="AD316" i="1"/>
  <c r="AB316" i="1"/>
  <c r="Z316" i="1"/>
  <c r="X316" i="1"/>
  <c r="V316" i="1"/>
  <c r="T316" i="1"/>
  <c r="R316" i="1"/>
  <c r="DH315" i="1"/>
  <c r="DF315" i="1"/>
  <c r="DD315" i="1"/>
  <c r="DB315" i="1"/>
  <c r="CZ315" i="1"/>
  <c r="CX315" i="1"/>
  <c r="CV315" i="1"/>
  <c r="CT315" i="1"/>
  <c r="CR315" i="1"/>
  <c r="CP315" i="1"/>
  <c r="CN315" i="1"/>
  <c r="CL315" i="1"/>
  <c r="CJ315" i="1"/>
  <c r="CH315" i="1"/>
  <c r="CF315" i="1"/>
  <c r="CD315" i="1"/>
  <c r="CB315" i="1"/>
  <c r="BZ315" i="1"/>
  <c r="BX315" i="1"/>
  <c r="BV315" i="1"/>
  <c r="BT315" i="1"/>
  <c r="BR315" i="1"/>
  <c r="BP315" i="1"/>
  <c r="BN315" i="1"/>
  <c r="BL315" i="1"/>
  <c r="BJ315" i="1"/>
  <c r="BH315" i="1"/>
  <c r="BF315" i="1"/>
  <c r="BD315" i="1"/>
  <c r="BB315" i="1"/>
  <c r="AZ315" i="1"/>
  <c r="AX315" i="1"/>
  <c r="AV315" i="1"/>
  <c r="AT315" i="1"/>
  <c r="AR315" i="1"/>
  <c r="AP315" i="1"/>
  <c r="AN315" i="1"/>
  <c r="AL315" i="1"/>
  <c r="AJ315" i="1"/>
  <c r="AH315" i="1"/>
  <c r="AF315" i="1"/>
  <c r="AD315" i="1"/>
  <c r="AB315" i="1"/>
  <c r="Z315" i="1"/>
  <c r="X315" i="1"/>
  <c r="V315" i="1"/>
  <c r="T315" i="1"/>
  <c r="R315" i="1"/>
  <c r="DI314" i="1"/>
  <c r="DH314" i="1"/>
  <c r="DF314" i="1"/>
  <c r="DD314" i="1"/>
  <c r="DB314" i="1"/>
  <c r="CZ314" i="1"/>
  <c r="CX314" i="1"/>
  <c r="CV314" i="1"/>
  <c r="CT314" i="1"/>
  <c r="CR314" i="1"/>
  <c r="CP314" i="1"/>
  <c r="CN314" i="1"/>
  <c r="CL314" i="1"/>
  <c r="CJ314" i="1"/>
  <c r="CH314" i="1"/>
  <c r="CF314" i="1"/>
  <c r="CD314" i="1"/>
  <c r="CB314" i="1"/>
  <c r="BZ314" i="1"/>
  <c r="BX314" i="1"/>
  <c r="BV314" i="1"/>
  <c r="BT314" i="1"/>
  <c r="BR314" i="1"/>
  <c r="BP314" i="1"/>
  <c r="BN314" i="1"/>
  <c r="BL314" i="1"/>
  <c r="BJ314" i="1"/>
  <c r="BH314" i="1"/>
  <c r="BF314" i="1"/>
  <c r="BD314" i="1"/>
  <c r="BB314" i="1"/>
  <c r="AZ314" i="1"/>
  <c r="AX314" i="1"/>
  <c r="AV314" i="1"/>
  <c r="AT314" i="1"/>
  <c r="AR314" i="1"/>
  <c r="AP314" i="1"/>
  <c r="AN314" i="1"/>
  <c r="AL314" i="1"/>
  <c r="AJ314" i="1"/>
  <c r="AH314" i="1"/>
  <c r="AF314" i="1"/>
  <c r="AD314" i="1"/>
  <c r="AB314" i="1"/>
  <c r="Z314" i="1"/>
  <c r="X314" i="1"/>
  <c r="V314" i="1"/>
  <c r="T314" i="1"/>
  <c r="R314" i="1"/>
  <c r="DI313" i="1"/>
  <c r="DH313" i="1"/>
  <c r="DF313" i="1"/>
  <c r="DD313" i="1"/>
  <c r="DB313" i="1"/>
  <c r="CZ313" i="1"/>
  <c r="CX313" i="1"/>
  <c r="CV313" i="1"/>
  <c r="CT313" i="1"/>
  <c r="CR313" i="1"/>
  <c r="CP313" i="1"/>
  <c r="CN313" i="1"/>
  <c r="CL313" i="1"/>
  <c r="CJ313" i="1"/>
  <c r="CH313" i="1"/>
  <c r="CF313" i="1"/>
  <c r="CD313" i="1"/>
  <c r="CB313" i="1"/>
  <c r="BZ313" i="1"/>
  <c r="BX313" i="1"/>
  <c r="BV313" i="1"/>
  <c r="BT313" i="1"/>
  <c r="BR313" i="1"/>
  <c r="BP313" i="1"/>
  <c r="BN313" i="1"/>
  <c r="BL313" i="1"/>
  <c r="BJ313" i="1"/>
  <c r="BH313" i="1"/>
  <c r="BF313" i="1"/>
  <c r="BD313" i="1"/>
  <c r="BB313" i="1"/>
  <c r="AZ313" i="1"/>
  <c r="AX313" i="1"/>
  <c r="AV313" i="1"/>
  <c r="AT313" i="1"/>
  <c r="AR313" i="1"/>
  <c r="AP313" i="1"/>
  <c r="AN313" i="1"/>
  <c r="AL313" i="1"/>
  <c r="AJ313" i="1"/>
  <c r="AH313" i="1"/>
  <c r="AF313" i="1"/>
  <c r="AD313" i="1"/>
  <c r="AB313" i="1"/>
  <c r="Z313" i="1"/>
  <c r="X313" i="1"/>
  <c r="V313" i="1"/>
  <c r="T313" i="1"/>
  <c r="R313" i="1"/>
  <c r="DH312" i="1"/>
  <c r="DF312" i="1"/>
  <c r="DD312" i="1"/>
  <c r="DB312" i="1"/>
  <c r="CZ312" i="1"/>
  <c r="CX312" i="1"/>
  <c r="CV312" i="1"/>
  <c r="CT312" i="1"/>
  <c r="CR312" i="1"/>
  <c r="CP312" i="1"/>
  <c r="CN312" i="1"/>
  <c r="CL312" i="1"/>
  <c r="CJ312" i="1"/>
  <c r="CH312" i="1"/>
  <c r="CF312" i="1"/>
  <c r="CD312" i="1"/>
  <c r="CB312" i="1"/>
  <c r="BZ312" i="1"/>
  <c r="BX312" i="1"/>
  <c r="BV312" i="1"/>
  <c r="BT312" i="1"/>
  <c r="BR312" i="1"/>
  <c r="BP312" i="1"/>
  <c r="BN312" i="1"/>
  <c r="BL312" i="1"/>
  <c r="BJ312" i="1"/>
  <c r="BH312" i="1"/>
  <c r="BF312" i="1"/>
  <c r="BD312" i="1"/>
  <c r="BB312" i="1"/>
  <c r="AZ312" i="1"/>
  <c r="AX312" i="1"/>
  <c r="AV312" i="1"/>
  <c r="AT312" i="1"/>
  <c r="AR312" i="1"/>
  <c r="AP312" i="1"/>
  <c r="AN312" i="1"/>
  <c r="AL312" i="1"/>
  <c r="AJ312" i="1"/>
  <c r="AH312" i="1"/>
  <c r="AF312" i="1"/>
  <c r="AD312" i="1"/>
  <c r="AB312" i="1"/>
  <c r="Z312" i="1"/>
  <c r="X312" i="1"/>
  <c r="V312" i="1"/>
  <c r="T312" i="1"/>
  <c r="R312" i="1"/>
  <c r="DI311" i="1"/>
  <c r="DH311" i="1"/>
  <c r="DF311" i="1"/>
  <c r="DD311" i="1"/>
  <c r="DB311" i="1"/>
  <c r="CZ311" i="1"/>
  <c r="CX311" i="1"/>
  <c r="CV311" i="1"/>
  <c r="CT311" i="1"/>
  <c r="CR311" i="1"/>
  <c r="CP311" i="1"/>
  <c r="CN311" i="1"/>
  <c r="CL311" i="1"/>
  <c r="CJ311" i="1"/>
  <c r="CH311" i="1"/>
  <c r="CF311" i="1"/>
  <c r="CD311" i="1"/>
  <c r="CB311" i="1"/>
  <c r="BZ311" i="1"/>
  <c r="BX311" i="1"/>
  <c r="BV311" i="1"/>
  <c r="BT311" i="1"/>
  <c r="BR311" i="1"/>
  <c r="BP311" i="1"/>
  <c r="BN311" i="1"/>
  <c r="BL311" i="1"/>
  <c r="BJ311" i="1"/>
  <c r="BH311" i="1"/>
  <c r="BF311" i="1"/>
  <c r="BD311" i="1"/>
  <c r="BB311" i="1"/>
  <c r="AZ311" i="1"/>
  <c r="AX311" i="1"/>
  <c r="AV311" i="1"/>
  <c r="AT311" i="1"/>
  <c r="AR311" i="1"/>
  <c r="AP311" i="1"/>
  <c r="AN311" i="1"/>
  <c r="AL311" i="1"/>
  <c r="AJ311" i="1"/>
  <c r="AH311" i="1"/>
  <c r="AF311" i="1"/>
  <c r="AD311" i="1"/>
  <c r="AB311" i="1"/>
  <c r="Z311" i="1"/>
  <c r="X311" i="1"/>
  <c r="V311" i="1"/>
  <c r="T311" i="1"/>
  <c r="R311" i="1"/>
  <c r="DH310" i="1"/>
  <c r="DF310" i="1"/>
  <c r="DD310" i="1"/>
  <c r="DB310" i="1"/>
  <c r="CZ310" i="1"/>
  <c r="CX310" i="1"/>
  <c r="CV310" i="1"/>
  <c r="CT310" i="1"/>
  <c r="CR310" i="1"/>
  <c r="CP310" i="1"/>
  <c r="CN310" i="1"/>
  <c r="CL310" i="1"/>
  <c r="CJ310" i="1"/>
  <c r="CH310" i="1"/>
  <c r="CF310" i="1"/>
  <c r="CD310" i="1"/>
  <c r="CB310" i="1"/>
  <c r="BZ310" i="1"/>
  <c r="BX310" i="1"/>
  <c r="BV310" i="1"/>
  <c r="BT310" i="1"/>
  <c r="BR310" i="1"/>
  <c r="BP310" i="1"/>
  <c r="BN310" i="1"/>
  <c r="BL310" i="1"/>
  <c r="BJ310" i="1"/>
  <c r="BH310" i="1"/>
  <c r="BF310" i="1"/>
  <c r="BD310" i="1"/>
  <c r="BB310" i="1"/>
  <c r="AZ310" i="1"/>
  <c r="AX310" i="1"/>
  <c r="AV310" i="1"/>
  <c r="AT310" i="1"/>
  <c r="AR310" i="1"/>
  <c r="AP310" i="1"/>
  <c r="AN310" i="1"/>
  <c r="AL310" i="1"/>
  <c r="AJ310" i="1"/>
  <c r="AH310" i="1"/>
  <c r="AF310" i="1"/>
  <c r="AD310" i="1"/>
  <c r="AB310" i="1"/>
  <c r="Z310" i="1"/>
  <c r="X310" i="1"/>
  <c r="V310" i="1"/>
  <c r="T310" i="1"/>
  <c r="R310" i="1"/>
  <c r="DI310" i="1"/>
  <c r="DI309" i="1"/>
  <c r="DH309" i="1"/>
  <c r="DF309" i="1"/>
  <c r="DD309" i="1"/>
  <c r="DB309" i="1"/>
  <c r="CZ309" i="1"/>
  <c r="CX309" i="1"/>
  <c r="CV309" i="1"/>
  <c r="CT309" i="1"/>
  <c r="CR309" i="1"/>
  <c r="CP309" i="1"/>
  <c r="CN309" i="1"/>
  <c r="CL309" i="1"/>
  <c r="CJ309" i="1"/>
  <c r="CH309" i="1"/>
  <c r="CF309" i="1"/>
  <c r="CD309" i="1"/>
  <c r="CB309" i="1"/>
  <c r="BZ309" i="1"/>
  <c r="BX309" i="1"/>
  <c r="BV309" i="1"/>
  <c r="BT309" i="1"/>
  <c r="BR309" i="1"/>
  <c r="BP309" i="1"/>
  <c r="BN309" i="1"/>
  <c r="BL309" i="1"/>
  <c r="BJ309" i="1"/>
  <c r="BH309" i="1"/>
  <c r="BF309" i="1"/>
  <c r="BD309" i="1"/>
  <c r="BB309" i="1"/>
  <c r="AZ309" i="1"/>
  <c r="AX309" i="1"/>
  <c r="AX306" i="1" s="1"/>
  <c r="AV309" i="1"/>
  <c r="AT309" i="1"/>
  <c r="AR309" i="1"/>
  <c r="AP309" i="1"/>
  <c r="AN309" i="1"/>
  <c r="AL309" i="1"/>
  <c r="AJ309" i="1"/>
  <c r="AH309" i="1"/>
  <c r="AF309" i="1"/>
  <c r="AD309" i="1"/>
  <c r="AB309" i="1"/>
  <c r="Z309" i="1"/>
  <c r="X309" i="1"/>
  <c r="V309" i="1"/>
  <c r="T309" i="1"/>
  <c r="R309" i="1"/>
  <c r="DI308" i="1"/>
  <c r="DH308" i="1"/>
  <c r="DH306" i="1" s="1"/>
  <c r="DF308" i="1"/>
  <c r="DD308" i="1"/>
  <c r="DB308" i="1"/>
  <c r="CZ308" i="1"/>
  <c r="CX308" i="1"/>
  <c r="CV308" i="1"/>
  <c r="CT308" i="1"/>
  <c r="CR308" i="1"/>
  <c r="CP308" i="1"/>
  <c r="CN308" i="1"/>
  <c r="CL308" i="1"/>
  <c r="CJ308" i="1"/>
  <c r="CH308" i="1"/>
  <c r="CF308" i="1"/>
  <c r="CD308" i="1"/>
  <c r="CB308" i="1"/>
  <c r="BZ308" i="1"/>
  <c r="BX308" i="1"/>
  <c r="BV308" i="1"/>
  <c r="BT308" i="1"/>
  <c r="BR308" i="1"/>
  <c r="BP308" i="1"/>
  <c r="BN308" i="1"/>
  <c r="BL308" i="1"/>
  <c r="BJ308" i="1"/>
  <c r="BH308" i="1"/>
  <c r="BF308" i="1"/>
  <c r="BD308" i="1"/>
  <c r="BB308" i="1"/>
  <c r="AZ308" i="1"/>
  <c r="AX308" i="1"/>
  <c r="AV308" i="1"/>
  <c r="AT308" i="1"/>
  <c r="AR308" i="1"/>
  <c r="AP308" i="1"/>
  <c r="AN308" i="1"/>
  <c r="AL308" i="1"/>
  <c r="AJ308" i="1"/>
  <c r="AH308" i="1"/>
  <c r="AF308" i="1"/>
  <c r="AD308" i="1"/>
  <c r="AB308" i="1"/>
  <c r="Z308" i="1"/>
  <c r="X308" i="1"/>
  <c r="V308" i="1"/>
  <c r="T308" i="1"/>
  <c r="R308" i="1"/>
  <c r="DI307" i="1"/>
  <c r="DH307" i="1"/>
  <c r="DF307" i="1"/>
  <c r="DF306" i="1" s="1"/>
  <c r="DD307" i="1"/>
  <c r="DB307" i="1"/>
  <c r="CZ307" i="1"/>
  <c r="CX307" i="1"/>
  <c r="CX306" i="1" s="1"/>
  <c r="CV307" i="1"/>
  <c r="CT307" i="1"/>
  <c r="CR307" i="1"/>
  <c r="CP307" i="1"/>
  <c r="CP306" i="1" s="1"/>
  <c r="CN307" i="1"/>
  <c r="CL307" i="1"/>
  <c r="CJ307" i="1"/>
  <c r="CH307" i="1"/>
  <c r="CH306" i="1" s="1"/>
  <c r="CF307" i="1"/>
  <c r="CD307" i="1"/>
  <c r="CB307" i="1"/>
  <c r="BZ307" i="1"/>
  <c r="BZ306" i="1" s="1"/>
  <c r="BX307" i="1"/>
  <c r="BV307" i="1"/>
  <c r="BT307" i="1"/>
  <c r="BR307" i="1"/>
  <c r="BR306" i="1" s="1"/>
  <c r="BP307" i="1"/>
  <c r="BN307" i="1"/>
  <c r="BL307" i="1"/>
  <c r="BJ307" i="1"/>
  <c r="BH307" i="1"/>
  <c r="BF307" i="1"/>
  <c r="BD307" i="1"/>
  <c r="BB307" i="1"/>
  <c r="AZ307" i="1"/>
  <c r="AX307" i="1"/>
  <c r="AV307" i="1"/>
  <c r="AT307" i="1"/>
  <c r="AT306" i="1" s="1"/>
  <c r="AR307" i="1"/>
  <c r="AP307" i="1"/>
  <c r="AN307" i="1"/>
  <c r="AL307" i="1"/>
  <c r="AL306" i="1" s="1"/>
  <c r="AJ307" i="1"/>
  <c r="AH307" i="1"/>
  <c r="AF307" i="1"/>
  <c r="AD307" i="1"/>
  <c r="AD306" i="1" s="1"/>
  <c r="AB307" i="1"/>
  <c r="Z307" i="1"/>
  <c r="X307" i="1"/>
  <c r="V307" i="1"/>
  <c r="V306" i="1" s="1"/>
  <c r="T307" i="1"/>
  <c r="R307" i="1"/>
  <c r="DG306" i="1"/>
  <c r="DE306" i="1"/>
  <c r="DC306" i="1"/>
  <c r="DA306" i="1"/>
  <c r="CZ306" i="1"/>
  <c r="CY306" i="1"/>
  <c r="CW306" i="1"/>
  <c r="CU306" i="1"/>
  <c r="CS306" i="1"/>
  <c r="CQ306" i="1"/>
  <c r="CO306" i="1"/>
  <c r="CM306" i="1"/>
  <c r="CK306" i="1"/>
  <c r="CI306" i="1"/>
  <c r="CG306" i="1"/>
  <c r="CE306" i="1"/>
  <c r="CC306" i="1"/>
  <c r="CA306" i="1"/>
  <c r="BY306" i="1"/>
  <c r="BW306" i="1"/>
  <c r="BU306" i="1"/>
  <c r="BS306" i="1"/>
  <c r="BQ306" i="1"/>
  <c r="BO306" i="1"/>
  <c r="BM306" i="1"/>
  <c r="BI306" i="1"/>
  <c r="BG306" i="1"/>
  <c r="BE306" i="1"/>
  <c r="BC306" i="1"/>
  <c r="AY306" i="1"/>
  <c r="AW306" i="1"/>
  <c r="AU306" i="1"/>
  <c r="AS306" i="1"/>
  <c r="AQ306" i="1"/>
  <c r="AO306" i="1"/>
  <c r="AM306" i="1"/>
  <c r="AK306" i="1"/>
  <c r="AI306" i="1"/>
  <c r="AG306" i="1"/>
  <c r="AE306" i="1"/>
  <c r="AC306" i="1"/>
  <c r="AA306" i="1"/>
  <c r="Y306" i="1"/>
  <c r="W306" i="1"/>
  <c r="U306" i="1"/>
  <c r="S306" i="1"/>
  <c r="Q306" i="1"/>
  <c r="DH305" i="1"/>
  <c r="DF305" i="1"/>
  <c r="DD305" i="1"/>
  <c r="DB305" i="1"/>
  <c r="CZ305" i="1"/>
  <c r="CX305" i="1"/>
  <c r="CV305" i="1"/>
  <c r="CT305" i="1"/>
  <c r="CR305" i="1"/>
  <c r="CP305" i="1"/>
  <c r="CN305" i="1"/>
  <c r="CL305" i="1"/>
  <c r="CJ305" i="1"/>
  <c r="CH305" i="1"/>
  <c r="CF305" i="1"/>
  <c r="CD305" i="1"/>
  <c r="CB305" i="1"/>
  <c r="BZ305" i="1"/>
  <c r="BX305" i="1"/>
  <c r="BV305" i="1"/>
  <c r="BT305" i="1"/>
  <c r="BR305" i="1"/>
  <c r="BP305" i="1"/>
  <c r="BN305" i="1"/>
  <c r="BL305" i="1"/>
  <c r="BJ305" i="1"/>
  <c r="BH305" i="1"/>
  <c r="BF305" i="1"/>
  <c r="BD305" i="1"/>
  <c r="BB305" i="1"/>
  <c r="AZ305" i="1"/>
  <c r="AX305" i="1"/>
  <c r="AV305" i="1"/>
  <c r="AT305" i="1"/>
  <c r="AR305" i="1"/>
  <c r="AP305" i="1"/>
  <c r="AN305" i="1"/>
  <c r="AL305" i="1"/>
  <c r="AJ305" i="1"/>
  <c r="AH305" i="1"/>
  <c r="AF305" i="1"/>
  <c r="AD305" i="1"/>
  <c r="AB305" i="1"/>
  <c r="Z305" i="1"/>
  <c r="X305" i="1"/>
  <c r="V305" i="1"/>
  <c r="T305" i="1"/>
  <c r="Q305" i="1"/>
  <c r="DH304" i="1"/>
  <c r="DF304" i="1"/>
  <c r="DD304" i="1"/>
  <c r="DB304" i="1"/>
  <c r="CZ304" i="1"/>
  <c r="CX304" i="1"/>
  <c r="CV304" i="1"/>
  <c r="CT304" i="1"/>
  <c r="CR304" i="1"/>
  <c r="CP304" i="1"/>
  <c r="CN304" i="1"/>
  <c r="CL304" i="1"/>
  <c r="CJ304" i="1"/>
  <c r="CH304" i="1"/>
  <c r="CF304" i="1"/>
  <c r="CD304" i="1"/>
  <c r="CB304" i="1"/>
  <c r="BZ304" i="1"/>
  <c r="BX304" i="1"/>
  <c r="BV304" i="1"/>
  <c r="BT304" i="1"/>
  <c r="BR304" i="1"/>
  <c r="BP304" i="1"/>
  <c r="BN304" i="1"/>
  <c r="BL304" i="1"/>
  <c r="BJ304" i="1"/>
  <c r="BH304" i="1"/>
  <c r="BF304" i="1"/>
  <c r="BD304" i="1"/>
  <c r="BB304" i="1"/>
  <c r="AZ304" i="1"/>
  <c r="AX304" i="1"/>
  <c r="AV304" i="1"/>
  <c r="AT304" i="1"/>
  <c r="AR304" i="1"/>
  <c r="AP304" i="1"/>
  <c r="AN304" i="1"/>
  <c r="AL304" i="1"/>
  <c r="AJ304" i="1"/>
  <c r="AH304" i="1"/>
  <c r="AF304" i="1"/>
  <c r="AD304" i="1"/>
  <c r="AB304" i="1"/>
  <c r="Z304" i="1"/>
  <c r="X304" i="1"/>
  <c r="V304" i="1"/>
  <c r="T304" i="1"/>
  <c r="Q304" i="1"/>
  <c r="R304" i="1" s="1"/>
  <c r="DH303" i="1"/>
  <c r="DF303" i="1"/>
  <c r="DD303" i="1"/>
  <c r="DB303" i="1"/>
  <c r="CZ303" i="1"/>
  <c r="CX303" i="1"/>
  <c r="CV303" i="1"/>
  <c r="CT303" i="1"/>
  <c r="CR303" i="1"/>
  <c r="CP303" i="1"/>
  <c r="CN303" i="1"/>
  <c r="CL303" i="1"/>
  <c r="CJ303" i="1"/>
  <c r="CH303" i="1"/>
  <c r="CF303" i="1"/>
  <c r="CD303" i="1"/>
  <c r="CB303" i="1"/>
  <c r="BZ303" i="1"/>
  <c r="BX303" i="1"/>
  <c r="BV303" i="1"/>
  <c r="BT303" i="1"/>
  <c r="BR303" i="1"/>
  <c r="BP303" i="1"/>
  <c r="BN303" i="1"/>
  <c r="BL303" i="1"/>
  <c r="BJ303" i="1"/>
  <c r="BH303" i="1"/>
  <c r="BF303" i="1"/>
  <c r="BD303" i="1"/>
  <c r="BB303" i="1"/>
  <c r="AZ303" i="1"/>
  <c r="AX303" i="1"/>
  <c r="AV303" i="1"/>
  <c r="AT303" i="1"/>
  <c r="AR303" i="1"/>
  <c r="AP303" i="1"/>
  <c r="AN303" i="1"/>
  <c r="AL303" i="1"/>
  <c r="AJ303" i="1"/>
  <c r="AH303" i="1"/>
  <c r="AF303" i="1"/>
  <c r="AD303" i="1"/>
  <c r="AB303" i="1"/>
  <c r="Z303" i="1"/>
  <c r="X303" i="1"/>
  <c r="V303" i="1"/>
  <c r="T303" i="1"/>
  <c r="Q303" i="1"/>
  <c r="DI303" i="1" s="1"/>
  <c r="DH302" i="1"/>
  <c r="DF302" i="1"/>
  <c r="DD302" i="1"/>
  <c r="DB302" i="1"/>
  <c r="CZ302" i="1"/>
  <c r="CX302" i="1"/>
  <c r="CV302" i="1"/>
  <c r="CT302" i="1"/>
  <c r="CR302" i="1"/>
  <c r="CP302" i="1"/>
  <c r="CN302" i="1"/>
  <c r="CL302" i="1"/>
  <c r="CJ302" i="1"/>
  <c r="CH302" i="1"/>
  <c r="CF302" i="1"/>
  <c r="CD302" i="1"/>
  <c r="CB302" i="1"/>
  <c r="BZ302" i="1"/>
  <c r="BX302" i="1"/>
  <c r="BV302" i="1"/>
  <c r="BT302" i="1"/>
  <c r="BR302" i="1"/>
  <c r="BP302" i="1"/>
  <c r="BN302" i="1"/>
  <c r="BL302" i="1"/>
  <c r="BJ302" i="1"/>
  <c r="BH302" i="1"/>
  <c r="BF302" i="1"/>
  <c r="BD302" i="1"/>
  <c r="BB302" i="1"/>
  <c r="AZ302" i="1"/>
  <c r="AX302" i="1"/>
  <c r="AV302" i="1"/>
  <c r="AT302" i="1"/>
  <c r="AR302" i="1"/>
  <c r="AP302" i="1"/>
  <c r="AN302" i="1"/>
  <c r="AL302" i="1"/>
  <c r="AJ302" i="1"/>
  <c r="AG302" i="1"/>
  <c r="AH302" i="1" s="1"/>
  <c r="AF302" i="1"/>
  <c r="AD302" i="1"/>
  <c r="AB302" i="1"/>
  <c r="Z302" i="1"/>
  <c r="X302" i="1"/>
  <c r="V302" i="1"/>
  <c r="T302" i="1"/>
  <c r="Q302" i="1"/>
  <c r="R302" i="1" s="1"/>
  <c r="DI301" i="1"/>
  <c r="DH301" i="1"/>
  <c r="DF301" i="1"/>
  <c r="DD301" i="1"/>
  <c r="DB301" i="1"/>
  <c r="CZ301" i="1"/>
  <c r="CX301" i="1"/>
  <c r="CV301" i="1"/>
  <c r="CT301" i="1"/>
  <c r="CR301" i="1"/>
  <c r="CP301" i="1"/>
  <c r="CN301" i="1"/>
  <c r="CL301" i="1"/>
  <c r="CJ301" i="1"/>
  <c r="CH301" i="1"/>
  <c r="CF301" i="1"/>
  <c r="CD301" i="1"/>
  <c r="CB301" i="1"/>
  <c r="BZ301" i="1"/>
  <c r="BX301" i="1"/>
  <c r="BV301" i="1"/>
  <c r="BT301" i="1"/>
  <c r="BR301" i="1"/>
  <c r="BP301" i="1"/>
  <c r="BN301" i="1"/>
  <c r="BL301" i="1"/>
  <c r="BJ301" i="1"/>
  <c r="BH301" i="1"/>
  <c r="BF301" i="1"/>
  <c r="BD301" i="1"/>
  <c r="BB301" i="1"/>
  <c r="AZ301" i="1"/>
  <c r="AX301" i="1"/>
  <c r="AV301" i="1"/>
  <c r="AT301" i="1"/>
  <c r="AR301" i="1"/>
  <c r="AP301" i="1"/>
  <c r="AN301" i="1"/>
  <c r="AL301" i="1"/>
  <c r="AJ301" i="1"/>
  <c r="AH301" i="1"/>
  <c r="AF301" i="1"/>
  <c r="AD301" i="1"/>
  <c r="AB301" i="1"/>
  <c r="Z301" i="1"/>
  <c r="X301" i="1"/>
  <c r="V301" i="1"/>
  <c r="T301" i="1"/>
  <c r="R301" i="1"/>
  <c r="DH300" i="1"/>
  <c r="DF300" i="1"/>
  <c r="DD300" i="1"/>
  <c r="DB300" i="1"/>
  <c r="CZ300" i="1"/>
  <c r="CX300" i="1"/>
  <c r="CV300" i="1"/>
  <c r="CT300" i="1"/>
  <c r="CR300" i="1"/>
  <c r="CP300" i="1"/>
  <c r="CN300" i="1"/>
  <c r="CL300" i="1"/>
  <c r="CJ300" i="1"/>
  <c r="CH300" i="1"/>
  <c r="CF300" i="1"/>
  <c r="CD300" i="1"/>
  <c r="CB300" i="1"/>
  <c r="BZ300" i="1"/>
  <c r="BX300" i="1"/>
  <c r="BV300" i="1"/>
  <c r="BT300" i="1"/>
  <c r="BR300" i="1"/>
  <c r="BP300" i="1"/>
  <c r="BN300" i="1"/>
  <c r="BL300" i="1"/>
  <c r="BJ300" i="1"/>
  <c r="BH300" i="1"/>
  <c r="BF300" i="1"/>
  <c r="BD300" i="1"/>
  <c r="BB300" i="1"/>
  <c r="AZ300" i="1"/>
  <c r="AX300" i="1"/>
  <c r="AV300" i="1"/>
  <c r="AT300" i="1"/>
  <c r="AR300" i="1"/>
  <c r="AP300" i="1"/>
  <c r="AN300" i="1"/>
  <c r="AL300" i="1"/>
  <c r="AJ300" i="1"/>
  <c r="AH300" i="1"/>
  <c r="AF300" i="1"/>
  <c r="AC300" i="1"/>
  <c r="AB300" i="1"/>
  <c r="Z300" i="1"/>
  <c r="X300" i="1"/>
  <c r="V300" i="1"/>
  <c r="T300" i="1"/>
  <c r="R300" i="1"/>
  <c r="DI299" i="1"/>
  <c r="DH299" i="1"/>
  <c r="DF299" i="1"/>
  <c r="DD299" i="1"/>
  <c r="DB299" i="1"/>
  <c r="CZ299" i="1"/>
  <c r="CX299" i="1"/>
  <c r="CV299" i="1"/>
  <c r="CT299" i="1"/>
  <c r="CR299" i="1"/>
  <c r="CP299" i="1"/>
  <c r="CN299" i="1"/>
  <c r="CL299" i="1"/>
  <c r="CJ299" i="1"/>
  <c r="CH299" i="1"/>
  <c r="CF299" i="1"/>
  <c r="CD299" i="1"/>
  <c r="CB299" i="1"/>
  <c r="BZ299" i="1"/>
  <c r="BX299" i="1"/>
  <c r="BV299" i="1"/>
  <c r="BT299" i="1"/>
  <c r="BR299" i="1"/>
  <c r="BP299" i="1"/>
  <c r="BN299" i="1"/>
  <c r="BL299" i="1"/>
  <c r="BJ299" i="1"/>
  <c r="BH299" i="1"/>
  <c r="BF299" i="1"/>
  <c r="BD299" i="1"/>
  <c r="BB299" i="1"/>
  <c r="AZ299" i="1"/>
  <c r="AZ292" i="1" s="1"/>
  <c r="AX299" i="1"/>
  <c r="AV299" i="1"/>
  <c r="AT299" i="1"/>
  <c r="AR299" i="1"/>
  <c r="AP299" i="1"/>
  <c r="AN299" i="1"/>
  <c r="AL299" i="1"/>
  <c r="AJ299" i="1"/>
  <c r="AH299" i="1"/>
  <c r="AF299" i="1"/>
  <c r="AD299" i="1"/>
  <c r="AB299" i="1"/>
  <c r="Z299" i="1"/>
  <c r="X299" i="1"/>
  <c r="V299" i="1"/>
  <c r="T299" i="1"/>
  <c r="R299" i="1"/>
  <c r="DI298" i="1"/>
  <c r="DH298" i="1"/>
  <c r="DF298" i="1"/>
  <c r="DF292" i="1" s="1"/>
  <c r="DD298" i="1"/>
  <c r="DB298" i="1"/>
  <c r="CZ298" i="1"/>
  <c r="CX298" i="1"/>
  <c r="CV298" i="1"/>
  <c r="CT298" i="1"/>
  <c r="CR298" i="1"/>
  <c r="CP298" i="1"/>
  <c r="CN298" i="1"/>
  <c r="CL298" i="1"/>
  <c r="CJ298" i="1"/>
  <c r="CH298" i="1"/>
  <c r="CF298" i="1"/>
  <c r="CD298" i="1"/>
  <c r="CB298" i="1"/>
  <c r="BZ298" i="1"/>
  <c r="BX298" i="1"/>
  <c r="BV298" i="1"/>
  <c r="BT298" i="1"/>
  <c r="BR298" i="1"/>
  <c r="BP298" i="1"/>
  <c r="BN298" i="1"/>
  <c r="BL298" i="1"/>
  <c r="BJ298" i="1"/>
  <c r="BH298" i="1"/>
  <c r="BF298" i="1"/>
  <c r="BD298" i="1"/>
  <c r="BB298" i="1"/>
  <c r="AZ298" i="1"/>
  <c r="AX298" i="1"/>
  <c r="AV298" i="1"/>
  <c r="AT298" i="1"/>
  <c r="AR298" i="1"/>
  <c r="AP298" i="1"/>
  <c r="AN298" i="1"/>
  <c r="AL298" i="1"/>
  <c r="AJ298" i="1"/>
  <c r="AH298" i="1"/>
  <c r="AF298" i="1"/>
  <c r="AD298" i="1"/>
  <c r="AB298" i="1"/>
  <c r="Z298" i="1"/>
  <c r="X298" i="1"/>
  <c r="V298" i="1"/>
  <c r="T298" i="1"/>
  <c r="R298" i="1"/>
  <c r="DI297" i="1"/>
  <c r="DH297" i="1"/>
  <c r="DF297" i="1"/>
  <c r="DD297" i="1"/>
  <c r="DB297" i="1"/>
  <c r="CZ297" i="1"/>
  <c r="CX297" i="1"/>
  <c r="CV297" i="1"/>
  <c r="CT297" i="1"/>
  <c r="CR297" i="1"/>
  <c r="CP297" i="1"/>
  <c r="CN297" i="1"/>
  <c r="CL297" i="1"/>
  <c r="CJ297" i="1"/>
  <c r="CH297" i="1"/>
  <c r="CF297" i="1"/>
  <c r="CD297" i="1"/>
  <c r="CB297" i="1"/>
  <c r="BZ297" i="1"/>
  <c r="BX297" i="1"/>
  <c r="BV297" i="1"/>
  <c r="BT297" i="1"/>
  <c r="BR297" i="1"/>
  <c r="BP297" i="1"/>
  <c r="BN297" i="1"/>
  <c r="BL297" i="1"/>
  <c r="BJ297" i="1"/>
  <c r="BH297" i="1"/>
  <c r="BF297" i="1"/>
  <c r="BD297" i="1"/>
  <c r="BB297" i="1"/>
  <c r="AZ297" i="1"/>
  <c r="AX297" i="1"/>
  <c r="AV297" i="1"/>
  <c r="AT297" i="1"/>
  <c r="AR297" i="1"/>
  <c r="AP297" i="1"/>
  <c r="AN297" i="1"/>
  <c r="AL297" i="1"/>
  <c r="AJ297" i="1"/>
  <c r="AH297" i="1"/>
  <c r="AF297" i="1"/>
  <c r="AD297" i="1"/>
  <c r="AB297" i="1"/>
  <c r="Z297" i="1"/>
  <c r="X297" i="1"/>
  <c r="V297" i="1"/>
  <c r="T297" i="1"/>
  <c r="R297" i="1"/>
  <c r="DI296" i="1"/>
  <c r="DH296" i="1"/>
  <c r="DF296" i="1"/>
  <c r="DD296" i="1"/>
  <c r="DB296" i="1"/>
  <c r="CZ296" i="1"/>
  <c r="CX296" i="1"/>
  <c r="CV296" i="1"/>
  <c r="CT296" i="1"/>
  <c r="CR296" i="1"/>
  <c r="CP296" i="1"/>
  <c r="CN296" i="1"/>
  <c r="CL296" i="1"/>
  <c r="CJ296" i="1"/>
  <c r="CH296" i="1"/>
  <c r="CF296" i="1"/>
  <c r="CD296" i="1"/>
  <c r="CB296" i="1"/>
  <c r="BZ296" i="1"/>
  <c r="BX296" i="1"/>
  <c r="BV296" i="1"/>
  <c r="BT296" i="1"/>
  <c r="BR296" i="1"/>
  <c r="BP296" i="1"/>
  <c r="BN296" i="1"/>
  <c r="BL296" i="1"/>
  <c r="BJ296" i="1"/>
  <c r="BH296" i="1"/>
  <c r="BF296" i="1"/>
  <c r="BD296" i="1"/>
  <c r="BB296" i="1"/>
  <c r="AZ296" i="1"/>
  <c r="AX296" i="1"/>
  <c r="AV296" i="1"/>
  <c r="AT296" i="1"/>
  <c r="AR296" i="1"/>
  <c r="AP296" i="1"/>
  <c r="AN296" i="1"/>
  <c r="AL296" i="1"/>
  <c r="AJ296" i="1"/>
  <c r="AH296" i="1"/>
  <c r="AF296" i="1"/>
  <c r="AD296" i="1"/>
  <c r="AB296" i="1"/>
  <c r="Z296" i="1"/>
  <c r="X296" i="1"/>
  <c r="V296" i="1"/>
  <c r="T296" i="1"/>
  <c r="R296" i="1"/>
  <c r="DI295" i="1"/>
  <c r="DH295" i="1"/>
  <c r="DF295" i="1"/>
  <c r="DD295" i="1"/>
  <c r="DB295" i="1"/>
  <c r="CZ295" i="1"/>
  <c r="CX295" i="1"/>
  <c r="CV295" i="1"/>
  <c r="CT295" i="1"/>
  <c r="CR295" i="1"/>
  <c r="CP295" i="1"/>
  <c r="CN295" i="1"/>
  <c r="CL295" i="1"/>
  <c r="CJ295" i="1"/>
  <c r="CH295" i="1"/>
  <c r="CF295" i="1"/>
  <c r="CD295" i="1"/>
  <c r="CB295" i="1"/>
  <c r="BZ295" i="1"/>
  <c r="BX295" i="1"/>
  <c r="BV295" i="1"/>
  <c r="BT295" i="1"/>
  <c r="BR295" i="1"/>
  <c r="BP295" i="1"/>
  <c r="BN295" i="1"/>
  <c r="BL295" i="1"/>
  <c r="BJ295" i="1"/>
  <c r="BH295" i="1"/>
  <c r="BF295" i="1"/>
  <c r="BD295" i="1"/>
  <c r="BB295" i="1"/>
  <c r="AZ295" i="1"/>
  <c r="AX295" i="1"/>
  <c r="AV295" i="1"/>
  <c r="AT295" i="1"/>
  <c r="AR295" i="1"/>
  <c r="AP295" i="1"/>
  <c r="AN295" i="1"/>
  <c r="AL295" i="1"/>
  <c r="AJ295" i="1"/>
  <c r="AH295" i="1"/>
  <c r="AF295" i="1"/>
  <c r="AD295" i="1"/>
  <c r="AB295" i="1"/>
  <c r="Z295" i="1"/>
  <c r="X295" i="1"/>
  <c r="V295" i="1"/>
  <c r="T295" i="1"/>
  <c r="R295" i="1"/>
  <c r="DI294" i="1"/>
  <c r="DH294" i="1"/>
  <c r="DF294" i="1"/>
  <c r="DD294" i="1"/>
  <c r="DB294" i="1"/>
  <c r="CZ294" i="1"/>
  <c r="CX294" i="1"/>
  <c r="CV294" i="1"/>
  <c r="CT294" i="1"/>
  <c r="CR294" i="1"/>
  <c r="CP294" i="1"/>
  <c r="CN294" i="1"/>
  <c r="CL294" i="1"/>
  <c r="CJ294" i="1"/>
  <c r="CH294" i="1"/>
  <c r="CF294" i="1"/>
  <c r="CD294" i="1"/>
  <c r="CB294" i="1"/>
  <c r="BZ294" i="1"/>
  <c r="BX294" i="1"/>
  <c r="BV294" i="1"/>
  <c r="BT294" i="1"/>
  <c r="BR294" i="1"/>
  <c r="BP294" i="1"/>
  <c r="BN294" i="1"/>
  <c r="BL294" i="1"/>
  <c r="BJ294" i="1"/>
  <c r="BH294" i="1"/>
  <c r="BF294" i="1"/>
  <c r="BD294" i="1"/>
  <c r="BB294" i="1"/>
  <c r="AZ294" i="1"/>
  <c r="AX294" i="1"/>
  <c r="AV294" i="1"/>
  <c r="AT294" i="1"/>
  <c r="AR294" i="1"/>
  <c r="AP294" i="1"/>
  <c r="AN294" i="1"/>
  <c r="AL294" i="1"/>
  <c r="AJ294" i="1"/>
  <c r="AH294" i="1"/>
  <c r="AF294" i="1"/>
  <c r="AD294" i="1"/>
  <c r="AB294" i="1"/>
  <c r="Z294" i="1"/>
  <c r="X294" i="1"/>
  <c r="V294" i="1"/>
  <c r="T294" i="1"/>
  <c r="R294" i="1"/>
  <c r="DI293" i="1"/>
  <c r="DH293" i="1"/>
  <c r="DF293" i="1"/>
  <c r="DD293" i="1"/>
  <c r="DB293" i="1"/>
  <c r="CZ293" i="1"/>
  <c r="CX293" i="1"/>
  <c r="CV293" i="1"/>
  <c r="CT293" i="1"/>
  <c r="CR293" i="1"/>
  <c r="CP293" i="1"/>
  <c r="CN293" i="1"/>
  <c r="CL293" i="1"/>
  <c r="CJ293" i="1"/>
  <c r="CH293" i="1"/>
  <c r="CF293" i="1"/>
  <c r="CD293" i="1"/>
  <c r="CB293" i="1"/>
  <c r="BZ293" i="1"/>
  <c r="BX293" i="1"/>
  <c r="BV293" i="1"/>
  <c r="BT293" i="1"/>
  <c r="BR293" i="1"/>
  <c r="BP293" i="1"/>
  <c r="BN293" i="1"/>
  <c r="BL293" i="1"/>
  <c r="BL292" i="1" s="1"/>
  <c r="BJ293" i="1"/>
  <c r="BH293" i="1"/>
  <c r="BF293" i="1"/>
  <c r="BD293" i="1"/>
  <c r="BB293" i="1"/>
  <c r="AZ293" i="1"/>
  <c r="AX293" i="1"/>
  <c r="AV293" i="1"/>
  <c r="AT293" i="1"/>
  <c r="AR293" i="1"/>
  <c r="AR292" i="1" s="1"/>
  <c r="AP293" i="1"/>
  <c r="AN293" i="1"/>
  <c r="AL293" i="1"/>
  <c r="AJ293" i="1"/>
  <c r="AH293" i="1"/>
  <c r="AF293" i="1"/>
  <c r="AD293" i="1"/>
  <c r="AB293" i="1"/>
  <c r="Z293" i="1"/>
  <c r="X293" i="1"/>
  <c r="V293" i="1"/>
  <c r="T293" i="1"/>
  <c r="T292" i="1" s="1"/>
  <c r="R293" i="1"/>
  <c r="DG292" i="1"/>
  <c r="DE292" i="1"/>
  <c r="DC292" i="1"/>
  <c r="DA292" i="1"/>
  <c r="CY292" i="1"/>
  <c r="CW292" i="1"/>
  <c r="CU292" i="1"/>
  <c r="CS292" i="1"/>
  <c r="CQ292" i="1"/>
  <c r="CO292" i="1"/>
  <c r="CM292" i="1"/>
  <c r="CK292" i="1"/>
  <c r="CI292" i="1"/>
  <c r="CG292" i="1"/>
  <c r="CE292" i="1"/>
  <c r="CC292" i="1"/>
  <c r="CA292" i="1"/>
  <c r="BY292" i="1"/>
  <c r="BW292" i="1"/>
  <c r="BU292" i="1"/>
  <c r="BS292" i="1"/>
  <c r="BQ292" i="1"/>
  <c r="BO292" i="1"/>
  <c r="BM292" i="1"/>
  <c r="BI292" i="1"/>
  <c r="BG292" i="1"/>
  <c r="BE292" i="1"/>
  <c r="BC292" i="1"/>
  <c r="AY292" i="1"/>
  <c r="AW292" i="1"/>
  <c r="AU292" i="1"/>
  <c r="AS292" i="1"/>
  <c r="AQ292" i="1"/>
  <c r="AO292" i="1"/>
  <c r="AM292" i="1"/>
  <c r="AK292" i="1"/>
  <c r="AI292" i="1"/>
  <c r="AG292" i="1"/>
  <c r="AE292" i="1"/>
  <c r="AA292" i="1"/>
  <c r="Y292" i="1"/>
  <c r="W292" i="1"/>
  <c r="U292" i="1"/>
  <c r="S292" i="1"/>
  <c r="DH291" i="1"/>
  <c r="DF291" i="1"/>
  <c r="DD291" i="1"/>
  <c r="DB291" i="1"/>
  <c r="CZ291" i="1"/>
  <c r="CX291" i="1"/>
  <c r="CV291" i="1"/>
  <c r="CT291" i="1"/>
  <c r="CR291" i="1"/>
  <c r="CP291" i="1"/>
  <c r="CN291" i="1"/>
  <c r="CL291" i="1"/>
  <c r="CJ291" i="1"/>
  <c r="CH291" i="1"/>
  <c r="CF291" i="1"/>
  <c r="CD291" i="1"/>
  <c r="CB291" i="1"/>
  <c r="BZ291" i="1"/>
  <c r="BX291" i="1"/>
  <c r="BV291" i="1"/>
  <c r="BT291" i="1"/>
  <c r="BR291" i="1"/>
  <c r="BP291" i="1"/>
  <c r="BN291" i="1"/>
  <c r="BL291" i="1"/>
  <c r="BJ291" i="1"/>
  <c r="BH291" i="1"/>
  <c r="BF291" i="1"/>
  <c r="BD291" i="1"/>
  <c r="BB291" i="1"/>
  <c r="AZ291" i="1"/>
  <c r="AX291" i="1"/>
  <c r="AV291" i="1"/>
  <c r="AT291" i="1"/>
  <c r="AR291" i="1"/>
  <c r="AP291" i="1"/>
  <c r="AN291" i="1"/>
  <c r="AL291" i="1"/>
  <c r="AJ291" i="1"/>
  <c r="AH291" i="1"/>
  <c r="AF291" i="1"/>
  <c r="AD291" i="1"/>
  <c r="AB291" i="1"/>
  <c r="Z291" i="1"/>
  <c r="X291" i="1"/>
  <c r="V291" i="1"/>
  <c r="T291" i="1"/>
  <c r="Q291" i="1"/>
  <c r="DI291" i="1" s="1"/>
  <c r="DI290" i="1"/>
  <c r="DH290" i="1"/>
  <c r="DF290" i="1"/>
  <c r="DD290" i="1"/>
  <c r="DB290" i="1"/>
  <c r="CZ290" i="1"/>
  <c r="CX290" i="1"/>
  <c r="CV290" i="1"/>
  <c r="CT290" i="1"/>
  <c r="CR290" i="1"/>
  <c r="CP290" i="1"/>
  <c r="CN290" i="1"/>
  <c r="CL290" i="1"/>
  <c r="CJ290" i="1"/>
  <c r="CH290" i="1"/>
  <c r="CF290" i="1"/>
  <c r="CD290" i="1"/>
  <c r="CB290" i="1"/>
  <c r="BZ290" i="1"/>
  <c r="BX290" i="1"/>
  <c r="BV290" i="1"/>
  <c r="BT290" i="1"/>
  <c r="BR290" i="1"/>
  <c r="BP290" i="1"/>
  <c r="BN290" i="1"/>
  <c r="BL290" i="1"/>
  <c r="BJ290" i="1"/>
  <c r="BH290" i="1"/>
  <c r="BF290" i="1"/>
  <c r="BD290" i="1"/>
  <c r="BB290" i="1"/>
  <c r="AZ290" i="1"/>
  <c r="AX290" i="1"/>
  <c r="AV290" i="1"/>
  <c r="AT290" i="1"/>
  <c r="AR290" i="1"/>
  <c r="AP290" i="1"/>
  <c r="AN290" i="1"/>
  <c r="AL290" i="1"/>
  <c r="AJ290" i="1"/>
  <c r="AH290" i="1"/>
  <c r="AF290" i="1"/>
  <c r="AD290" i="1"/>
  <c r="AB290" i="1"/>
  <c r="Z290" i="1"/>
  <c r="X290" i="1"/>
  <c r="V290" i="1"/>
  <c r="T290" i="1"/>
  <c r="R290" i="1"/>
  <c r="DH289" i="1"/>
  <c r="DF289" i="1"/>
  <c r="DD289" i="1"/>
  <c r="DB289" i="1"/>
  <c r="CZ289" i="1"/>
  <c r="CX289" i="1"/>
  <c r="CV289" i="1"/>
  <c r="CT289" i="1"/>
  <c r="CR289" i="1"/>
  <c r="CP289" i="1"/>
  <c r="CN289" i="1"/>
  <c r="CL289" i="1"/>
  <c r="CJ289" i="1"/>
  <c r="CH289" i="1"/>
  <c r="CF289" i="1"/>
  <c r="CD289" i="1"/>
  <c r="CB289" i="1"/>
  <c r="BZ289" i="1"/>
  <c r="BX289" i="1"/>
  <c r="BV289" i="1"/>
  <c r="BT289" i="1"/>
  <c r="BR289" i="1"/>
  <c r="BP289" i="1"/>
  <c r="BN289" i="1"/>
  <c r="BL289" i="1"/>
  <c r="BJ289" i="1"/>
  <c r="BH289" i="1"/>
  <c r="BF289" i="1"/>
  <c r="BD289" i="1"/>
  <c r="BB289" i="1"/>
  <c r="AZ289" i="1"/>
  <c r="AX289" i="1"/>
  <c r="AV289" i="1"/>
  <c r="AT289" i="1"/>
  <c r="AR289" i="1"/>
  <c r="AP289" i="1"/>
  <c r="AN289" i="1"/>
  <c r="AL289" i="1"/>
  <c r="AJ289" i="1"/>
  <c r="AH289" i="1"/>
  <c r="AF289" i="1"/>
  <c r="AD289" i="1"/>
  <c r="AB289" i="1"/>
  <c r="Z289" i="1"/>
  <c r="X289" i="1"/>
  <c r="V289" i="1"/>
  <c r="T289" i="1"/>
  <c r="R289" i="1"/>
  <c r="DI289" i="1"/>
  <c r="DI288" i="1"/>
  <c r="DH288" i="1"/>
  <c r="DF288" i="1"/>
  <c r="DD288" i="1"/>
  <c r="DB288" i="1"/>
  <c r="CZ288" i="1"/>
  <c r="CX288" i="1"/>
  <c r="CV288" i="1"/>
  <c r="CT288" i="1"/>
  <c r="CR288" i="1"/>
  <c r="CP288" i="1"/>
  <c r="CN288" i="1"/>
  <c r="CL288" i="1"/>
  <c r="CJ288" i="1"/>
  <c r="CH288" i="1"/>
  <c r="CF288" i="1"/>
  <c r="CD288" i="1"/>
  <c r="CB288" i="1"/>
  <c r="BZ288" i="1"/>
  <c r="BX288" i="1"/>
  <c r="BV288" i="1"/>
  <c r="BT288" i="1"/>
  <c r="BR288" i="1"/>
  <c r="BP288" i="1"/>
  <c r="BN288" i="1"/>
  <c r="BL288" i="1"/>
  <c r="BJ288" i="1"/>
  <c r="BH288" i="1"/>
  <c r="BF288" i="1"/>
  <c r="BD288" i="1"/>
  <c r="BD286" i="1" s="1"/>
  <c r="BB288" i="1"/>
  <c r="AZ288" i="1"/>
  <c r="AX288" i="1"/>
  <c r="AV288" i="1"/>
  <c r="AT288" i="1"/>
  <c r="AR288" i="1"/>
  <c r="AP288" i="1"/>
  <c r="AN288" i="1"/>
  <c r="AL288" i="1"/>
  <c r="AJ288" i="1"/>
  <c r="AH288" i="1"/>
  <c r="AF288" i="1"/>
  <c r="AD288" i="1"/>
  <c r="AB288" i="1"/>
  <c r="Z288" i="1"/>
  <c r="X288" i="1"/>
  <c r="V288" i="1"/>
  <c r="T288" i="1"/>
  <c r="R288" i="1"/>
  <c r="DI287" i="1"/>
  <c r="DH287" i="1"/>
  <c r="DF287" i="1"/>
  <c r="DD287" i="1"/>
  <c r="DB287" i="1"/>
  <c r="DB286" i="1" s="1"/>
  <c r="CZ287" i="1"/>
  <c r="CX287" i="1"/>
  <c r="CV287" i="1"/>
  <c r="CT287" i="1"/>
  <c r="CR287" i="1"/>
  <c r="CP287" i="1"/>
  <c r="CN287" i="1"/>
  <c r="CL287" i="1"/>
  <c r="CL286" i="1" s="1"/>
  <c r="CJ287" i="1"/>
  <c r="CH287" i="1"/>
  <c r="CF287" i="1"/>
  <c r="CD287" i="1"/>
  <c r="CD286" i="1" s="1"/>
  <c r="CB287" i="1"/>
  <c r="BZ287" i="1"/>
  <c r="BX287" i="1"/>
  <c r="BV287" i="1"/>
  <c r="BV286" i="1" s="1"/>
  <c r="BT287" i="1"/>
  <c r="BR287" i="1"/>
  <c r="BP287" i="1"/>
  <c r="BN287" i="1"/>
  <c r="BN286" i="1" s="1"/>
  <c r="BL287" i="1"/>
  <c r="BJ287" i="1"/>
  <c r="BH287" i="1"/>
  <c r="BF287" i="1"/>
  <c r="BF286" i="1" s="1"/>
  <c r="BD287" i="1"/>
  <c r="BB287" i="1"/>
  <c r="AZ287" i="1"/>
  <c r="AX287" i="1"/>
  <c r="AX286" i="1" s="1"/>
  <c r="AV287" i="1"/>
  <c r="AT287" i="1"/>
  <c r="AR287" i="1"/>
  <c r="AP287" i="1"/>
  <c r="AP286" i="1" s="1"/>
  <c r="AN287" i="1"/>
  <c r="AL287" i="1"/>
  <c r="AJ287" i="1"/>
  <c r="AH287" i="1"/>
  <c r="AH286" i="1" s="1"/>
  <c r="AF287" i="1"/>
  <c r="AD287" i="1"/>
  <c r="AB287" i="1"/>
  <c r="Z287" i="1"/>
  <c r="Z286" i="1" s="1"/>
  <c r="X287" i="1"/>
  <c r="V287" i="1"/>
  <c r="T287" i="1"/>
  <c r="R287" i="1"/>
  <c r="DG286" i="1"/>
  <c r="DE286" i="1"/>
  <c r="DC286" i="1"/>
  <c r="DA286" i="1"/>
  <c r="CY286" i="1"/>
  <c r="CW286" i="1"/>
  <c r="CU286" i="1"/>
  <c r="CT286" i="1"/>
  <c r="CS286" i="1"/>
  <c r="CQ286" i="1"/>
  <c r="CO286" i="1"/>
  <c r="CM286" i="1"/>
  <c r="CK286" i="1"/>
  <c r="CI286" i="1"/>
  <c r="CG286" i="1"/>
  <c r="CE286" i="1"/>
  <c r="CC286" i="1"/>
  <c r="CA286" i="1"/>
  <c r="BY286" i="1"/>
  <c r="BW286" i="1"/>
  <c r="BU286" i="1"/>
  <c r="BS286" i="1"/>
  <c r="BQ286" i="1"/>
  <c r="BO286" i="1"/>
  <c r="BM286" i="1"/>
  <c r="BI286" i="1"/>
  <c r="BG286" i="1"/>
  <c r="BE286" i="1"/>
  <c r="BC286" i="1"/>
  <c r="AY286" i="1"/>
  <c r="AW286" i="1"/>
  <c r="AU286" i="1"/>
  <c r="AS286" i="1"/>
  <c r="AQ286" i="1"/>
  <c r="AO286" i="1"/>
  <c r="AM286" i="1"/>
  <c r="AK286" i="1"/>
  <c r="AI286" i="1"/>
  <c r="AG286" i="1"/>
  <c r="AE286" i="1"/>
  <c r="AC286" i="1"/>
  <c r="AA286" i="1"/>
  <c r="Y286" i="1"/>
  <c r="W286" i="1"/>
  <c r="U286" i="1"/>
  <c r="S286" i="1"/>
  <c r="DI285" i="1"/>
  <c r="DH285" i="1"/>
  <c r="DF285" i="1"/>
  <c r="DD285" i="1"/>
  <c r="DB285" i="1"/>
  <c r="CZ285" i="1"/>
  <c r="CX285" i="1"/>
  <c r="CV285" i="1"/>
  <c r="CT285" i="1"/>
  <c r="CR285" i="1"/>
  <c r="CP285" i="1"/>
  <c r="CN285" i="1"/>
  <c r="CL285" i="1"/>
  <c r="CJ285" i="1"/>
  <c r="CH285" i="1"/>
  <c r="CF285" i="1"/>
  <c r="CD285" i="1"/>
  <c r="CB285" i="1"/>
  <c r="BZ285" i="1"/>
  <c r="BX285" i="1"/>
  <c r="BV285" i="1"/>
  <c r="BT285" i="1"/>
  <c r="BR285" i="1"/>
  <c r="BP285" i="1"/>
  <c r="BN285" i="1"/>
  <c r="BL285" i="1"/>
  <c r="BJ285" i="1"/>
  <c r="BH285" i="1"/>
  <c r="BF285" i="1"/>
  <c r="BD285" i="1"/>
  <c r="BB285" i="1"/>
  <c r="AZ285" i="1"/>
  <c r="AX285" i="1"/>
  <c r="AV285" i="1"/>
  <c r="AT285" i="1"/>
  <c r="AR285" i="1"/>
  <c r="AP285" i="1"/>
  <c r="AN285" i="1"/>
  <c r="AL285" i="1"/>
  <c r="AJ285" i="1"/>
  <c r="AH285" i="1"/>
  <c r="AF285" i="1"/>
  <c r="AD285" i="1"/>
  <c r="AB285" i="1"/>
  <c r="Z285" i="1"/>
  <c r="X285" i="1"/>
  <c r="V285" i="1"/>
  <c r="T285" i="1"/>
  <c r="R285" i="1"/>
  <c r="DI284" i="1"/>
  <c r="DH284" i="1"/>
  <c r="DF284" i="1"/>
  <c r="DD284" i="1"/>
  <c r="DB284" i="1"/>
  <c r="CZ284" i="1"/>
  <c r="CX284" i="1"/>
  <c r="CV284" i="1"/>
  <c r="CT284" i="1"/>
  <c r="CR284" i="1"/>
  <c r="CP284" i="1"/>
  <c r="CN284" i="1"/>
  <c r="CL284" i="1"/>
  <c r="CJ284" i="1"/>
  <c r="CH284" i="1"/>
  <c r="CF284" i="1"/>
  <c r="CD284" i="1"/>
  <c r="CB284" i="1"/>
  <c r="BZ284" i="1"/>
  <c r="BX284" i="1"/>
  <c r="BV284" i="1"/>
  <c r="BT284" i="1"/>
  <c r="BR284" i="1"/>
  <c r="BP284" i="1"/>
  <c r="BN284" i="1"/>
  <c r="BL284" i="1"/>
  <c r="BJ284" i="1"/>
  <c r="BH284" i="1"/>
  <c r="BF284" i="1"/>
  <c r="BD284" i="1"/>
  <c r="BB284" i="1"/>
  <c r="AZ284" i="1"/>
  <c r="AX284" i="1"/>
  <c r="AV284" i="1"/>
  <c r="AT284" i="1"/>
  <c r="AR284" i="1"/>
  <c r="AP284" i="1"/>
  <c r="AN284" i="1"/>
  <c r="AL284" i="1"/>
  <c r="AJ284" i="1"/>
  <c r="AH284" i="1"/>
  <c r="AF284" i="1"/>
  <c r="AD284" i="1"/>
  <c r="AB284" i="1"/>
  <c r="Z284" i="1"/>
  <c r="X284" i="1"/>
  <c r="V284" i="1"/>
  <c r="T284" i="1"/>
  <c r="R284" i="1"/>
  <c r="DH283" i="1"/>
  <c r="DF283" i="1"/>
  <c r="DD283" i="1"/>
  <c r="DB283" i="1"/>
  <c r="CZ283" i="1"/>
  <c r="CX283" i="1"/>
  <c r="CV283" i="1"/>
  <c r="CT283" i="1"/>
  <c r="CR283" i="1"/>
  <c r="CP283" i="1"/>
  <c r="CN283" i="1"/>
  <c r="CL283" i="1"/>
  <c r="CJ283" i="1"/>
  <c r="CH283" i="1"/>
  <c r="CF283" i="1"/>
  <c r="CD283" i="1"/>
  <c r="CB283" i="1"/>
  <c r="BZ283" i="1"/>
  <c r="BX283" i="1"/>
  <c r="BV283" i="1"/>
  <c r="BT283" i="1"/>
  <c r="BR283" i="1"/>
  <c r="BP283" i="1"/>
  <c r="BN283" i="1"/>
  <c r="BL283" i="1"/>
  <c r="BJ283" i="1"/>
  <c r="BH283" i="1"/>
  <c r="BF283" i="1"/>
  <c r="BD283" i="1"/>
  <c r="BB283" i="1"/>
  <c r="AZ283" i="1"/>
  <c r="AX283" i="1"/>
  <c r="AV283" i="1"/>
  <c r="AT283" i="1"/>
  <c r="AR283" i="1"/>
  <c r="AP283" i="1"/>
  <c r="AN283" i="1"/>
  <c r="AL283" i="1"/>
  <c r="AJ283" i="1"/>
  <c r="AH283" i="1"/>
  <c r="AF283" i="1"/>
  <c r="AD283" i="1"/>
  <c r="AB283" i="1"/>
  <c r="Z283" i="1"/>
  <c r="X283" i="1"/>
  <c r="V283" i="1"/>
  <c r="T283" i="1"/>
  <c r="R283" i="1"/>
  <c r="DI282" i="1"/>
  <c r="DH282" i="1"/>
  <c r="DF282" i="1"/>
  <c r="DD282" i="1"/>
  <c r="DB282" i="1"/>
  <c r="CZ282" i="1"/>
  <c r="CX282" i="1"/>
  <c r="CV282" i="1"/>
  <c r="CT282" i="1"/>
  <c r="CR282" i="1"/>
  <c r="CP282" i="1"/>
  <c r="CN282" i="1"/>
  <c r="CL282" i="1"/>
  <c r="CJ282" i="1"/>
  <c r="CH282" i="1"/>
  <c r="CF282" i="1"/>
  <c r="CD282" i="1"/>
  <c r="CB282" i="1"/>
  <c r="BZ282" i="1"/>
  <c r="BX282" i="1"/>
  <c r="BV282" i="1"/>
  <c r="BT282" i="1"/>
  <c r="BR282" i="1"/>
  <c r="BP282" i="1"/>
  <c r="BN282" i="1"/>
  <c r="BL282" i="1"/>
  <c r="BJ282" i="1"/>
  <c r="BH282" i="1"/>
  <c r="BF282" i="1"/>
  <c r="BD282" i="1"/>
  <c r="BB282" i="1"/>
  <c r="AZ282" i="1"/>
  <c r="AX282" i="1"/>
  <c r="AV282" i="1"/>
  <c r="AT282" i="1"/>
  <c r="AR282" i="1"/>
  <c r="AP282" i="1"/>
  <c r="AN282" i="1"/>
  <c r="AL282" i="1"/>
  <c r="AJ282" i="1"/>
  <c r="AH282" i="1"/>
  <c r="AF282" i="1"/>
  <c r="AD282" i="1"/>
  <c r="AB282" i="1"/>
  <c r="Z282" i="1"/>
  <c r="X282" i="1"/>
  <c r="V282" i="1"/>
  <c r="T282" i="1"/>
  <c r="R282" i="1"/>
  <c r="DH281" i="1"/>
  <c r="DF281" i="1"/>
  <c r="DD281" i="1"/>
  <c r="DB281" i="1"/>
  <c r="CZ281" i="1"/>
  <c r="CX281" i="1"/>
  <c r="CV281" i="1"/>
  <c r="CT281" i="1"/>
  <c r="CR281" i="1"/>
  <c r="CP281" i="1"/>
  <c r="CN281" i="1"/>
  <c r="CL281" i="1"/>
  <c r="CJ281" i="1"/>
  <c r="CH281" i="1"/>
  <c r="CF281" i="1"/>
  <c r="CD281" i="1"/>
  <c r="CB281" i="1"/>
  <c r="BZ281" i="1"/>
  <c r="BX281" i="1"/>
  <c r="BV281" i="1"/>
  <c r="BT281" i="1"/>
  <c r="BR281" i="1"/>
  <c r="BP281" i="1"/>
  <c r="BN281" i="1"/>
  <c r="BL281" i="1"/>
  <c r="BJ281" i="1"/>
  <c r="BH281" i="1"/>
  <c r="BF281" i="1"/>
  <c r="BD281" i="1"/>
  <c r="BB281" i="1"/>
  <c r="AZ281" i="1"/>
  <c r="AX281" i="1"/>
  <c r="AV281" i="1"/>
  <c r="AT281" i="1"/>
  <c r="AR281" i="1"/>
  <c r="AP281" i="1"/>
  <c r="AN281" i="1"/>
  <c r="AL281" i="1"/>
  <c r="AJ281" i="1"/>
  <c r="AH281" i="1"/>
  <c r="AF281" i="1"/>
  <c r="AC281" i="1"/>
  <c r="AD281" i="1" s="1"/>
  <c r="AB281" i="1"/>
  <c r="Z281" i="1"/>
  <c r="X281" i="1"/>
  <c r="V281" i="1"/>
  <c r="T281" i="1"/>
  <c r="R281" i="1"/>
  <c r="DI280" i="1"/>
  <c r="DH280" i="1"/>
  <c r="DF280" i="1"/>
  <c r="DD280" i="1"/>
  <c r="DB280" i="1"/>
  <c r="CZ280" i="1"/>
  <c r="CX280" i="1"/>
  <c r="CV280" i="1"/>
  <c r="CT280" i="1"/>
  <c r="CR280" i="1"/>
  <c r="CP280" i="1"/>
  <c r="CN280" i="1"/>
  <c r="CL280" i="1"/>
  <c r="CJ280" i="1"/>
  <c r="CH280" i="1"/>
  <c r="CF280" i="1"/>
  <c r="CD280" i="1"/>
  <c r="CB280" i="1"/>
  <c r="BZ280" i="1"/>
  <c r="BX280" i="1"/>
  <c r="BV280" i="1"/>
  <c r="BT280" i="1"/>
  <c r="BR280" i="1"/>
  <c r="BP280" i="1"/>
  <c r="BN280" i="1"/>
  <c r="BL280" i="1"/>
  <c r="BJ280" i="1"/>
  <c r="BH280" i="1"/>
  <c r="BF280" i="1"/>
  <c r="BD280" i="1"/>
  <c r="BB280" i="1"/>
  <c r="AZ280" i="1"/>
  <c r="AX280" i="1"/>
  <c r="AV280" i="1"/>
  <c r="AT280" i="1"/>
  <c r="AR280" i="1"/>
  <c r="AP280" i="1"/>
  <c r="AN280" i="1"/>
  <c r="AL280" i="1"/>
  <c r="AJ280" i="1"/>
  <c r="AH280" i="1"/>
  <c r="AF280" i="1"/>
  <c r="AD280" i="1"/>
  <c r="AB280" i="1"/>
  <c r="Z280" i="1"/>
  <c r="X280" i="1"/>
  <c r="V280" i="1"/>
  <c r="T280" i="1"/>
  <c r="R280" i="1"/>
  <c r="DI279" i="1"/>
  <c r="DH279" i="1"/>
  <c r="DF279" i="1"/>
  <c r="DD279" i="1"/>
  <c r="DB279" i="1"/>
  <c r="CZ279" i="1"/>
  <c r="CX279" i="1"/>
  <c r="CV279" i="1"/>
  <c r="CT279" i="1"/>
  <c r="CR279" i="1"/>
  <c r="CP279" i="1"/>
  <c r="CN279" i="1"/>
  <c r="CL279" i="1"/>
  <c r="CJ279" i="1"/>
  <c r="CH279" i="1"/>
  <c r="CF279" i="1"/>
  <c r="CD279" i="1"/>
  <c r="CB279" i="1"/>
  <c r="BZ279" i="1"/>
  <c r="BX279" i="1"/>
  <c r="BV279" i="1"/>
  <c r="BT279" i="1"/>
  <c r="BR279" i="1"/>
  <c r="BP279" i="1"/>
  <c r="BN279" i="1"/>
  <c r="BL279" i="1"/>
  <c r="BJ279" i="1"/>
  <c r="BH279" i="1"/>
  <c r="BF279" i="1"/>
  <c r="BD279" i="1"/>
  <c r="BB279" i="1"/>
  <c r="AZ279" i="1"/>
  <c r="AX279" i="1"/>
  <c r="AV279" i="1"/>
  <c r="AT279" i="1"/>
  <c r="AR279" i="1"/>
  <c r="AP279" i="1"/>
  <c r="AN279" i="1"/>
  <c r="AL279" i="1"/>
  <c r="AJ279" i="1"/>
  <c r="AH279" i="1"/>
  <c r="AF279" i="1"/>
  <c r="AD279" i="1"/>
  <c r="AB279" i="1"/>
  <c r="Z279" i="1"/>
  <c r="X279" i="1"/>
  <c r="V279" i="1"/>
  <c r="T279" i="1"/>
  <c r="R279" i="1"/>
  <c r="DJ279" i="1" s="1"/>
  <c r="DH278" i="1"/>
  <c r="DF278" i="1"/>
  <c r="DD278" i="1"/>
  <c r="DB278" i="1"/>
  <c r="CZ278" i="1"/>
  <c r="CX278" i="1"/>
  <c r="CV278" i="1"/>
  <c r="CT278" i="1"/>
  <c r="CR278" i="1"/>
  <c r="CP278" i="1"/>
  <c r="CN278" i="1"/>
  <c r="CL278" i="1"/>
  <c r="CJ278" i="1"/>
  <c r="CH278" i="1"/>
  <c r="CF278" i="1"/>
  <c r="CD278" i="1"/>
  <c r="CB278" i="1"/>
  <c r="BZ278" i="1"/>
  <c r="BX278" i="1"/>
  <c r="BV278" i="1"/>
  <c r="BT278" i="1"/>
  <c r="BR278" i="1"/>
  <c r="BP278" i="1"/>
  <c r="BN278" i="1"/>
  <c r="BL278" i="1"/>
  <c r="BJ278" i="1"/>
  <c r="BH278" i="1"/>
  <c r="BF278" i="1"/>
  <c r="BD278" i="1"/>
  <c r="BB278" i="1"/>
  <c r="AZ278" i="1"/>
  <c r="AX278" i="1"/>
  <c r="AV278" i="1"/>
  <c r="AT278" i="1"/>
  <c r="AR278" i="1"/>
  <c r="AP278" i="1"/>
  <c r="AN278" i="1"/>
  <c r="AL278" i="1"/>
  <c r="AJ278" i="1"/>
  <c r="AH278" i="1"/>
  <c r="AF278" i="1"/>
  <c r="AD278" i="1"/>
  <c r="AB278" i="1"/>
  <c r="Z278" i="1"/>
  <c r="X278" i="1"/>
  <c r="V278" i="1"/>
  <c r="T278" i="1"/>
  <c r="R278" i="1"/>
  <c r="DI278" i="1"/>
  <c r="DI277" i="1"/>
  <c r="DH277" i="1"/>
  <c r="DF277" i="1"/>
  <c r="DD277" i="1"/>
  <c r="DB277" i="1"/>
  <c r="CZ277" i="1"/>
  <c r="CX277" i="1"/>
  <c r="CV277" i="1"/>
  <c r="CT277" i="1"/>
  <c r="CR277" i="1"/>
  <c r="CP277" i="1"/>
  <c r="CN277" i="1"/>
  <c r="CL277" i="1"/>
  <c r="CJ277" i="1"/>
  <c r="CH277" i="1"/>
  <c r="CF277" i="1"/>
  <c r="CD277" i="1"/>
  <c r="CB277" i="1"/>
  <c r="BZ277" i="1"/>
  <c r="BX277" i="1"/>
  <c r="BV277" i="1"/>
  <c r="BT277" i="1"/>
  <c r="BR277" i="1"/>
  <c r="BP277" i="1"/>
  <c r="BN277" i="1"/>
  <c r="BL277" i="1"/>
  <c r="BJ277" i="1"/>
  <c r="BH277" i="1"/>
  <c r="BF277" i="1"/>
  <c r="BD277" i="1"/>
  <c r="BB277" i="1"/>
  <c r="AZ277" i="1"/>
  <c r="AX277" i="1"/>
  <c r="AV277" i="1"/>
  <c r="AT277" i="1"/>
  <c r="AR277" i="1"/>
  <c r="AP277" i="1"/>
  <c r="AN277" i="1"/>
  <c r="AL277" i="1"/>
  <c r="AJ277" i="1"/>
  <c r="AH277" i="1"/>
  <c r="AF277" i="1"/>
  <c r="AD277" i="1"/>
  <c r="AB277" i="1"/>
  <c r="Z277" i="1"/>
  <c r="X277" i="1"/>
  <c r="V277" i="1"/>
  <c r="T277" i="1"/>
  <c r="R277" i="1"/>
  <c r="DI276" i="1"/>
  <c r="DH276" i="1"/>
  <c r="DF276" i="1"/>
  <c r="DD276" i="1"/>
  <c r="DB276" i="1"/>
  <c r="CZ276" i="1"/>
  <c r="CX276" i="1"/>
  <c r="CV276" i="1"/>
  <c r="CT276" i="1"/>
  <c r="CR276" i="1"/>
  <c r="CP276" i="1"/>
  <c r="CN276" i="1"/>
  <c r="CL276" i="1"/>
  <c r="CJ276" i="1"/>
  <c r="CH276" i="1"/>
  <c r="CF276" i="1"/>
  <c r="CD276" i="1"/>
  <c r="CB276" i="1"/>
  <c r="BZ276" i="1"/>
  <c r="BX276" i="1"/>
  <c r="BV276" i="1"/>
  <c r="BT276" i="1"/>
  <c r="BR276" i="1"/>
  <c r="BP276" i="1"/>
  <c r="BN276" i="1"/>
  <c r="BL276" i="1"/>
  <c r="BJ276" i="1"/>
  <c r="BH276" i="1"/>
  <c r="BF276" i="1"/>
  <c r="BD276" i="1"/>
  <c r="BB276" i="1"/>
  <c r="AZ276" i="1"/>
  <c r="AX276" i="1"/>
  <c r="AV276" i="1"/>
  <c r="AT276" i="1"/>
  <c r="AR276" i="1"/>
  <c r="AP276" i="1"/>
  <c r="AN276" i="1"/>
  <c r="AL276" i="1"/>
  <c r="AJ276" i="1"/>
  <c r="AH276" i="1"/>
  <c r="AF276" i="1"/>
  <c r="AD276" i="1"/>
  <c r="AB276" i="1"/>
  <c r="Z276" i="1"/>
  <c r="X276" i="1"/>
  <c r="V276" i="1"/>
  <c r="T276" i="1"/>
  <c r="R276" i="1"/>
  <c r="DI275" i="1"/>
  <c r="DH275" i="1"/>
  <c r="DF275" i="1"/>
  <c r="DD275" i="1"/>
  <c r="DB275" i="1"/>
  <c r="CZ275" i="1"/>
  <c r="CX275" i="1"/>
  <c r="CV275" i="1"/>
  <c r="CT275" i="1"/>
  <c r="CR275" i="1"/>
  <c r="CP275" i="1"/>
  <c r="CN275" i="1"/>
  <c r="CL275" i="1"/>
  <c r="CJ275" i="1"/>
  <c r="CH275" i="1"/>
  <c r="CF275" i="1"/>
  <c r="CD275" i="1"/>
  <c r="CB275" i="1"/>
  <c r="BZ275" i="1"/>
  <c r="BX275" i="1"/>
  <c r="BV275" i="1"/>
  <c r="BT275" i="1"/>
  <c r="BR275" i="1"/>
  <c r="BP275" i="1"/>
  <c r="BN275" i="1"/>
  <c r="BL275" i="1"/>
  <c r="BJ275" i="1"/>
  <c r="BH275" i="1"/>
  <c r="BF275" i="1"/>
  <c r="BD275" i="1"/>
  <c r="BB275" i="1"/>
  <c r="AZ275" i="1"/>
  <c r="AX275" i="1"/>
  <c r="AV275" i="1"/>
  <c r="AT275" i="1"/>
  <c r="AR275" i="1"/>
  <c r="AP275" i="1"/>
  <c r="AN275" i="1"/>
  <c r="AL275" i="1"/>
  <c r="AJ275" i="1"/>
  <c r="AH275" i="1"/>
  <c r="AF275" i="1"/>
  <c r="AD275" i="1"/>
  <c r="AB275" i="1"/>
  <c r="Z275" i="1"/>
  <c r="X275" i="1"/>
  <c r="V275" i="1"/>
  <c r="T275" i="1"/>
  <c r="R275" i="1"/>
  <c r="DI274" i="1"/>
  <c r="DH274" i="1"/>
  <c r="DF274" i="1"/>
  <c r="DD274" i="1"/>
  <c r="DB274" i="1"/>
  <c r="CZ274" i="1"/>
  <c r="CX274" i="1"/>
  <c r="CV274" i="1"/>
  <c r="CT274" i="1"/>
  <c r="CR274" i="1"/>
  <c r="CP274" i="1"/>
  <c r="CN274" i="1"/>
  <c r="CL274" i="1"/>
  <c r="CJ274" i="1"/>
  <c r="CH274" i="1"/>
  <c r="CF274" i="1"/>
  <c r="CD274" i="1"/>
  <c r="CB274" i="1"/>
  <c r="BZ274" i="1"/>
  <c r="BX274" i="1"/>
  <c r="BV274" i="1"/>
  <c r="BT274" i="1"/>
  <c r="BR274" i="1"/>
  <c r="BP274" i="1"/>
  <c r="BN274" i="1"/>
  <c r="BL274" i="1"/>
  <c r="BJ274" i="1"/>
  <c r="BH274" i="1"/>
  <c r="BF274" i="1"/>
  <c r="BD274" i="1"/>
  <c r="BB274" i="1"/>
  <c r="AZ274" i="1"/>
  <c r="AX274" i="1"/>
  <c r="AV274" i="1"/>
  <c r="AT274" i="1"/>
  <c r="AR274" i="1"/>
  <c r="AP274" i="1"/>
  <c r="AN274" i="1"/>
  <c r="AL274" i="1"/>
  <c r="AJ274" i="1"/>
  <c r="AH274" i="1"/>
  <c r="AF274" i="1"/>
  <c r="AD274" i="1"/>
  <c r="AB274" i="1"/>
  <c r="Z274" i="1"/>
  <c r="X274" i="1"/>
  <c r="V274" i="1"/>
  <c r="T274" i="1"/>
  <c r="R274" i="1"/>
  <c r="DI273" i="1"/>
  <c r="DH273" i="1"/>
  <c r="DF273" i="1"/>
  <c r="DD273" i="1"/>
  <c r="DB273" i="1"/>
  <c r="CZ273" i="1"/>
  <c r="CX273" i="1"/>
  <c r="CV273" i="1"/>
  <c r="CT273" i="1"/>
  <c r="CR273" i="1"/>
  <c r="CP273" i="1"/>
  <c r="CN273" i="1"/>
  <c r="CL273" i="1"/>
  <c r="CJ273" i="1"/>
  <c r="CH273" i="1"/>
  <c r="CF273" i="1"/>
  <c r="CD273" i="1"/>
  <c r="CB273" i="1"/>
  <c r="BZ273" i="1"/>
  <c r="BX273" i="1"/>
  <c r="BV273" i="1"/>
  <c r="BT273" i="1"/>
  <c r="BR273" i="1"/>
  <c r="BP273" i="1"/>
  <c r="BN273" i="1"/>
  <c r="BL273" i="1"/>
  <c r="BJ273" i="1"/>
  <c r="BH273" i="1"/>
  <c r="BF273" i="1"/>
  <c r="BD273" i="1"/>
  <c r="BB273" i="1"/>
  <c r="AZ273" i="1"/>
  <c r="AX273" i="1"/>
  <c r="AV273" i="1"/>
  <c r="AT273" i="1"/>
  <c r="AT271" i="1" s="1"/>
  <c r="AR273" i="1"/>
  <c r="AP273" i="1"/>
  <c r="AN273" i="1"/>
  <c r="AL273" i="1"/>
  <c r="AJ273" i="1"/>
  <c r="AH273" i="1"/>
  <c r="AF273" i="1"/>
  <c r="AD273" i="1"/>
  <c r="AB273" i="1"/>
  <c r="Z273" i="1"/>
  <c r="X273" i="1"/>
  <c r="V273" i="1"/>
  <c r="T273" i="1"/>
  <c r="R273" i="1"/>
  <c r="DI272" i="1"/>
  <c r="DH272" i="1"/>
  <c r="DF272" i="1"/>
  <c r="DD272" i="1"/>
  <c r="DB272" i="1"/>
  <c r="CZ272" i="1"/>
  <c r="CX272" i="1"/>
  <c r="CV272" i="1"/>
  <c r="CV271" i="1" s="1"/>
  <c r="CT272" i="1"/>
  <c r="CR272" i="1"/>
  <c r="CP272" i="1"/>
  <c r="CN272" i="1"/>
  <c r="CL272" i="1"/>
  <c r="CJ272" i="1"/>
  <c r="CH272" i="1"/>
  <c r="CF272" i="1"/>
  <c r="CF271" i="1" s="1"/>
  <c r="CD272" i="1"/>
  <c r="CB272" i="1"/>
  <c r="BZ272" i="1"/>
  <c r="BX272" i="1"/>
  <c r="BV272" i="1"/>
  <c r="BT272" i="1"/>
  <c r="BT271" i="1" s="1"/>
  <c r="BR272" i="1"/>
  <c r="BP272" i="1"/>
  <c r="BP271" i="1" s="1"/>
  <c r="BN272" i="1"/>
  <c r="BL272" i="1"/>
  <c r="BJ272" i="1"/>
  <c r="BH272" i="1"/>
  <c r="BH271" i="1" s="1"/>
  <c r="BF272" i="1"/>
  <c r="BD272" i="1"/>
  <c r="BB272" i="1"/>
  <c r="AZ272" i="1"/>
  <c r="AX272" i="1"/>
  <c r="AV272" i="1"/>
  <c r="AT272" i="1"/>
  <c r="AR272" i="1"/>
  <c r="AP272" i="1"/>
  <c r="AN272" i="1"/>
  <c r="AL272" i="1"/>
  <c r="AJ272" i="1"/>
  <c r="AH272" i="1"/>
  <c r="AF272" i="1"/>
  <c r="AD272" i="1"/>
  <c r="AB272" i="1"/>
  <c r="Z272" i="1"/>
  <c r="X272" i="1"/>
  <c r="V272" i="1"/>
  <c r="T272" i="1"/>
  <c r="T271" i="1" s="1"/>
  <c r="R272" i="1"/>
  <c r="DG271" i="1"/>
  <c r="DE271" i="1"/>
  <c r="DC271" i="1"/>
  <c r="DA271" i="1"/>
  <c r="CZ271" i="1"/>
  <c r="CY271" i="1"/>
  <c r="CW271" i="1"/>
  <c r="CU271" i="1"/>
  <c r="CS271" i="1"/>
  <c r="CQ271" i="1"/>
  <c r="CO271" i="1"/>
  <c r="CM271" i="1"/>
  <c r="CK271" i="1"/>
  <c r="CI271" i="1"/>
  <c r="CG271" i="1"/>
  <c r="CE271" i="1"/>
  <c r="CC271" i="1"/>
  <c r="CA271" i="1"/>
  <c r="BY271" i="1"/>
  <c r="BW271" i="1"/>
  <c r="BU271" i="1"/>
  <c r="BS271" i="1"/>
  <c r="BQ271" i="1"/>
  <c r="BO271" i="1"/>
  <c r="BM271" i="1"/>
  <c r="BI271" i="1"/>
  <c r="BG271" i="1"/>
  <c r="BE271" i="1"/>
  <c r="BC271" i="1"/>
  <c r="AY271" i="1"/>
  <c r="AW271" i="1"/>
  <c r="AU271" i="1"/>
  <c r="AS271" i="1"/>
  <c r="AQ271" i="1"/>
  <c r="AO271" i="1"/>
  <c r="AM271" i="1"/>
  <c r="AK271" i="1"/>
  <c r="AI271" i="1"/>
  <c r="AG271" i="1"/>
  <c r="AE271" i="1"/>
  <c r="AB271" i="1"/>
  <c r="AA271" i="1"/>
  <c r="Y271" i="1"/>
  <c r="W271" i="1"/>
  <c r="U271" i="1"/>
  <c r="S271" i="1"/>
  <c r="Q271" i="1"/>
  <c r="DI270" i="1"/>
  <c r="DI269" i="1" s="1"/>
  <c r="DH270" i="1"/>
  <c r="DF270" i="1"/>
  <c r="DD270" i="1"/>
  <c r="DD269" i="1" s="1"/>
  <c r="DB270" i="1"/>
  <c r="DB269" i="1" s="1"/>
  <c r="CZ270" i="1"/>
  <c r="CZ269" i="1" s="1"/>
  <c r="CX270" i="1"/>
  <c r="CX269" i="1" s="1"/>
  <c r="CV270" i="1"/>
  <c r="CV269" i="1" s="1"/>
  <c r="CT270" i="1"/>
  <c r="CT269" i="1" s="1"/>
  <c r="CR270" i="1"/>
  <c r="CR269" i="1" s="1"/>
  <c r="CP270" i="1"/>
  <c r="CP269" i="1" s="1"/>
  <c r="CN270" i="1"/>
  <c r="CN269" i="1" s="1"/>
  <c r="CL270" i="1"/>
  <c r="CL269" i="1" s="1"/>
  <c r="CJ270" i="1"/>
  <c r="CJ269" i="1" s="1"/>
  <c r="CH270" i="1"/>
  <c r="CH269" i="1" s="1"/>
  <c r="CF270" i="1"/>
  <c r="CF269" i="1" s="1"/>
  <c r="CD270" i="1"/>
  <c r="CD269" i="1" s="1"/>
  <c r="CB270" i="1"/>
  <c r="CB269" i="1" s="1"/>
  <c r="BZ270" i="1"/>
  <c r="BZ269" i="1" s="1"/>
  <c r="BX270" i="1"/>
  <c r="BX269" i="1" s="1"/>
  <c r="BV270" i="1"/>
  <c r="BV269" i="1" s="1"/>
  <c r="BT270" i="1"/>
  <c r="BT269" i="1" s="1"/>
  <c r="BR270" i="1"/>
  <c r="BR269" i="1" s="1"/>
  <c r="BP270" i="1"/>
  <c r="BP269" i="1" s="1"/>
  <c r="BN270" i="1"/>
  <c r="BN269" i="1" s="1"/>
  <c r="BL270" i="1"/>
  <c r="BL269" i="1" s="1"/>
  <c r="BJ270" i="1"/>
  <c r="BJ269" i="1" s="1"/>
  <c r="BH270" i="1"/>
  <c r="BH269" i="1" s="1"/>
  <c r="BF270" i="1"/>
  <c r="BF269" i="1" s="1"/>
  <c r="BD270" i="1"/>
  <c r="BD269" i="1" s="1"/>
  <c r="BB270" i="1"/>
  <c r="BB269" i="1" s="1"/>
  <c r="AZ270" i="1"/>
  <c r="AZ269" i="1" s="1"/>
  <c r="AX270" i="1"/>
  <c r="AV270" i="1"/>
  <c r="AV269" i="1" s="1"/>
  <c r="AT270" i="1"/>
  <c r="AT269" i="1" s="1"/>
  <c r="AR270" i="1"/>
  <c r="AR269" i="1" s="1"/>
  <c r="AP270" i="1"/>
  <c r="AP269" i="1" s="1"/>
  <c r="AN270" i="1"/>
  <c r="AN269" i="1" s="1"/>
  <c r="AL270" i="1"/>
  <c r="AL269" i="1" s="1"/>
  <c r="AJ270" i="1"/>
  <c r="AJ269" i="1" s="1"/>
  <c r="AH270" i="1"/>
  <c r="AH269" i="1" s="1"/>
  <c r="AF270" i="1"/>
  <c r="AF269" i="1" s="1"/>
  <c r="AD270" i="1"/>
  <c r="AD269" i="1" s="1"/>
  <c r="AB270" i="1"/>
  <c r="AB269" i="1" s="1"/>
  <c r="Z270" i="1"/>
  <c r="Z269" i="1" s="1"/>
  <c r="X270" i="1"/>
  <c r="X269" i="1" s="1"/>
  <c r="V270" i="1"/>
  <c r="V269" i="1" s="1"/>
  <c r="T270" i="1"/>
  <c r="T269" i="1" s="1"/>
  <c r="R270" i="1"/>
  <c r="R269" i="1" s="1"/>
  <c r="DH269" i="1"/>
  <c r="DG269" i="1"/>
  <c r="DF269" i="1"/>
  <c r="DE269" i="1"/>
  <c r="DC269" i="1"/>
  <c r="DA269" i="1"/>
  <c r="CY269" i="1"/>
  <c r="CW269" i="1"/>
  <c r="CU269" i="1"/>
  <c r="CS269" i="1"/>
  <c r="CQ269" i="1"/>
  <c r="CO269" i="1"/>
  <c r="CM269" i="1"/>
  <c r="CK269" i="1"/>
  <c r="CI269" i="1"/>
  <c r="CG269" i="1"/>
  <c r="CE269" i="1"/>
  <c r="CC269" i="1"/>
  <c r="CA269" i="1"/>
  <c r="BY269" i="1"/>
  <c r="BW269" i="1"/>
  <c r="BU269" i="1"/>
  <c r="BS269" i="1"/>
  <c r="BQ269" i="1"/>
  <c r="BO269" i="1"/>
  <c r="BM269" i="1"/>
  <c r="BI269" i="1"/>
  <c r="BG269" i="1"/>
  <c r="BE269" i="1"/>
  <c r="BC269" i="1"/>
  <c r="AY269" i="1"/>
  <c r="AX269" i="1"/>
  <c r="AW269" i="1"/>
  <c r="AU269" i="1"/>
  <c r="AS269" i="1"/>
  <c r="AQ269" i="1"/>
  <c r="AO269" i="1"/>
  <c r="AM269" i="1"/>
  <c r="AK269" i="1"/>
  <c r="AI269" i="1"/>
  <c r="AG269" i="1"/>
  <c r="AE269" i="1"/>
  <c r="AC269" i="1"/>
  <c r="AA269" i="1"/>
  <c r="Y269" i="1"/>
  <c r="W269" i="1"/>
  <c r="U269" i="1"/>
  <c r="S269" i="1"/>
  <c r="Q269" i="1"/>
  <c r="DH268" i="1"/>
  <c r="DF268" i="1"/>
  <c r="DD268" i="1"/>
  <c r="DB268" i="1"/>
  <c r="CZ268" i="1"/>
  <c r="CX268" i="1"/>
  <c r="CV268" i="1"/>
  <c r="CT268" i="1"/>
  <c r="CR268" i="1"/>
  <c r="CP268" i="1"/>
  <c r="CN268" i="1"/>
  <c r="CL268" i="1"/>
  <c r="CJ268" i="1"/>
  <c r="CH268" i="1"/>
  <c r="CF268" i="1"/>
  <c r="CD268" i="1"/>
  <c r="CB268" i="1"/>
  <c r="BZ268" i="1"/>
  <c r="BX268" i="1"/>
  <c r="BV268" i="1"/>
  <c r="BT268" i="1"/>
  <c r="BR268" i="1"/>
  <c r="BP268" i="1"/>
  <c r="BN268" i="1"/>
  <c r="BL268" i="1"/>
  <c r="BJ268" i="1"/>
  <c r="BH268" i="1"/>
  <c r="BF268" i="1"/>
  <c r="BD268" i="1"/>
  <c r="BB268" i="1"/>
  <c r="AZ268" i="1"/>
  <c r="AX268" i="1"/>
  <c r="AV268" i="1"/>
  <c r="AT268" i="1"/>
  <c r="AR268" i="1"/>
  <c r="AP268" i="1"/>
  <c r="AN268" i="1"/>
  <c r="AL268" i="1"/>
  <c r="AJ268" i="1"/>
  <c r="AH268" i="1"/>
  <c r="AF268" i="1"/>
  <c r="AC268" i="1"/>
  <c r="AD268" i="1" s="1"/>
  <c r="AB268" i="1"/>
  <c r="Z268" i="1"/>
  <c r="X268" i="1"/>
  <c r="V268" i="1"/>
  <c r="T268" i="1"/>
  <c r="R268" i="1"/>
  <c r="DI267" i="1"/>
  <c r="DH267" i="1"/>
  <c r="DF267" i="1"/>
  <c r="DD267" i="1"/>
  <c r="DB267" i="1"/>
  <c r="CZ267" i="1"/>
  <c r="CX267" i="1"/>
  <c r="CV267" i="1"/>
  <c r="CT267" i="1"/>
  <c r="CR267" i="1"/>
  <c r="CP267" i="1"/>
  <c r="CN267" i="1"/>
  <c r="CL267" i="1"/>
  <c r="CJ267" i="1"/>
  <c r="CH267" i="1"/>
  <c r="CF267" i="1"/>
  <c r="CD267" i="1"/>
  <c r="CB267" i="1"/>
  <c r="BZ267" i="1"/>
  <c r="BX267" i="1"/>
  <c r="BV267" i="1"/>
  <c r="BT267" i="1"/>
  <c r="BR267" i="1"/>
  <c r="BP267" i="1"/>
  <c r="BN267" i="1"/>
  <c r="BL267" i="1"/>
  <c r="BJ267" i="1"/>
  <c r="BH267" i="1"/>
  <c r="BF267" i="1"/>
  <c r="BD267" i="1"/>
  <c r="BB267" i="1"/>
  <c r="AZ267" i="1"/>
  <c r="AX267" i="1"/>
  <c r="AV267" i="1"/>
  <c r="AT267" i="1"/>
  <c r="AR267" i="1"/>
  <c r="AP267" i="1"/>
  <c r="AN267" i="1"/>
  <c r="AL267" i="1"/>
  <c r="AJ267" i="1"/>
  <c r="AH267" i="1"/>
  <c r="AF267" i="1"/>
  <c r="AD267" i="1"/>
  <c r="AB267" i="1"/>
  <c r="Z267" i="1"/>
  <c r="X267" i="1"/>
  <c r="V267" i="1"/>
  <c r="T267" i="1"/>
  <c r="R267" i="1"/>
  <c r="DI266" i="1"/>
  <c r="DH266" i="1"/>
  <c r="DF266" i="1"/>
  <c r="DD266" i="1"/>
  <c r="DB266" i="1"/>
  <c r="CZ266" i="1"/>
  <c r="CX266" i="1"/>
  <c r="CV266" i="1"/>
  <c r="CT266" i="1"/>
  <c r="CR266" i="1"/>
  <c r="CP266" i="1"/>
  <c r="CN266" i="1"/>
  <c r="CL266" i="1"/>
  <c r="CJ266" i="1"/>
  <c r="CH266" i="1"/>
  <c r="CF266" i="1"/>
  <c r="CD266" i="1"/>
  <c r="CB266" i="1"/>
  <c r="BZ266" i="1"/>
  <c r="BX266" i="1"/>
  <c r="BV266" i="1"/>
  <c r="BT266" i="1"/>
  <c r="BR266" i="1"/>
  <c r="BP266" i="1"/>
  <c r="BN266" i="1"/>
  <c r="BL266" i="1"/>
  <c r="BJ266" i="1"/>
  <c r="BH266" i="1"/>
  <c r="BF266" i="1"/>
  <c r="BD266" i="1"/>
  <c r="BB266" i="1"/>
  <c r="AZ266" i="1"/>
  <c r="AX266" i="1"/>
  <c r="AV266" i="1"/>
  <c r="AT266" i="1"/>
  <c r="AR266" i="1"/>
  <c r="AP266" i="1"/>
  <c r="AN266" i="1"/>
  <c r="AL266" i="1"/>
  <c r="AJ266" i="1"/>
  <c r="AH266" i="1"/>
  <c r="AF266" i="1"/>
  <c r="AD266" i="1"/>
  <c r="AB266" i="1"/>
  <c r="Z266" i="1"/>
  <c r="X266" i="1"/>
  <c r="V266" i="1"/>
  <c r="T266" i="1"/>
  <c r="R266" i="1"/>
  <c r="DI265" i="1"/>
  <c r="DH265" i="1"/>
  <c r="DF265" i="1"/>
  <c r="DD265" i="1"/>
  <c r="DB265" i="1"/>
  <c r="CZ265" i="1"/>
  <c r="CX265" i="1"/>
  <c r="CV265" i="1"/>
  <c r="CT265" i="1"/>
  <c r="CR265" i="1"/>
  <c r="CP265" i="1"/>
  <c r="CN265" i="1"/>
  <c r="CL265" i="1"/>
  <c r="CJ265" i="1"/>
  <c r="CH265" i="1"/>
  <c r="CF265" i="1"/>
  <c r="CD265" i="1"/>
  <c r="CB265" i="1"/>
  <c r="BZ265" i="1"/>
  <c r="BX265" i="1"/>
  <c r="BV265" i="1"/>
  <c r="BT265" i="1"/>
  <c r="BR265" i="1"/>
  <c r="BP265" i="1"/>
  <c r="BN265" i="1"/>
  <c r="BL265" i="1"/>
  <c r="BJ265" i="1"/>
  <c r="BH265" i="1"/>
  <c r="BF265" i="1"/>
  <c r="BD265" i="1"/>
  <c r="BB265" i="1"/>
  <c r="AZ265" i="1"/>
  <c r="AX265" i="1"/>
  <c r="AV265" i="1"/>
  <c r="AT265" i="1"/>
  <c r="AR265" i="1"/>
  <c r="AP265" i="1"/>
  <c r="AN265" i="1"/>
  <c r="AL265" i="1"/>
  <c r="AJ265" i="1"/>
  <c r="AH265" i="1"/>
  <c r="AF265" i="1"/>
  <c r="AD265" i="1"/>
  <c r="AB265" i="1"/>
  <c r="Z265" i="1"/>
  <c r="X265" i="1"/>
  <c r="V265" i="1"/>
  <c r="T265" i="1"/>
  <c r="R265" i="1"/>
  <c r="DI264" i="1"/>
  <c r="DH264" i="1"/>
  <c r="DF264" i="1"/>
  <c r="DD264" i="1"/>
  <c r="DB264" i="1"/>
  <c r="CZ264" i="1"/>
  <c r="CX264" i="1"/>
  <c r="CV264" i="1"/>
  <c r="CT264" i="1"/>
  <c r="CR264" i="1"/>
  <c r="CP264" i="1"/>
  <c r="CN264" i="1"/>
  <c r="CL264" i="1"/>
  <c r="CJ264" i="1"/>
  <c r="CH264" i="1"/>
  <c r="CF264" i="1"/>
  <c r="CD264" i="1"/>
  <c r="CB264" i="1"/>
  <c r="BZ264" i="1"/>
  <c r="BX264" i="1"/>
  <c r="BV264" i="1"/>
  <c r="BT264" i="1"/>
  <c r="BR264" i="1"/>
  <c r="BP264" i="1"/>
  <c r="BN264" i="1"/>
  <c r="BL264" i="1"/>
  <c r="BJ264" i="1"/>
  <c r="BH264" i="1"/>
  <c r="BF264" i="1"/>
  <c r="BD264" i="1"/>
  <c r="BB264" i="1"/>
  <c r="AZ264" i="1"/>
  <c r="AX264" i="1"/>
  <c r="AV264" i="1"/>
  <c r="AT264" i="1"/>
  <c r="AR264" i="1"/>
  <c r="AP264" i="1"/>
  <c r="AN264" i="1"/>
  <c r="AL264" i="1"/>
  <c r="AJ264" i="1"/>
  <c r="AH264" i="1"/>
  <c r="AF264" i="1"/>
  <c r="AD264" i="1"/>
  <c r="AB264" i="1"/>
  <c r="Z264" i="1"/>
  <c r="X264" i="1"/>
  <c r="V264" i="1"/>
  <c r="T264" i="1"/>
  <c r="R264" i="1"/>
  <c r="DH263" i="1"/>
  <c r="DF263" i="1"/>
  <c r="DD263" i="1"/>
  <c r="DB263" i="1"/>
  <c r="CZ263" i="1"/>
  <c r="CX263" i="1"/>
  <c r="CV263" i="1"/>
  <c r="CT263" i="1"/>
  <c r="CR263" i="1"/>
  <c r="CP263" i="1"/>
  <c r="CN263" i="1"/>
  <c r="CL263" i="1"/>
  <c r="CJ263" i="1"/>
  <c r="CH263" i="1"/>
  <c r="CF263" i="1"/>
  <c r="CD263" i="1"/>
  <c r="CB263" i="1"/>
  <c r="BZ263" i="1"/>
  <c r="BX263" i="1"/>
  <c r="BV263" i="1"/>
  <c r="BT263" i="1"/>
  <c r="BR263" i="1"/>
  <c r="BP263" i="1"/>
  <c r="BN263" i="1"/>
  <c r="BL263" i="1"/>
  <c r="BJ263" i="1"/>
  <c r="BH263" i="1"/>
  <c r="BF263" i="1"/>
  <c r="BD263" i="1"/>
  <c r="BB263" i="1"/>
  <c r="AZ263" i="1"/>
  <c r="AX263" i="1"/>
  <c r="AV263" i="1"/>
  <c r="AT263" i="1"/>
  <c r="AR263" i="1"/>
  <c r="AP263" i="1"/>
  <c r="AN263" i="1"/>
  <c r="AL263" i="1"/>
  <c r="AJ263" i="1"/>
  <c r="AH263" i="1"/>
  <c r="AF263" i="1"/>
  <c r="AC263" i="1"/>
  <c r="AD263" i="1" s="1"/>
  <c r="AB263" i="1"/>
  <c r="Z263" i="1"/>
  <c r="X263" i="1"/>
  <c r="V263" i="1"/>
  <c r="T263" i="1"/>
  <c r="R263" i="1"/>
  <c r="DI262" i="1"/>
  <c r="DH262" i="1"/>
  <c r="DF262" i="1"/>
  <c r="DD262" i="1"/>
  <c r="DB262" i="1"/>
  <c r="CZ262" i="1"/>
  <c r="CX262" i="1"/>
  <c r="CV262" i="1"/>
  <c r="CT262" i="1"/>
  <c r="CR262" i="1"/>
  <c r="CP262" i="1"/>
  <c r="CN262" i="1"/>
  <c r="CL262" i="1"/>
  <c r="CJ262" i="1"/>
  <c r="CH262" i="1"/>
  <c r="CF262" i="1"/>
  <c r="CD262" i="1"/>
  <c r="CB262" i="1"/>
  <c r="BZ262" i="1"/>
  <c r="BX262" i="1"/>
  <c r="BV262" i="1"/>
  <c r="BT262" i="1"/>
  <c r="BR262" i="1"/>
  <c r="BP262" i="1"/>
  <c r="BN262" i="1"/>
  <c r="BL262" i="1"/>
  <c r="BJ262" i="1"/>
  <c r="BH262" i="1"/>
  <c r="BF262" i="1"/>
  <c r="BD262" i="1"/>
  <c r="BB262" i="1"/>
  <c r="AZ262" i="1"/>
  <c r="AX262" i="1"/>
  <c r="AV262" i="1"/>
  <c r="AT262" i="1"/>
  <c r="AR262" i="1"/>
  <c r="AP262" i="1"/>
  <c r="AN262" i="1"/>
  <c r="AL262" i="1"/>
  <c r="AJ262" i="1"/>
  <c r="AH262" i="1"/>
  <c r="AF262" i="1"/>
  <c r="AD262" i="1"/>
  <c r="AB262" i="1"/>
  <c r="Z262" i="1"/>
  <c r="X262" i="1"/>
  <c r="V262" i="1"/>
  <c r="T262" i="1"/>
  <c r="R262" i="1"/>
  <c r="DI261" i="1"/>
  <c r="DH261" i="1"/>
  <c r="DF261" i="1"/>
  <c r="DD261" i="1"/>
  <c r="DB261" i="1"/>
  <c r="CZ261" i="1"/>
  <c r="CX261" i="1"/>
  <c r="CV261" i="1"/>
  <c r="CT261" i="1"/>
  <c r="CR261" i="1"/>
  <c r="CP261" i="1"/>
  <c r="CN261" i="1"/>
  <c r="CL261" i="1"/>
  <c r="CJ261" i="1"/>
  <c r="CH261" i="1"/>
  <c r="CF261" i="1"/>
  <c r="CD261" i="1"/>
  <c r="CB261" i="1"/>
  <c r="BZ261" i="1"/>
  <c r="BX261" i="1"/>
  <c r="BV261" i="1"/>
  <c r="BT261" i="1"/>
  <c r="BR261" i="1"/>
  <c r="BP261" i="1"/>
  <c r="BN261" i="1"/>
  <c r="BL261" i="1"/>
  <c r="BJ261" i="1"/>
  <c r="BH261" i="1"/>
  <c r="BF261" i="1"/>
  <c r="BD261" i="1"/>
  <c r="BB261" i="1"/>
  <c r="AZ261" i="1"/>
  <c r="AX261" i="1"/>
  <c r="AV261" i="1"/>
  <c r="AT261" i="1"/>
  <c r="AR261" i="1"/>
  <c r="AP261" i="1"/>
  <c r="AN261" i="1"/>
  <c r="AL261" i="1"/>
  <c r="AJ261" i="1"/>
  <c r="AH261" i="1"/>
  <c r="AF261" i="1"/>
  <c r="AD261" i="1"/>
  <c r="AB261" i="1"/>
  <c r="Z261" i="1"/>
  <c r="X261" i="1"/>
  <c r="V261" i="1"/>
  <c r="T261" i="1"/>
  <c r="R261" i="1"/>
  <c r="DI260" i="1"/>
  <c r="DH260" i="1"/>
  <c r="DF260" i="1"/>
  <c r="DD260" i="1"/>
  <c r="DB260" i="1"/>
  <c r="CZ260" i="1"/>
  <c r="CX260" i="1"/>
  <c r="CV260" i="1"/>
  <c r="CT260" i="1"/>
  <c r="CR260" i="1"/>
  <c r="CP260" i="1"/>
  <c r="CN260" i="1"/>
  <c r="CL260" i="1"/>
  <c r="CJ260" i="1"/>
  <c r="CH260" i="1"/>
  <c r="CF260" i="1"/>
  <c r="CD260" i="1"/>
  <c r="CB260" i="1"/>
  <c r="BZ260" i="1"/>
  <c r="BX260" i="1"/>
  <c r="BV260" i="1"/>
  <c r="BT260" i="1"/>
  <c r="BR260" i="1"/>
  <c r="BP260" i="1"/>
  <c r="BN260" i="1"/>
  <c r="BL260" i="1"/>
  <c r="BJ260" i="1"/>
  <c r="BH260" i="1"/>
  <c r="BF260" i="1"/>
  <c r="BD260" i="1"/>
  <c r="BB260" i="1"/>
  <c r="AZ260" i="1"/>
  <c r="AX260" i="1"/>
  <c r="AV260" i="1"/>
  <c r="AT260" i="1"/>
  <c r="AR260" i="1"/>
  <c r="AP260" i="1"/>
  <c r="AN260" i="1"/>
  <c r="AL260" i="1"/>
  <c r="AJ260" i="1"/>
  <c r="AH260" i="1"/>
  <c r="AF260" i="1"/>
  <c r="AD260" i="1"/>
  <c r="AB260" i="1"/>
  <c r="Z260" i="1"/>
  <c r="X260" i="1"/>
  <c r="V260" i="1"/>
  <c r="T260" i="1"/>
  <c r="R260" i="1"/>
  <c r="DI259" i="1"/>
  <c r="DH259" i="1"/>
  <c r="DF259" i="1"/>
  <c r="DD259" i="1"/>
  <c r="DB259" i="1"/>
  <c r="CZ259" i="1"/>
  <c r="CX259" i="1"/>
  <c r="CV259" i="1"/>
  <c r="CT259" i="1"/>
  <c r="CR259" i="1"/>
  <c r="CP259" i="1"/>
  <c r="CN259" i="1"/>
  <c r="CL259" i="1"/>
  <c r="CJ259" i="1"/>
  <c r="CH259" i="1"/>
  <c r="CF259" i="1"/>
  <c r="CD259" i="1"/>
  <c r="CB259" i="1"/>
  <c r="BZ259" i="1"/>
  <c r="BX259" i="1"/>
  <c r="BV259" i="1"/>
  <c r="BT259" i="1"/>
  <c r="BR259" i="1"/>
  <c r="BP259" i="1"/>
  <c r="BN259" i="1"/>
  <c r="BL259" i="1"/>
  <c r="BJ259" i="1"/>
  <c r="BH259" i="1"/>
  <c r="BF259" i="1"/>
  <c r="BD259" i="1"/>
  <c r="BB259" i="1"/>
  <c r="AZ259" i="1"/>
  <c r="AX259" i="1"/>
  <c r="AV259" i="1"/>
  <c r="AT259" i="1"/>
  <c r="AR259" i="1"/>
  <c r="AP259" i="1"/>
  <c r="AN259" i="1"/>
  <c r="AL259" i="1"/>
  <c r="AJ259" i="1"/>
  <c r="AH259" i="1"/>
  <c r="AF259" i="1"/>
  <c r="AD259" i="1"/>
  <c r="AB259" i="1"/>
  <c r="Z259" i="1"/>
  <c r="X259" i="1"/>
  <c r="V259" i="1"/>
  <c r="T259" i="1"/>
  <c r="R259" i="1"/>
  <c r="DI258" i="1"/>
  <c r="DH258" i="1"/>
  <c r="DF258" i="1"/>
  <c r="DD258" i="1"/>
  <c r="DB258" i="1"/>
  <c r="CZ258" i="1"/>
  <c r="CX258" i="1"/>
  <c r="CV258" i="1"/>
  <c r="CT258" i="1"/>
  <c r="CR258" i="1"/>
  <c r="CP258" i="1"/>
  <c r="CN258" i="1"/>
  <c r="CL258" i="1"/>
  <c r="CJ258" i="1"/>
  <c r="CH258" i="1"/>
  <c r="CF258" i="1"/>
  <c r="CD258" i="1"/>
  <c r="CB258" i="1"/>
  <c r="BZ258" i="1"/>
  <c r="BX258" i="1"/>
  <c r="BV258" i="1"/>
  <c r="BT258" i="1"/>
  <c r="BR258" i="1"/>
  <c r="BP258" i="1"/>
  <c r="BN258" i="1"/>
  <c r="BL258" i="1"/>
  <c r="BJ258" i="1"/>
  <c r="BH258" i="1"/>
  <c r="BF258" i="1"/>
  <c r="BD258" i="1"/>
  <c r="BB258" i="1"/>
  <c r="AZ258" i="1"/>
  <c r="AX258" i="1"/>
  <c r="AV258" i="1"/>
  <c r="AT258" i="1"/>
  <c r="AR258" i="1"/>
  <c r="AP258" i="1"/>
  <c r="AN258" i="1"/>
  <c r="AL258" i="1"/>
  <c r="AJ258" i="1"/>
  <c r="AH258" i="1"/>
  <c r="AF258" i="1"/>
  <c r="AD258" i="1"/>
  <c r="AB258" i="1"/>
  <c r="Z258" i="1"/>
  <c r="X258" i="1"/>
  <c r="V258" i="1"/>
  <c r="T258" i="1"/>
  <c r="R258" i="1"/>
  <c r="DI257" i="1"/>
  <c r="DH257" i="1"/>
  <c r="DF257" i="1"/>
  <c r="DD257" i="1"/>
  <c r="DB257" i="1"/>
  <c r="CZ257" i="1"/>
  <c r="CX257" i="1"/>
  <c r="CV257" i="1"/>
  <c r="CT257" i="1"/>
  <c r="CR257" i="1"/>
  <c r="CP257" i="1"/>
  <c r="CN257" i="1"/>
  <c r="CL257" i="1"/>
  <c r="CJ257" i="1"/>
  <c r="CH257" i="1"/>
  <c r="CF257" i="1"/>
  <c r="CD257" i="1"/>
  <c r="CB257" i="1"/>
  <c r="BZ257" i="1"/>
  <c r="BX257" i="1"/>
  <c r="BV257" i="1"/>
  <c r="BT257" i="1"/>
  <c r="BR257" i="1"/>
  <c r="BP257" i="1"/>
  <c r="BN257" i="1"/>
  <c r="BL257" i="1"/>
  <c r="BJ257" i="1"/>
  <c r="BH257" i="1"/>
  <c r="BF257" i="1"/>
  <c r="BD257" i="1"/>
  <c r="BB257" i="1"/>
  <c r="AZ257" i="1"/>
  <c r="AX257" i="1"/>
  <c r="AV257" i="1"/>
  <c r="AT257" i="1"/>
  <c r="AR257" i="1"/>
  <c r="AP257" i="1"/>
  <c r="AN257" i="1"/>
  <c r="AL257" i="1"/>
  <c r="AJ257" i="1"/>
  <c r="AJ256" i="1" s="1"/>
  <c r="AH257" i="1"/>
  <c r="AF257" i="1"/>
  <c r="AD257" i="1"/>
  <c r="AB257" i="1"/>
  <c r="Z257" i="1"/>
  <c r="X257" i="1"/>
  <c r="V257" i="1"/>
  <c r="T257" i="1"/>
  <c r="T256" i="1" s="1"/>
  <c r="R257" i="1"/>
  <c r="DG256" i="1"/>
  <c r="DE256" i="1"/>
  <c r="DC256" i="1"/>
  <c r="DA256" i="1"/>
  <c r="CY256" i="1"/>
  <c r="CW256" i="1"/>
  <c r="CU256" i="1"/>
  <c r="CS256" i="1"/>
  <c r="CQ256" i="1"/>
  <c r="CO256" i="1"/>
  <c r="CM256" i="1"/>
  <c r="CK256" i="1"/>
  <c r="CI256" i="1"/>
  <c r="CG256" i="1"/>
  <c r="CE256" i="1"/>
  <c r="CC256" i="1"/>
  <c r="CA256" i="1"/>
  <c r="BY256" i="1"/>
  <c r="BW256" i="1"/>
  <c r="BU256" i="1"/>
  <c r="BS256" i="1"/>
  <c r="BQ256" i="1"/>
  <c r="BO256" i="1"/>
  <c r="BM256" i="1"/>
  <c r="BI256" i="1"/>
  <c r="BG256" i="1"/>
  <c r="BE256" i="1"/>
  <c r="BC256" i="1"/>
  <c r="AY256" i="1"/>
  <c r="AW256" i="1"/>
  <c r="AU256" i="1"/>
  <c r="AS256" i="1"/>
  <c r="AQ256" i="1"/>
  <c r="AO256" i="1"/>
  <c r="AM256" i="1"/>
  <c r="AK256" i="1"/>
  <c r="AI256" i="1"/>
  <c r="AG256" i="1"/>
  <c r="AE256" i="1"/>
  <c r="AC256" i="1"/>
  <c r="AA256" i="1"/>
  <c r="Y256" i="1"/>
  <c r="W256" i="1"/>
  <c r="U256" i="1"/>
  <c r="S256" i="1"/>
  <c r="Q256" i="1"/>
  <c r="DI255" i="1"/>
  <c r="DH255" i="1"/>
  <c r="DF255" i="1"/>
  <c r="DD255" i="1"/>
  <c r="DB255" i="1"/>
  <c r="CZ255" i="1"/>
  <c r="CX255" i="1"/>
  <c r="CV255" i="1"/>
  <c r="CT255" i="1"/>
  <c r="CR255" i="1"/>
  <c r="CP255" i="1"/>
  <c r="CN255" i="1"/>
  <c r="CL255" i="1"/>
  <c r="CJ255" i="1"/>
  <c r="CH255" i="1"/>
  <c r="CF255" i="1"/>
  <c r="CD255" i="1"/>
  <c r="CB255" i="1"/>
  <c r="BZ255" i="1"/>
  <c r="BX255" i="1"/>
  <c r="BV255" i="1"/>
  <c r="BT255" i="1"/>
  <c r="BR255" i="1"/>
  <c r="BP255" i="1"/>
  <c r="BN255" i="1"/>
  <c r="BL255" i="1"/>
  <c r="BJ255" i="1"/>
  <c r="BH255" i="1"/>
  <c r="BF255" i="1"/>
  <c r="BD255" i="1"/>
  <c r="BB255" i="1"/>
  <c r="AZ255" i="1"/>
  <c r="AX255" i="1"/>
  <c r="AV255" i="1"/>
  <c r="AT255" i="1"/>
  <c r="AR255" i="1"/>
  <c r="AP255" i="1"/>
  <c r="AN255" i="1"/>
  <c r="AL255" i="1"/>
  <c r="AJ255" i="1"/>
  <c r="AH255" i="1"/>
  <c r="AF255" i="1"/>
  <c r="AD255" i="1"/>
  <c r="AB255" i="1"/>
  <c r="Z255" i="1"/>
  <c r="X255" i="1"/>
  <c r="V255" i="1"/>
  <c r="T255" i="1"/>
  <c r="R255" i="1"/>
  <c r="DH254" i="1"/>
  <c r="DF254" i="1"/>
  <c r="DD254" i="1"/>
  <c r="DB254" i="1"/>
  <c r="CZ254" i="1"/>
  <c r="CX254" i="1"/>
  <c r="CV254" i="1"/>
  <c r="CT254" i="1"/>
  <c r="CR254" i="1"/>
  <c r="CP254" i="1"/>
  <c r="CN254" i="1"/>
  <c r="CL254" i="1"/>
  <c r="CJ254" i="1"/>
  <c r="CH254" i="1"/>
  <c r="CF254" i="1"/>
  <c r="CD254" i="1"/>
  <c r="CB254" i="1"/>
  <c r="BZ254" i="1"/>
  <c r="BX254" i="1"/>
  <c r="BV254" i="1"/>
  <c r="BT254" i="1"/>
  <c r="BR254" i="1"/>
  <c r="BP254" i="1"/>
  <c r="BP251" i="1" s="1"/>
  <c r="BN254" i="1"/>
  <c r="BL254" i="1"/>
  <c r="BJ254" i="1"/>
  <c r="BH254" i="1"/>
  <c r="BF254" i="1"/>
  <c r="BD254" i="1"/>
  <c r="BB254" i="1"/>
  <c r="AZ254" i="1"/>
  <c r="AX254" i="1"/>
  <c r="AV254" i="1"/>
  <c r="AT254" i="1"/>
  <c r="AR254" i="1"/>
  <c r="AP254" i="1"/>
  <c r="AN254" i="1"/>
  <c r="AL254" i="1"/>
  <c r="AJ254" i="1"/>
  <c r="AH254" i="1"/>
  <c r="AF254" i="1"/>
  <c r="AD254" i="1"/>
  <c r="AB254" i="1"/>
  <c r="Z254" i="1"/>
  <c r="X254" i="1"/>
  <c r="V254" i="1"/>
  <c r="T254" i="1"/>
  <c r="R254" i="1"/>
  <c r="DI253" i="1"/>
  <c r="DH253" i="1"/>
  <c r="DF253" i="1"/>
  <c r="DD253" i="1"/>
  <c r="DB253" i="1"/>
  <c r="CZ253" i="1"/>
  <c r="CX253" i="1"/>
  <c r="CV253" i="1"/>
  <c r="CT253" i="1"/>
  <c r="CR253" i="1"/>
  <c r="CP253" i="1"/>
  <c r="CN253" i="1"/>
  <c r="CL253" i="1"/>
  <c r="CJ253" i="1"/>
  <c r="CH253" i="1"/>
  <c r="CF253" i="1"/>
  <c r="CD253" i="1"/>
  <c r="CB253" i="1"/>
  <c r="BZ253" i="1"/>
  <c r="BX253" i="1"/>
  <c r="BV253" i="1"/>
  <c r="BT253" i="1"/>
  <c r="BR253" i="1"/>
  <c r="BP253" i="1"/>
  <c r="BN253" i="1"/>
  <c r="BL253" i="1"/>
  <c r="BJ253" i="1"/>
  <c r="BH253" i="1"/>
  <c r="BF253" i="1"/>
  <c r="BD253" i="1"/>
  <c r="BB253" i="1"/>
  <c r="AZ253" i="1"/>
  <c r="AX253" i="1"/>
  <c r="AV253" i="1"/>
  <c r="AT253" i="1"/>
  <c r="AR253" i="1"/>
  <c r="AP253" i="1"/>
  <c r="AN253" i="1"/>
  <c r="AL253" i="1"/>
  <c r="AJ253" i="1"/>
  <c r="AH253" i="1"/>
  <c r="AF253" i="1"/>
  <c r="AD253" i="1"/>
  <c r="AB253" i="1"/>
  <c r="Z253" i="1"/>
  <c r="X253" i="1"/>
  <c r="V253" i="1"/>
  <c r="T253" i="1"/>
  <c r="R253" i="1"/>
  <c r="DH252" i="1"/>
  <c r="DF252" i="1"/>
  <c r="DD252" i="1"/>
  <c r="DB252" i="1"/>
  <c r="CZ252" i="1"/>
  <c r="CZ251" i="1" s="1"/>
  <c r="CX252" i="1"/>
  <c r="CV252" i="1"/>
  <c r="CT252" i="1"/>
  <c r="CR252" i="1"/>
  <c r="CP252" i="1"/>
  <c r="CN252" i="1"/>
  <c r="CL252" i="1"/>
  <c r="CJ252" i="1"/>
  <c r="CJ251" i="1" s="1"/>
  <c r="CH252" i="1"/>
  <c r="CF252" i="1"/>
  <c r="CD252" i="1"/>
  <c r="CB252" i="1"/>
  <c r="BZ252" i="1"/>
  <c r="BX252" i="1"/>
  <c r="BV252" i="1"/>
  <c r="BT252" i="1"/>
  <c r="BT251" i="1" s="1"/>
  <c r="BR252" i="1"/>
  <c r="BP252" i="1"/>
  <c r="BN252" i="1"/>
  <c r="BL252" i="1"/>
  <c r="BJ252" i="1"/>
  <c r="BH252" i="1"/>
  <c r="BF252" i="1"/>
  <c r="BD252" i="1"/>
  <c r="BB252" i="1"/>
  <c r="AZ252" i="1"/>
  <c r="AX252" i="1"/>
  <c r="AV252" i="1"/>
  <c r="AT252" i="1"/>
  <c r="AR252" i="1"/>
  <c r="AP252" i="1"/>
  <c r="AN252" i="1"/>
  <c r="AL252" i="1"/>
  <c r="AJ252" i="1"/>
  <c r="AH252" i="1"/>
  <c r="AF252" i="1"/>
  <c r="AD252" i="1"/>
  <c r="AB252" i="1"/>
  <c r="Z252" i="1"/>
  <c r="X252" i="1"/>
  <c r="V252" i="1"/>
  <c r="T252" i="1"/>
  <c r="R252" i="1"/>
  <c r="DI252" i="1"/>
  <c r="DG251" i="1"/>
  <c r="DE251" i="1"/>
  <c r="DC251" i="1"/>
  <c r="DA251" i="1"/>
  <c r="CY251" i="1"/>
  <c r="CW251" i="1"/>
  <c r="CU251" i="1"/>
  <c r="CS251" i="1"/>
  <c r="CQ251" i="1"/>
  <c r="CO251" i="1"/>
  <c r="CM251" i="1"/>
  <c r="CK251" i="1"/>
  <c r="CI251" i="1"/>
  <c r="CG251" i="1"/>
  <c r="CE251" i="1"/>
  <c r="CC251" i="1"/>
  <c r="CA251" i="1"/>
  <c r="BY251" i="1"/>
  <c r="BW251" i="1"/>
  <c r="BU251" i="1"/>
  <c r="BS251" i="1"/>
  <c r="BQ251" i="1"/>
  <c r="BO251" i="1"/>
  <c r="BM251" i="1"/>
  <c r="BI251" i="1"/>
  <c r="BG251" i="1"/>
  <c r="BE251" i="1"/>
  <c r="BC251" i="1"/>
  <c r="AY251" i="1"/>
  <c r="AW251" i="1"/>
  <c r="AU251" i="1"/>
  <c r="AS251" i="1"/>
  <c r="AQ251" i="1"/>
  <c r="AO251" i="1"/>
  <c r="AM251" i="1"/>
  <c r="AK251" i="1"/>
  <c r="AI251" i="1"/>
  <c r="AG251" i="1"/>
  <c r="AE251" i="1"/>
  <c r="AC251" i="1"/>
  <c r="AA251" i="1"/>
  <c r="Y251" i="1"/>
  <c r="W251" i="1"/>
  <c r="U251" i="1"/>
  <c r="S251" i="1"/>
  <c r="R251" i="1"/>
  <c r="Q251" i="1"/>
  <c r="DI250" i="1"/>
  <c r="DH250" i="1"/>
  <c r="DF250" i="1"/>
  <c r="DD250" i="1"/>
  <c r="DB250" i="1"/>
  <c r="CZ250" i="1"/>
  <c r="CX250" i="1"/>
  <c r="CV250" i="1"/>
  <c r="CT250" i="1"/>
  <c r="CR250" i="1"/>
  <c r="CP250" i="1"/>
  <c r="CN250" i="1"/>
  <c r="CL250" i="1"/>
  <c r="CJ250" i="1"/>
  <c r="CH250" i="1"/>
  <c r="CF250" i="1"/>
  <c r="CD250" i="1"/>
  <c r="CB250" i="1"/>
  <c r="BZ250" i="1"/>
  <c r="BX250" i="1"/>
  <c r="BV250" i="1"/>
  <c r="BT250" i="1"/>
  <c r="BR250" i="1"/>
  <c r="BP250" i="1"/>
  <c r="BN250" i="1"/>
  <c r="BL250" i="1"/>
  <c r="BJ250" i="1"/>
  <c r="BH250" i="1"/>
  <c r="BF250" i="1"/>
  <c r="BD250" i="1"/>
  <c r="BB250" i="1"/>
  <c r="AZ250" i="1"/>
  <c r="AX250" i="1"/>
  <c r="AV250" i="1"/>
  <c r="AT250" i="1"/>
  <c r="AR250" i="1"/>
  <c r="AP250" i="1"/>
  <c r="AN250" i="1"/>
  <c r="AL250" i="1"/>
  <c r="AJ250" i="1"/>
  <c r="AH250" i="1"/>
  <c r="AF250" i="1"/>
  <c r="AD250" i="1"/>
  <c r="AB250" i="1"/>
  <c r="Z250" i="1"/>
  <c r="X250" i="1"/>
  <c r="V250" i="1"/>
  <c r="T250" i="1"/>
  <c r="R250" i="1"/>
  <c r="DJ250" i="1" s="1"/>
  <c r="DI249" i="1"/>
  <c r="DH249" i="1"/>
  <c r="DF249" i="1"/>
  <c r="DD249" i="1"/>
  <c r="DB249" i="1"/>
  <c r="CZ249" i="1"/>
  <c r="CX249" i="1"/>
  <c r="CV249" i="1"/>
  <c r="CT249" i="1"/>
  <c r="CR249" i="1"/>
  <c r="CP249" i="1"/>
  <c r="CN249" i="1"/>
  <c r="CL249" i="1"/>
  <c r="CJ249" i="1"/>
  <c r="CH249" i="1"/>
  <c r="CF249" i="1"/>
  <c r="CD249" i="1"/>
  <c r="CB249" i="1"/>
  <c r="BZ249" i="1"/>
  <c r="BX249" i="1"/>
  <c r="BV249" i="1"/>
  <c r="BT249" i="1"/>
  <c r="BR249" i="1"/>
  <c r="BP249" i="1"/>
  <c r="BN249" i="1"/>
  <c r="BL249" i="1"/>
  <c r="BJ249" i="1"/>
  <c r="BH249" i="1"/>
  <c r="BF249" i="1"/>
  <c r="BD249" i="1"/>
  <c r="BB249" i="1"/>
  <c r="AZ249" i="1"/>
  <c r="AX249" i="1"/>
  <c r="AV249" i="1"/>
  <c r="AT249" i="1"/>
  <c r="AR249" i="1"/>
  <c r="AP249" i="1"/>
  <c r="AN249" i="1"/>
  <c r="AL249" i="1"/>
  <c r="AJ249" i="1"/>
  <c r="AH249" i="1"/>
  <c r="AF249" i="1"/>
  <c r="AD249" i="1"/>
  <c r="AB249" i="1"/>
  <c r="Z249" i="1"/>
  <c r="X249" i="1"/>
  <c r="V249" i="1"/>
  <c r="T249" i="1"/>
  <c r="R249" i="1"/>
  <c r="DH248" i="1"/>
  <c r="DF248" i="1"/>
  <c r="DD248" i="1"/>
  <c r="DB248" i="1"/>
  <c r="CZ248" i="1"/>
  <c r="CX248" i="1"/>
  <c r="CV248" i="1"/>
  <c r="CT248" i="1"/>
  <c r="CR248" i="1"/>
  <c r="CP248" i="1"/>
  <c r="CN248" i="1"/>
  <c r="CL248" i="1"/>
  <c r="CJ248" i="1"/>
  <c r="CH248" i="1"/>
  <c r="CF248" i="1"/>
  <c r="CD248" i="1"/>
  <c r="CB248" i="1"/>
  <c r="BZ248" i="1"/>
  <c r="BX248" i="1"/>
  <c r="BV248" i="1"/>
  <c r="BT248" i="1"/>
  <c r="BR248" i="1"/>
  <c r="BP248" i="1"/>
  <c r="BN248" i="1"/>
  <c r="BL248" i="1"/>
  <c r="BJ248" i="1"/>
  <c r="BH248" i="1"/>
  <c r="BF248" i="1"/>
  <c r="BD248" i="1"/>
  <c r="BB248" i="1"/>
  <c r="AZ248" i="1"/>
  <c r="AX248" i="1"/>
  <c r="AV248" i="1"/>
  <c r="AT248" i="1"/>
  <c r="AR248" i="1"/>
  <c r="AP248" i="1"/>
  <c r="AN248" i="1"/>
  <c r="AL248" i="1"/>
  <c r="AI248" i="1"/>
  <c r="AJ248" i="1" s="1"/>
  <c r="AH248" i="1"/>
  <c r="AF248" i="1"/>
  <c r="AC248" i="1"/>
  <c r="AD248" i="1" s="1"/>
  <c r="AB248" i="1"/>
  <c r="Z248" i="1"/>
  <c r="X248" i="1"/>
  <c r="V248" i="1"/>
  <c r="T248" i="1"/>
  <c r="R248" i="1"/>
  <c r="DI247" i="1"/>
  <c r="DH247" i="1"/>
  <c r="DF247" i="1"/>
  <c r="DD247" i="1"/>
  <c r="DB247" i="1"/>
  <c r="CZ247" i="1"/>
  <c r="CX247" i="1"/>
  <c r="CV247" i="1"/>
  <c r="CT247" i="1"/>
  <c r="CR247" i="1"/>
  <c r="CP247" i="1"/>
  <c r="CN247" i="1"/>
  <c r="CL247" i="1"/>
  <c r="CJ247" i="1"/>
  <c r="CH247" i="1"/>
  <c r="CF247" i="1"/>
  <c r="CD247" i="1"/>
  <c r="CB247" i="1"/>
  <c r="BZ247" i="1"/>
  <c r="BX247" i="1"/>
  <c r="BV247" i="1"/>
  <c r="BT247" i="1"/>
  <c r="BR247" i="1"/>
  <c r="BP247" i="1"/>
  <c r="BN247" i="1"/>
  <c r="BL247" i="1"/>
  <c r="BJ247" i="1"/>
  <c r="BH247" i="1"/>
  <c r="BF247" i="1"/>
  <c r="BD247" i="1"/>
  <c r="BB247" i="1"/>
  <c r="AZ247" i="1"/>
  <c r="AX247" i="1"/>
  <c r="AV247" i="1"/>
  <c r="AT247" i="1"/>
  <c r="AR247" i="1"/>
  <c r="AP247" i="1"/>
  <c r="AN247" i="1"/>
  <c r="AL247" i="1"/>
  <c r="AJ247" i="1"/>
  <c r="AH247" i="1"/>
  <c r="AF247" i="1"/>
  <c r="AD247" i="1"/>
  <c r="AB247" i="1"/>
  <c r="Z247" i="1"/>
  <c r="X247" i="1"/>
  <c r="V247" i="1"/>
  <c r="T247" i="1"/>
  <c r="R247" i="1"/>
  <c r="DI246" i="1"/>
  <c r="DH246" i="1"/>
  <c r="DF246" i="1"/>
  <c r="DD246" i="1"/>
  <c r="DB246" i="1"/>
  <c r="CZ246" i="1"/>
  <c r="CX246" i="1"/>
  <c r="CV246" i="1"/>
  <c r="CT246" i="1"/>
  <c r="CR246" i="1"/>
  <c r="CP246" i="1"/>
  <c r="CN246" i="1"/>
  <c r="CL246" i="1"/>
  <c r="CJ246" i="1"/>
  <c r="CH246" i="1"/>
  <c r="CF246" i="1"/>
  <c r="CD246" i="1"/>
  <c r="CB246" i="1"/>
  <c r="BZ246" i="1"/>
  <c r="BX246" i="1"/>
  <c r="BV246" i="1"/>
  <c r="BT246" i="1"/>
  <c r="BR246" i="1"/>
  <c r="BP246" i="1"/>
  <c r="BN246" i="1"/>
  <c r="BL246" i="1"/>
  <c r="BJ246" i="1"/>
  <c r="BH246" i="1"/>
  <c r="BF246" i="1"/>
  <c r="BD246" i="1"/>
  <c r="BB246" i="1"/>
  <c r="AZ246" i="1"/>
  <c r="AX246" i="1"/>
  <c r="AV246" i="1"/>
  <c r="AT246" i="1"/>
  <c r="AR246" i="1"/>
  <c r="AP246" i="1"/>
  <c r="AN246" i="1"/>
  <c r="AL246" i="1"/>
  <c r="AJ246" i="1"/>
  <c r="AH246" i="1"/>
  <c r="AF246" i="1"/>
  <c r="AD246" i="1"/>
  <c r="AB246" i="1"/>
  <c r="Z246" i="1"/>
  <c r="X246" i="1"/>
  <c r="V246" i="1"/>
  <c r="T246" i="1"/>
  <c r="R246" i="1"/>
  <c r="DH245" i="1"/>
  <c r="DF245" i="1"/>
  <c r="DD245" i="1"/>
  <c r="DB245" i="1"/>
  <c r="CZ245" i="1"/>
  <c r="CX245" i="1"/>
  <c r="CV245" i="1"/>
  <c r="CT245" i="1"/>
  <c r="CR245" i="1"/>
  <c r="CP245" i="1"/>
  <c r="CN245" i="1"/>
  <c r="CL245" i="1"/>
  <c r="CJ245" i="1"/>
  <c r="CH245" i="1"/>
  <c r="CF245" i="1"/>
  <c r="CD245" i="1"/>
  <c r="CB245" i="1"/>
  <c r="BZ245" i="1"/>
  <c r="BX245" i="1"/>
  <c r="BV245" i="1"/>
  <c r="BT245" i="1"/>
  <c r="BR245" i="1"/>
  <c r="BP245" i="1"/>
  <c r="BN245" i="1"/>
  <c r="BL245" i="1"/>
  <c r="BJ245" i="1"/>
  <c r="BH245" i="1"/>
  <c r="BF245" i="1"/>
  <c r="BD245" i="1"/>
  <c r="BB245" i="1"/>
  <c r="AZ245" i="1"/>
  <c r="AX245" i="1"/>
  <c r="AV245" i="1"/>
  <c r="AT245" i="1"/>
  <c r="AR245" i="1"/>
  <c r="AP245" i="1"/>
  <c r="AN245" i="1"/>
  <c r="AL245" i="1"/>
  <c r="AJ245" i="1"/>
  <c r="AH245" i="1"/>
  <c r="AF245" i="1"/>
  <c r="AD245" i="1"/>
  <c r="AB245" i="1"/>
  <c r="Z245" i="1"/>
  <c r="X245" i="1"/>
  <c r="V245" i="1"/>
  <c r="T245" i="1"/>
  <c r="R245" i="1"/>
  <c r="DG244" i="1"/>
  <c r="DE244" i="1"/>
  <c r="DC244" i="1"/>
  <c r="DA244" i="1"/>
  <c r="CY244" i="1"/>
  <c r="CW244" i="1"/>
  <c r="CU244" i="1"/>
  <c r="CS244" i="1"/>
  <c r="CQ244" i="1"/>
  <c r="CO244" i="1"/>
  <c r="CM244" i="1"/>
  <c r="CK244" i="1"/>
  <c r="CI244" i="1"/>
  <c r="CG244" i="1"/>
  <c r="CE244" i="1"/>
  <c r="CC244" i="1"/>
  <c r="CA244" i="1"/>
  <c r="BY244" i="1"/>
  <c r="BW244" i="1"/>
  <c r="BU244" i="1"/>
  <c r="BS244" i="1"/>
  <c r="BQ244" i="1"/>
  <c r="BO244" i="1"/>
  <c r="BM244" i="1"/>
  <c r="BI244" i="1"/>
  <c r="BG244" i="1"/>
  <c r="BE244" i="1"/>
  <c r="BC244" i="1"/>
  <c r="AY244" i="1"/>
  <c r="AW244" i="1"/>
  <c r="AU244" i="1"/>
  <c r="AS244" i="1"/>
  <c r="AQ244" i="1"/>
  <c r="AO244" i="1"/>
  <c r="AM244" i="1"/>
  <c r="AK244" i="1"/>
  <c r="AG244" i="1"/>
  <c r="AE244" i="1"/>
  <c r="AA244" i="1"/>
  <c r="Y244" i="1"/>
  <c r="W244" i="1"/>
  <c r="U244" i="1"/>
  <c r="S244" i="1"/>
  <c r="Q244" i="1"/>
  <c r="DI243" i="1"/>
  <c r="DH243" i="1"/>
  <c r="DF243" i="1"/>
  <c r="DD243" i="1"/>
  <c r="DB243" i="1"/>
  <c r="CZ243" i="1"/>
  <c r="CX243" i="1"/>
  <c r="CV243" i="1"/>
  <c r="CT243" i="1"/>
  <c r="CR243" i="1"/>
  <c r="CP243" i="1"/>
  <c r="CN243" i="1"/>
  <c r="CL243" i="1"/>
  <c r="CJ243" i="1"/>
  <c r="CH243" i="1"/>
  <c r="CF243" i="1"/>
  <c r="CD243" i="1"/>
  <c r="CB243" i="1"/>
  <c r="BZ243" i="1"/>
  <c r="BX243" i="1"/>
  <c r="BV243" i="1"/>
  <c r="BT243" i="1"/>
  <c r="BR243" i="1"/>
  <c r="BP243" i="1"/>
  <c r="BN243" i="1"/>
  <c r="BL243" i="1"/>
  <c r="BJ243" i="1"/>
  <c r="BH243" i="1"/>
  <c r="BF243" i="1"/>
  <c r="BD243" i="1"/>
  <c r="BB243" i="1"/>
  <c r="AZ243" i="1"/>
  <c r="AX243" i="1"/>
  <c r="AV243" i="1"/>
  <c r="AT243" i="1"/>
  <c r="AR243" i="1"/>
  <c r="AP243" i="1"/>
  <c r="AN243" i="1"/>
  <c r="AL243" i="1"/>
  <c r="AJ243" i="1"/>
  <c r="AH243" i="1"/>
  <c r="AF243" i="1"/>
  <c r="AD243" i="1"/>
  <c r="AB243" i="1"/>
  <c r="Z243" i="1"/>
  <c r="X243" i="1"/>
  <c r="V243" i="1"/>
  <c r="T243" i="1"/>
  <c r="R243" i="1"/>
  <c r="DI242" i="1"/>
  <c r="DH242" i="1"/>
  <c r="DF242" i="1"/>
  <c r="DD242" i="1"/>
  <c r="DB242" i="1"/>
  <c r="CZ242" i="1"/>
  <c r="CX242" i="1"/>
  <c r="CV242" i="1"/>
  <c r="CT242" i="1"/>
  <c r="CR242" i="1"/>
  <c r="CP242" i="1"/>
  <c r="CN242" i="1"/>
  <c r="CL242" i="1"/>
  <c r="CJ242" i="1"/>
  <c r="CH242" i="1"/>
  <c r="CF242" i="1"/>
  <c r="CD242" i="1"/>
  <c r="CB242" i="1"/>
  <c r="BZ242" i="1"/>
  <c r="BX242" i="1"/>
  <c r="BV242" i="1"/>
  <c r="BT242" i="1"/>
  <c r="BR242" i="1"/>
  <c r="BP242" i="1"/>
  <c r="BN242" i="1"/>
  <c r="BL242" i="1"/>
  <c r="BJ242" i="1"/>
  <c r="BH242" i="1"/>
  <c r="BF242" i="1"/>
  <c r="BD242" i="1"/>
  <c r="BB242" i="1"/>
  <c r="AZ242" i="1"/>
  <c r="AX242" i="1"/>
  <c r="AV242" i="1"/>
  <c r="AT242" i="1"/>
  <c r="AR242" i="1"/>
  <c r="AP242" i="1"/>
  <c r="AN242" i="1"/>
  <c r="AL242" i="1"/>
  <c r="AJ242" i="1"/>
  <c r="AH242" i="1"/>
  <c r="AF242" i="1"/>
  <c r="AD242" i="1"/>
  <c r="AB242" i="1"/>
  <c r="Z242" i="1"/>
  <c r="X242" i="1"/>
  <c r="V242" i="1"/>
  <c r="T242" i="1"/>
  <c r="R242" i="1"/>
  <c r="DH241" i="1"/>
  <c r="DF241" i="1"/>
  <c r="DD241" i="1"/>
  <c r="DB241" i="1"/>
  <c r="CZ241" i="1"/>
  <c r="CX241" i="1"/>
  <c r="CV241" i="1"/>
  <c r="CT241" i="1"/>
  <c r="CR241" i="1"/>
  <c r="CP241" i="1"/>
  <c r="CN241" i="1"/>
  <c r="CL241" i="1"/>
  <c r="CJ241" i="1"/>
  <c r="CH241" i="1"/>
  <c r="CF241" i="1"/>
  <c r="CD241" i="1"/>
  <c r="CB241" i="1"/>
  <c r="BZ241" i="1"/>
  <c r="BX241" i="1"/>
  <c r="BV241" i="1"/>
  <c r="BT241" i="1"/>
  <c r="BR241" i="1"/>
  <c r="BP241" i="1"/>
  <c r="BN241" i="1"/>
  <c r="BL241" i="1"/>
  <c r="BJ241" i="1"/>
  <c r="BH241" i="1"/>
  <c r="BF241" i="1"/>
  <c r="BD241" i="1"/>
  <c r="BB241" i="1"/>
  <c r="AZ241" i="1"/>
  <c r="AX241" i="1"/>
  <c r="AV241" i="1"/>
  <c r="AT241" i="1"/>
  <c r="AR241" i="1"/>
  <c r="AP241" i="1"/>
  <c r="AN241" i="1"/>
  <c r="AL241" i="1"/>
  <c r="AJ241" i="1"/>
  <c r="AH241" i="1"/>
  <c r="AF241" i="1"/>
  <c r="AD241" i="1"/>
  <c r="AB241" i="1"/>
  <c r="Z241" i="1"/>
  <c r="X241" i="1"/>
  <c r="V241" i="1"/>
  <c r="T241" i="1"/>
  <c r="Q241" i="1"/>
  <c r="DI240" i="1"/>
  <c r="DH240" i="1"/>
  <c r="DF240" i="1"/>
  <c r="DD240" i="1"/>
  <c r="DB240" i="1"/>
  <c r="CZ240" i="1"/>
  <c r="CX240" i="1"/>
  <c r="CV240" i="1"/>
  <c r="CT240" i="1"/>
  <c r="CR240" i="1"/>
  <c r="CP240" i="1"/>
  <c r="CN240" i="1"/>
  <c r="CL240" i="1"/>
  <c r="CJ240" i="1"/>
  <c r="CH240" i="1"/>
  <c r="CF240" i="1"/>
  <c r="CD240" i="1"/>
  <c r="CB240" i="1"/>
  <c r="CB239" i="1" s="1"/>
  <c r="BZ240" i="1"/>
  <c r="BX240" i="1"/>
  <c r="BV240" i="1"/>
  <c r="BT240" i="1"/>
  <c r="BR240" i="1"/>
  <c r="BP240" i="1"/>
  <c r="BN240" i="1"/>
  <c r="BL240" i="1"/>
  <c r="BJ240" i="1"/>
  <c r="BH240" i="1"/>
  <c r="BF240" i="1"/>
  <c r="BD240" i="1"/>
  <c r="BB240" i="1"/>
  <c r="AZ240" i="1"/>
  <c r="AX240" i="1"/>
  <c r="AV240" i="1"/>
  <c r="AT240" i="1"/>
  <c r="AR240" i="1"/>
  <c r="AP240" i="1"/>
  <c r="AN240" i="1"/>
  <c r="AL240" i="1"/>
  <c r="AJ240" i="1"/>
  <c r="AH240" i="1"/>
  <c r="AF240" i="1"/>
  <c r="AD240" i="1"/>
  <c r="AB240" i="1"/>
  <c r="Z240" i="1"/>
  <c r="X240" i="1"/>
  <c r="V240" i="1"/>
  <c r="T240" i="1"/>
  <c r="R240" i="1"/>
  <c r="DH239" i="1"/>
  <c r="DG239" i="1"/>
  <c r="DE239" i="1"/>
  <c r="DC239" i="1"/>
  <c r="DA239" i="1"/>
  <c r="CY239" i="1"/>
  <c r="CW239" i="1"/>
  <c r="CU239" i="1"/>
  <c r="CS239" i="1"/>
  <c r="CQ239" i="1"/>
  <c r="CO239" i="1"/>
  <c r="CM239" i="1"/>
  <c r="CK239" i="1"/>
  <c r="CI239" i="1"/>
  <c r="CG239" i="1"/>
  <c r="CE239" i="1"/>
  <c r="CC239" i="1"/>
  <c r="CA239" i="1"/>
  <c r="BY239" i="1"/>
  <c r="BW239" i="1"/>
  <c r="BU239" i="1"/>
  <c r="BS239" i="1"/>
  <c r="BQ239" i="1"/>
  <c r="BO239" i="1"/>
  <c r="BM239" i="1"/>
  <c r="BI239" i="1"/>
  <c r="BG239" i="1"/>
  <c r="BE239" i="1"/>
  <c r="BC239" i="1"/>
  <c r="AY239" i="1"/>
  <c r="AW239" i="1"/>
  <c r="AU239" i="1"/>
  <c r="AS239" i="1"/>
  <c r="AQ239" i="1"/>
  <c r="AO239" i="1"/>
  <c r="AM239" i="1"/>
  <c r="AK239" i="1"/>
  <c r="AI239" i="1"/>
  <c r="AG239" i="1"/>
  <c r="AE239" i="1"/>
  <c r="AC239" i="1"/>
  <c r="AA239" i="1"/>
  <c r="Y239" i="1"/>
  <c r="W239" i="1"/>
  <c r="U239" i="1"/>
  <c r="S239" i="1"/>
  <c r="DI238" i="1"/>
  <c r="DH238" i="1"/>
  <c r="DF238" i="1"/>
  <c r="DD238" i="1"/>
  <c r="DB238" i="1"/>
  <c r="CZ238" i="1"/>
  <c r="CX238" i="1"/>
  <c r="CV238" i="1"/>
  <c r="CT238" i="1"/>
  <c r="CR238" i="1"/>
  <c r="CP238" i="1"/>
  <c r="CN238" i="1"/>
  <c r="CL238" i="1"/>
  <c r="CJ238" i="1"/>
  <c r="CH238" i="1"/>
  <c r="CF238" i="1"/>
  <c r="CD238" i="1"/>
  <c r="CB238" i="1"/>
  <c r="BZ238" i="1"/>
  <c r="BX238" i="1"/>
  <c r="BV238" i="1"/>
  <c r="BT238" i="1"/>
  <c r="BR238" i="1"/>
  <c r="BP238" i="1"/>
  <c r="BN238" i="1"/>
  <c r="BL238" i="1"/>
  <c r="BJ238" i="1"/>
  <c r="BH238" i="1"/>
  <c r="BF238" i="1"/>
  <c r="BD238" i="1"/>
  <c r="BB238" i="1"/>
  <c r="AZ238" i="1"/>
  <c r="AX238" i="1"/>
  <c r="AV238" i="1"/>
  <c r="AT238" i="1"/>
  <c r="AR238" i="1"/>
  <c r="AP238" i="1"/>
  <c r="AN238" i="1"/>
  <c r="AL238" i="1"/>
  <c r="AJ238" i="1"/>
  <c r="AH238" i="1"/>
  <c r="AF238" i="1"/>
  <c r="AD238" i="1"/>
  <c r="AB238" i="1"/>
  <c r="Z238" i="1"/>
  <c r="X238" i="1"/>
  <c r="V238" i="1"/>
  <c r="T238" i="1"/>
  <c r="R238" i="1"/>
  <c r="DI237" i="1"/>
  <c r="DH237" i="1"/>
  <c r="DF237" i="1"/>
  <c r="DD237" i="1"/>
  <c r="DB237" i="1"/>
  <c r="CZ237" i="1"/>
  <c r="CX237" i="1"/>
  <c r="CV237" i="1"/>
  <c r="CT237" i="1"/>
  <c r="CR237" i="1"/>
  <c r="CP237" i="1"/>
  <c r="CN237" i="1"/>
  <c r="CL237" i="1"/>
  <c r="CJ237" i="1"/>
  <c r="CH237" i="1"/>
  <c r="CF237" i="1"/>
  <c r="CD237" i="1"/>
  <c r="CB237" i="1"/>
  <c r="BZ237" i="1"/>
  <c r="BX237" i="1"/>
  <c r="BV237" i="1"/>
  <c r="BT237" i="1"/>
  <c r="BR237" i="1"/>
  <c r="BP237" i="1"/>
  <c r="BN237" i="1"/>
  <c r="BL237" i="1"/>
  <c r="BJ237" i="1"/>
  <c r="BH237" i="1"/>
  <c r="BF237" i="1"/>
  <c r="BD237" i="1"/>
  <c r="BB237" i="1"/>
  <c r="AZ237" i="1"/>
  <c r="AX237" i="1"/>
  <c r="AV237" i="1"/>
  <c r="AT237" i="1"/>
  <c r="AR237" i="1"/>
  <c r="AP237" i="1"/>
  <c r="AN237" i="1"/>
  <c r="AL237" i="1"/>
  <c r="AJ237" i="1"/>
  <c r="AH237" i="1"/>
  <c r="AF237" i="1"/>
  <c r="AD237" i="1"/>
  <c r="AB237" i="1"/>
  <c r="Z237" i="1"/>
  <c r="X237" i="1"/>
  <c r="V237" i="1"/>
  <c r="T237" i="1"/>
  <c r="R237" i="1"/>
  <c r="DI236" i="1"/>
  <c r="DH236" i="1"/>
  <c r="DF236" i="1"/>
  <c r="DD236" i="1"/>
  <c r="DB236" i="1"/>
  <c r="CZ236" i="1"/>
  <c r="CX236" i="1"/>
  <c r="CV236" i="1"/>
  <c r="CT236" i="1"/>
  <c r="CR236" i="1"/>
  <c r="CP236" i="1"/>
  <c r="CN236" i="1"/>
  <c r="CL236" i="1"/>
  <c r="CJ236" i="1"/>
  <c r="CH236" i="1"/>
  <c r="CF236" i="1"/>
  <c r="CD236" i="1"/>
  <c r="CB236" i="1"/>
  <c r="BZ236" i="1"/>
  <c r="BX236" i="1"/>
  <c r="BV236" i="1"/>
  <c r="BT236" i="1"/>
  <c r="BR236" i="1"/>
  <c r="BP236" i="1"/>
  <c r="BN236" i="1"/>
  <c r="BL236" i="1"/>
  <c r="BJ236" i="1"/>
  <c r="BH236" i="1"/>
  <c r="BF236" i="1"/>
  <c r="BD236" i="1"/>
  <c r="BB236" i="1"/>
  <c r="AZ236" i="1"/>
  <c r="AX236" i="1"/>
  <c r="AV236" i="1"/>
  <c r="AT236" i="1"/>
  <c r="AR236" i="1"/>
  <c r="AP236" i="1"/>
  <c r="AN236" i="1"/>
  <c r="AL236" i="1"/>
  <c r="AJ236" i="1"/>
  <c r="AH236" i="1"/>
  <c r="AF236" i="1"/>
  <c r="AD236" i="1"/>
  <c r="AB236" i="1"/>
  <c r="Z236" i="1"/>
  <c r="X236" i="1"/>
  <c r="V236" i="1"/>
  <c r="T236" i="1"/>
  <c r="R236" i="1"/>
  <c r="DJ236" i="1" s="1"/>
  <c r="DI235" i="1"/>
  <c r="DH235" i="1"/>
  <c r="DF235" i="1"/>
  <c r="DD235" i="1"/>
  <c r="DB235" i="1"/>
  <c r="CZ235" i="1"/>
  <c r="CX235" i="1"/>
  <c r="CV235" i="1"/>
  <c r="CT235" i="1"/>
  <c r="CR235" i="1"/>
  <c r="CP235" i="1"/>
  <c r="CN235" i="1"/>
  <c r="CL235" i="1"/>
  <c r="CJ235" i="1"/>
  <c r="CH235" i="1"/>
  <c r="CF235" i="1"/>
  <c r="CD235" i="1"/>
  <c r="CB235" i="1"/>
  <c r="BZ235" i="1"/>
  <c r="BX235" i="1"/>
  <c r="BV235" i="1"/>
  <c r="BT235" i="1"/>
  <c r="BR235" i="1"/>
  <c r="BP235" i="1"/>
  <c r="BN235" i="1"/>
  <c r="BL235" i="1"/>
  <c r="BJ235" i="1"/>
  <c r="BH235" i="1"/>
  <c r="BF235" i="1"/>
  <c r="BD235" i="1"/>
  <c r="BB235" i="1"/>
  <c r="AZ235" i="1"/>
  <c r="AX235" i="1"/>
  <c r="AV235" i="1"/>
  <c r="AT235" i="1"/>
  <c r="AR235" i="1"/>
  <c r="AP235" i="1"/>
  <c r="AN235" i="1"/>
  <c r="AL235" i="1"/>
  <c r="AJ235" i="1"/>
  <c r="AH235" i="1"/>
  <c r="AF235" i="1"/>
  <c r="AD235" i="1"/>
  <c r="AB235" i="1"/>
  <c r="Z235" i="1"/>
  <c r="X235" i="1"/>
  <c r="V235" i="1"/>
  <c r="T235" i="1"/>
  <c r="R235" i="1"/>
  <c r="DI234" i="1"/>
  <c r="DH234" i="1"/>
  <c r="DF234" i="1"/>
  <c r="DD234" i="1"/>
  <c r="DB234" i="1"/>
  <c r="CZ234" i="1"/>
  <c r="CX234" i="1"/>
  <c r="CV234" i="1"/>
  <c r="CT234" i="1"/>
  <c r="CR234" i="1"/>
  <c r="CP234" i="1"/>
  <c r="CN234" i="1"/>
  <c r="CL234" i="1"/>
  <c r="CJ234" i="1"/>
  <c r="CH234" i="1"/>
  <c r="CF234" i="1"/>
  <c r="CD234" i="1"/>
  <c r="CB234" i="1"/>
  <c r="BZ234" i="1"/>
  <c r="BX234" i="1"/>
  <c r="BV234" i="1"/>
  <c r="BT234" i="1"/>
  <c r="BR234" i="1"/>
  <c r="BP234" i="1"/>
  <c r="BN234" i="1"/>
  <c r="BL234" i="1"/>
  <c r="BJ234" i="1"/>
  <c r="BH234" i="1"/>
  <c r="BF234" i="1"/>
  <c r="BD234" i="1"/>
  <c r="BB234" i="1"/>
  <c r="AZ234" i="1"/>
  <c r="AX234" i="1"/>
  <c r="AV234" i="1"/>
  <c r="AT234" i="1"/>
  <c r="AR234" i="1"/>
  <c r="AP234" i="1"/>
  <c r="AN234" i="1"/>
  <c r="AL234" i="1"/>
  <c r="AJ234" i="1"/>
  <c r="AH234" i="1"/>
  <c r="AF234" i="1"/>
  <c r="AD234" i="1"/>
  <c r="AB234" i="1"/>
  <c r="Z234" i="1"/>
  <c r="X234" i="1"/>
  <c r="V234" i="1"/>
  <c r="T234" i="1"/>
  <c r="R234" i="1"/>
  <c r="DI233" i="1"/>
  <c r="DH233" i="1"/>
  <c r="DF233" i="1"/>
  <c r="DD233" i="1"/>
  <c r="DB233" i="1"/>
  <c r="CZ233" i="1"/>
  <c r="CX233" i="1"/>
  <c r="CV233" i="1"/>
  <c r="CT233" i="1"/>
  <c r="CR233" i="1"/>
  <c r="CP233" i="1"/>
  <c r="CN233" i="1"/>
  <c r="CL233" i="1"/>
  <c r="CJ233" i="1"/>
  <c r="CH233" i="1"/>
  <c r="CF233" i="1"/>
  <c r="CD233" i="1"/>
  <c r="CB233" i="1"/>
  <c r="BZ233" i="1"/>
  <c r="BX233" i="1"/>
  <c r="BV233" i="1"/>
  <c r="BT233" i="1"/>
  <c r="BR233" i="1"/>
  <c r="BP233" i="1"/>
  <c r="BN233" i="1"/>
  <c r="BL233" i="1"/>
  <c r="BJ233" i="1"/>
  <c r="BH233" i="1"/>
  <c r="BF233" i="1"/>
  <c r="BD233" i="1"/>
  <c r="BB233" i="1"/>
  <c r="AZ233" i="1"/>
  <c r="AX233" i="1"/>
  <c r="AV233" i="1"/>
  <c r="AT233" i="1"/>
  <c r="AR233" i="1"/>
  <c r="AP233" i="1"/>
  <c r="AN233" i="1"/>
  <c r="AL233" i="1"/>
  <c r="AJ233" i="1"/>
  <c r="AH233" i="1"/>
  <c r="AF233" i="1"/>
  <c r="AD233" i="1"/>
  <c r="AB233" i="1"/>
  <c r="Z233" i="1"/>
  <c r="X233" i="1"/>
  <c r="V233" i="1"/>
  <c r="T233" i="1"/>
  <c r="R233" i="1"/>
  <c r="DI232" i="1"/>
  <c r="DH232" i="1"/>
  <c r="DF232" i="1"/>
  <c r="DD232" i="1"/>
  <c r="DB232" i="1"/>
  <c r="CZ232" i="1"/>
  <c r="CX232" i="1"/>
  <c r="CV232" i="1"/>
  <c r="CT232" i="1"/>
  <c r="CR232" i="1"/>
  <c r="CP232" i="1"/>
  <c r="CN232" i="1"/>
  <c r="CL232" i="1"/>
  <c r="CJ232" i="1"/>
  <c r="CH232" i="1"/>
  <c r="CF232" i="1"/>
  <c r="CD232" i="1"/>
  <c r="CB232" i="1"/>
  <c r="BZ232" i="1"/>
  <c r="BX232" i="1"/>
  <c r="BV232" i="1"/>
  <c r="BT232" i="1"/>
  <c r="BR232" i="1"/>
  <c r="BP232" i="1"/>
  <c r="BN232" i="1"/>
  <c r="BL232" i="1"/>
  <c r="BJ232" i="1"/>
  <c r="BH232" i="1"/>
  <c r="BF232" i="1"/>
  <c r="BD232" i="1"/>
  <c r="BB232" i="1"/>
  <c r="AZ232" i="1"/>
  <c r="AX232" i="1"/>
  <c r="AV232" i="1"/>
  <c r="AT232" i="1"/>
  <c r="AR232" i="1"/>
  <c r="AP232" i="1"/>
  <c r="AN232" i="1"/>
  <c r="AL232" i="1"/>
  <c r="AJ232" i="1"/>
  <c r="AH232" i="1"/>
  <c r="AF232" i="1"/>
  <c r="AD232" i="1"/>
  <c r="AB232" i="1"/>
  <c r="Z232" i="1"/>
  <c r="X232" i="1"/>
  <c r="V232" i="1"/>
  <c r="T232" i="1"/>
  <c r="DJ232" i="1" s="1"/>
  <c r="R232" i="1"/>
  <c r="DI231" i="1"/>
  <c r="DH231" i="1"/>
  <c r="DF231" i="1"/>
  <c r="DD231" i="1"/>
  <c r="DB231" i="1"/>
  <c r="CZ231" i="1"/>
  <c r="CX231" i="1"/>
  <c r="CV231" i="1"/>
  <c r="CT231" i="1"/>
  <c r="CR231" i="1"/>
  <c r="CP231" i="1"/>
  <c r="CN231" i="1"/>
  <c r="CL231" i="1"/>
  <c r="CJ231" i="1"/>
  <c r="CH231" i="1"/>
  <c r="CF231" i="1"/>
  <c r="CD231" i="1"/>
  <c r="CB231" i="1"/>
  <c r="BZ231" i="1"/>
  <c r="BX231" i="1"/>
  <c r="BV231" i="1"/>
  <c r="BT231" i="1"/>
  <c r="BR231" i="1"/>
  <c r="BP231" i="1"/>
  <c r="BN231" i="1"/>
  <c r="BL231" i="1"/>
  <c r="BJ231" i="1"/>
  <c r="BH231" i="1"/>
  <c r="BF231" i="1"/>
  <c r="BD231" i="1"/>
  <c r="BB231" i="1"/>
  <c r="AZ231" i="1"/>
  <c r="AX231" i="1"/>
  <c r="AV231" i="1"/>
  <c r="AT231" i="1"/>
  <c r="AR231" i="1"/>
  <c r="AP231" i="1"/>
  <c r="AN231" i="1"/>
  <c r="AL231" i="1"/>
  <c r="AJ231" i="1"/>
  <c r="AH231" i="1"/>
  <c r="AF231" i="1"/>
  <c r="AD231" i="1"/>
  <c r="AB231" i="1"/>
  <c r="Z231" i="1"/>
  <c r="X231" i="1"/>
  <c r="V231" i="1"/>
  <c r="T231" i="1"/>
  <c r="R231" i="1"/>
  <c r="DI230" i="1"/>
  <c r="DH230" i="1"/>
  <c r="DF230" i="1"/>
  <c r="DD230" i="1"/>
  <c r="DB230" i="1"/>
  <c r="CZ230" i="1"/>
  <c r="CX230" i="1"/>
  <c r="CV230" i="1"/>
  <c r="CT230" i="1"/>
  <c r="CR230" i="1"/>
  <c r="CP230" i="1"/>
  <c r="CN230" i="1"/>
  <c r="CL230" i="1"/>
  <c r="CJ230" i="1"/>
  <c r="CH230" i="1"/>
  <c r="CF230" i="1"/>
  <c r="CD230" i="1"/>
  <c r="CB230" i="1"/>
  <c r="BZ230" i="1"/>
  <c r="BX230" i="1"/>
  <c r="BV230" i="1"/>
  <c r="BT230" i="1"/>
  <c r="BR230" i="1"/>
  <c r="BP230" i="1"/>
  <c r="BN230" i="1"/>
  <c r="BL230" i="1"/>
  <c r="BJ230" i="1"/>
  <c r="BH230" i="1"/>
  <c r="BF230" i="1"/>
  <c r="BD230" i="1"/>
  <c r="BB230" i="1"/>
  <c r="AZ230" i="1"/>
  <c r="AX230" i="1"/>
  <c r="AV230" i="1"/>
  <c r="AT230" i="1"/>
  <c r="AR230" i="1"/>
  <c r="AP230" i="1"/>
  <c r="AN230" i="1"/>
  <c r="AL230" i="1"/>
  <c r="AJ230" i="1"/>
  <c r="AH230" i="1"/>
  <c r="AF230" i="1"/>
  <c r="AD230" i="1"/>
  <c r="AB230" i="1"/>
  <c r="Z230" i="1"/>
  <c r="X230" i="1"/>
  <c r="V230" i="1"/>
  <c r="T230" i="1"/>
  <c r="R230" i="1"/>
  <c r="DI229" i="1"/>
  <c r="DH229" i="1"/>
  <c r="DF229" i="1"/>
  <c r="DD229" i="1"/>
  <c r="DB229" i="1"/>
  <c r="CZ229" i="1"/>
  <c r="CX229" i="1"/>
  <c r="CV229" i="1"/>
  <c r="CT229" i="1"/>
  <c r="CR229" i="1"/>
  <c r="CP229" i="1"/>
  <c r="CN229" i="1"/>
  <c r="CL229" i="1"/>
  <c r="CJ229" i="1"/>
  <c r="CH229" i="1"/>
  <c r="CF229" i="1"/>
  <c r="CD229" i="1"/>
  <c r="CB229" i="1"/>
  <c r="BZ229" i="1"/>
  <c r="BX229" i="1"/>
  <c r="BV229" i="1"/>
  <c r="BT229" i="1"/>
  <c r="BR229" i="1"/>
  <c r="BP229" i="1"/>
  <c r="BN229" i="1"/>
  <c r="BL229" i="1"/>
  <c r="BJ229" i="1"/>
  <c r="BH229" i="1"/>
  <c r="BF229" i="1"/>
  <c r="BD229" i="1"/>
  <c r="BB229" i="1"/>
  <c r="AZ229" i="1"/>
  <c r="AX229" i="1"/>
  <c r="AV229" i="1"/>
  <c r="AT229" i="1"/>
  <c r="AR229" i="1"/>
  <c r="AP229" i="1"/>
  <c r="AN229" i="1"/>
  <c r="AL229" i="1"/>
  <c r="AJ229" i="1"/>
  <c r="AH229" i="1"/>
  <c r="AF229" i="1"/>
  <c r="AD229" i="1"/>
  <c r="AB229" i="1"/>
  <c r="Z229" i="1"/>
  <c r="X229" i="1"/>
  <c r="V229" i="1"/>
  <c r="T229" i="1"/>
  <c r="R229" i="1"/>
  <c r="DI228" i="1"/>
  <c r="DH228" i="1"/>
  <c r="DF228" i="1"/>
  <c r="DD228" i="1"/>
  <c r="DB228" i="1"/>
  <c r="CZ228" i="1"/>
  <c r="CX228" i="1"/>
  <c r="CV228" i="1"/>
  <c r="CT228" i="1"/>
  <c r="CR228" i="1"/>
  <c r="CP228" i="1"/>
  <c r="CN228" i="1"/>
  <c r="CL228" i="1"/>
  <c r="CJ228" i="1"/>
  <c r="CH228" i="1"/>
  <c r="CF228" i="1"/>
  <c r="CD228" i="1"/>
  <c r="CB228" i="1"/>
  <c r="BZ228" i="1"/>
  <c r="BX228" i="1"/>
  <c r="BV228" i="1"/>
  <c r="BT228" i="1"/>
  <c r="BR228" i="1"/>
  <c r="BP228" i="1"/>
  <c r="BN228" i="1"/>
  <c r="BL228" i="1"/>
  <c r="BJ228" i="1"/>
  <c r="BH228" i="1"/>
  <c r="BF228" i="1"/>
  <c r="BD228" i="1"/>
  <c r="BB228" i="1"/>
  <c r="AZ228" i="1"/>
  <c r="AX228" i="1"/>
  <c r="AV228" i="1"/>
  <c r="AT228" i="1"/>
  <c r="AR228" i="1"/>
  <c r="AP228" i="1"/>
  <c r="AN228" i="1"/>
  <c r="AL228" i="1"/>
  <c r="AJ228" i="1"/>
  <c r="AH228" i="1"/>
  <c r="AF228" i="1"/>
  <c r="AD228" i="1"/>
  <c r="AB228" i="1"/>
  <c r="Z228" i="1"/>
  <c r="X228" i="1"/>
  <c r="V228" i="1"/>
  <c r="T228" i="1"/>
  <c r="R228" i="1"/>
  <c r="DI227" i="1"/>
  <c r="DH227" i="1"/>
  <c r="DF227" i="1"/>
  <c r="DD227" i="1"/>
  <c r="DB227" i="1"/>
  <c r="CZ227" i="1"/>
  <c r="CX227" i="1"/>
  <c r="CV227" i="1"/>
  <c r="CT227" i="1"/>
  <c r="CR227" i="1"/>
  <c r="CP227" i="1"/>
  <c r="CN227" i="1"/>
  <c r="CL227" i="1"/>
  <c r="CJ227" i="1"/>
  <c r="CH227" i="1"/>
  <c r="CF227" i="1"/>
  <c r="CD227" i="1"/>
  <c r="CB227" i="1"/>
  <c r="BZ227" i="1"/>
  <c r="BX227" i="1"/>
  <c r="BV227" i="1"/>
  <c r="BT227" i="1"/>
  <c r="BR227" i="1"/>
  <c r="BP227" i="1"/>
  <c r="BN227" i="1"/>
  <c r="BL227" i="1"/>
  <c r="BJ227" i="1"/>
  <c r="BH227" i="1"/>
  <c r="BF227" i="1"/>
  <c r="BD227" i="1"/>
  <c r="BB227" i="1"/>
  <c r="AZ227" i="1"/>
  <c r="AX227" i="1"/>
  <c r="AV227" i="1"/>
  <c r="AT227" i="1"/>
  <c r="AR227" i="1"/>
  <c r="AP227" i="1"/>
  <c r="AN227" i="1"/>
  <c r="AL227" i="1"/>
  <c r="AJ227" i="1"/>
  <c r="AH227" i="1"/>
  <c r="AF227" i="1"/>
  <c r="AD227" i="1"/>
  <c r="AB227" i="1"/>
  <c r="Z227" i="1"/>
  <c r="X227" i="1"/>
  <c r="V227" i="1"/>
  <c r="T227" i="1"/>
  <c r="R227" i="1"/>
  <c r="DJ227" i="1" s="1"/>
  <c r="DG226" i="1"/>
  <c r="DE226" i="1"/>
  <c r="DC226" i="1"/>
  <c r="DA226" i="1"/>
  <c r="CY226" i="1"/>
  <c r="CW226" i="1"/>
  <c r="CU226" i="1"/>
  <c r="CS226" i="1"/>
  <c r="CQ226" i="1"/>
  <c r="CO226" i="1"/>
  <c r="CM226" i="1"/>
  <c r="CK226" i="1"/>
  <c r="CI226" i="1"/>
  <c r="CG226" i="1"/>
  <c r="CE226" i="1"/>
  <c r="CC226" i="1"/>
  <c r="CA226" i="1"/>
  <c r="BY226" i="1"/>
  <c r="BW226" i="1"/>
  <c r="BU226" i="1"/>
  <c r="BS226" i="1"/>
  <c r="BQ226" i="1"/>
  <c r="BO226" i="1"/>
  <c r="BM226" i="1"/>
  <c r="BI226" i="1"/>
  <c r="BG226" i="1"/>
  <c r="BE226" i="1"/>
  <c r="BC226" i="1"/>
  <c r="AY226" i="1"/>
  <c r="AW226" i="1"/>
  <c r="AU226" i="1"/>
  <c r="AS226" i="1"/>
  <c r="AQ226" i="1"/>
  <c r="AO226" i="1"/>
  <c r="AM226" i="1"/>
  <c r="AK226" i="1"/>
  <c r="AI226" i="1"/>
  <c r="AG226" i="1"/>
  <c r="AE226" i="1"/>
  <c r="AC226" i="1"/>
  <c r="AA226" i="1"/>
  <c r="Y226" i="1"/>
  <c r="W226" i="1"/>
  <c r="U226" i="1"/>
  <c r="S226" i="1"/>
  <c r="Q226" i="1"/>
  <c r="DI225" i="1"/>
  <c r="DH225" i="1"/>
  <c r="DF225" i="1"/>
  <c r="DD225" i="1"/>
  <c r="DB225" i="1"/>
  <c r="CZ225" i="1"/>
  <c r="CX225" i="1"/>
  <c r="CV225" i="1"/>
  <c r="CT225" i="1"/>
  <c r="CR225" i="1"/>
  <c r="CP225" i="1"/>
  <c r="CN225" i="1"/>
  <c r="CL225" i="1"/>
  <c r="CJ225" i="1"/>
  <c r="CH225" i="1"/>
  <c r="CF225" i="1"/>
  <c r="CD225" i="1"/>
  <c r="CB225" i="1"/>
  <c r="BZ225" i="1"/>
  <c r="BX225" i="1"/>
  <c r="BV225" i="1"/>
  <c r="BT225" i="1"/>
  <c r="BR225" i="1"/>
  <c r="BP225" i="1"/>
  <c r="BN225" i="1"/>
  <c r="BL225" i="1"/>
  <c r="BJ225" i="1"/>
  <c r="BH225" i="1"/>
  <c r="BF225" i="1"/>
  <c r="BD225" i="1"/>
  <c r="BB225" i="1"/>
  <c r="AZ225" i="1"/>
  <c r="AX225" i="1"/>
  <c r="AV225" i="1"/>
  <c r="AT225" i="1"/>
  <c r="AR225" i="1"/>
  <c r="AP225" i="1"/>
  <c r="AN225" i="1"/>
  <c r="AL225" i="1"/>
  <c r="AJ225" i="1"/>
  <c r="AH225" i="1"/>
  <c r="AF225" i="1"/>
  <c r="AD225" i="1"/>
  <c r="AB225" i="1"/>
  <c r="Z225" i="1"/>
  <c r="X225" i="1"/>
  <c r="V225" i="1"/>
  <c r="T225" i="1"/>
  <c r="R225" i="1"/>
  <c r="DI224" i="1"/>
  <c r="DH224" i="1"/>
  <c r="DF224" i="1"/>
  <c r="DD224" i="1"/>
  <c r="DB224" i="1"/>
  <c r="CZ224" i="1"/>
  <c r="CX224" i="1"/>
  <c r="CV224" i="1"/>
  <c r="CT224" i="1"/>
  <c r="CR224" i="1"/>
  <c r="CP224" i="1"/>
  <c r="CN224" i="1"/>
  <c r="CL224" i="1"/>
  <c r="CJ224" i="1"/>
  <c r="CH224" i="1"/>
  <c r="CF224" i="1"/>
  <c r="CD224" i="1"/>
  <c r="CB224" i="1"/>
  <c r="BZ224" i="1"/>
  <c r="BX224" i="1"/>
  <c r="BV224" i="1"/>
  <c r="BT224" i="1"/>
  <c r="BR224" i="1"/>
  <c r="BP224" i="1"/>
  <c r="BN224" i="1"/>
  <c r="BL224" i="1"/>
  <c r="BJ224" i="1"/>
  <c r="BH224" i="1"/>
  <c r="BF224" i="1"/>
  <c r="BD224" i="1"/>
  <c r="BB224" i="1"/>
  <c r="AZ224" i="1"/>
  <c r="AX224" i="1"/>
  <c r="AV224" i="1"/>
  <c r="AT224" i="1"/>
  <c r="AR224" i="1"/>
  <c r="AP224" i="1"/>
  <c r="AN224" i="1"/>
  <c r="AL224" i="1"/>
  <c r="AJ224" i="1"/>
  <c r="AH224" i="1"/>
  <c r="AF224" i="1"/>
  <c r="AD224" i="1"/>
  <c r="AB224" i="1"/>
  <c r="Z224" i="1"/>
  <c r="X224" i="1"/>
  <c r="V224" i="1"/>
  <c r="T224" i="1"/>
  <c r="R224" i="1"/>
  <c r="DI223" i="1"/>
  <c r="DH223" i="1"/>
  <c r="DF223" i="1"/>
  <c r="DD223" i="1"/>
  <c r="DB223" i="1"/>
  <c r="CZ223" i="1"/>
  <c r="CX223" i="1"/>
  <c r="CV223" i="1"/>
  <c r="CT223" i="1"/>
  <c r="CR223" i="1"/>
  <c r="CP223" i="1"/>
  <c r="CN223" i="1"/>
  <c r="CL223" i="1"/>
  <c r="CJ223" i="1"/>
  <c r="CH223" i="1"/>
  <c r="CF223" i="1"/>
  <c r="CD223" i="1"/>
  <c r="CB223" i="1"/>
  <c r="BZ223" i="1"/>
  <c r="BX223" i="1"/>
  <c r="BV223" i="1"/>
  <c r="BT223" i="1"/>
  <c r="BR223" i="1"/>
  <c r="BP223" i="1"/>
  <c r="BN223" i="1"/>
  <c r="BL223" i="1"/>
  <c r="BJ223" i="1"/>
  <c r="BH223" i="1"/>
  <c r="BF223" i="1"/>
  <c r="BD223" i="1"/>
  <c r="BB223" i="1"/>
  <c r="AZ223" i="1"/>
  <c r="AX223" i="1"/>
  <c r="AV223" i="1"/>
  <c r="AT223" i="1"/>
  <c r="AR223" i="1"/>
  <c r="AP223" i="1"/>
  <c r="AN223" i="1"/>
  <c r="AL223" i="1"/>
  <c r="AJ223" i="1"/>
  <c r="AH223" i="1"/>
  <c r="AF223" i="1"/>
  <c r="AD223" i="1"/>
  <c r="AB223" i="1"/>
  <c r="Z223" i="1"/>
  <c r="W223" i="1"/>
  <c r="X223" i="1" s="1"/>
  <c r="V223" i="1"/>
  <c r="T223" i="1"/>
  <c r="R223" i="1"/>
  <c r="DI222" i="1"/>
  <c r="DH222" i="1"/>
  <c r="DF222" i="1"/>
  <c r="DD222" i="1"/>
  <c r="DB222" i="1"/>
  <c r="CZ222" i="1"/>
  <c r="CX222" i="1"/>
  <c r="CV222" i="1"/>
  <c r="CT222" i="1"/>
  <c r="CR222" i="1"/>
  <c r="CP222" i="1"/>
  <c r="CN222" i="1"/>
  <c r="CL222" i="1"/>
  <c r="CJ222" i="1"/>
  <c r="CH222" i="1"/>
  <c r="CF222" i="1"/>
  <c r="CD222" i="1"/>
  <c r="CB222" i="1"/>
  <c r="BZ222" i="1"/>
  <c r="BX222" i="1"/>
  <c r="BV222" i="1"/>
  <c r="BT222" i="1"/>
  <c r="BR222" i="1"/>
  <c r="BP222" i="1"/>
  <c r="BN222" i="1"/>
  <c r="BL222" i="1"/>
  <c r="BJ222" i="1"/>
  <c r="BH222" i="1"/>
  <c r="BF222" i="1"/>
  <c r="BD222" i="1"/>
  <c r="BB222" i="1"/>
  <c r="AZ222" i="1"/>
  <c r="AX222" i="1"/>
  <c r="AV222" i="1"/>
  <c r="AT222" i="1"/>
  <c r="AR222" i="1"/>
  <c r="AP222" i="1"/>
  <c r="AN222" i="1"/>
  <c r="AL222" i="1"/>
  <c r="AJ222" i="1"/>
  <c r="AH222" i="1"/>
  <c r="AF222" i="1"/>
  <c r="AD222" i="1"/>
  <c r="AB222" i="1"/>
  <c r="Z222" i="1"/>
  <c r="X222" i="1"/>
  <c r="V222" i="1"/>
  <c r="T222" i="1"/>
  <c r="R222" i="1"/>
  <c r="DH221" i="1"/>
  <c r="DF221" i="1"/>
  <c r="DD221" i="1"/>
  <c r="DB221" i="1"/>
  <c r="CZ221" i="1"/>
  <c r="CX221" i="1"/>
  <c r="CV221" i="1"/>
  <c r="CT221" i="1"/>
  <c r="CR221" i="1"/>
  <c r="CP221" i="1"/>
  <c r="CN221" i="1"/>
  <c r="CL221" i="1"/>
  <c r="CJ221" i="1"/>
  <c r="CH221" i="1"/>
  <c r="CF221" i="1"/>
  <c r="CD221" i="1"/>
  <c r="CB221" i="1"/>
  <c r="BZ221" i="1"/>
  <c r="BX221" i="1"/>
  <c r="BV221" i="1"/>
  <c r="BT221" i="1"/>
  <c r="BR221" i="1"/>
  <c r="BP221" i="1"/>
  <c r="BN221" i="1"/>
  <c r="BL221" i="1"/>
  <c r="BJ221" i="1"/>
  <c r="BH221" i="1"/>
  <c r="BF221" i="1"/>
  <c r="BD221" i="1"/>
  <c r="BB221" i="1"/>
  <c r="AZ221" i="1"/>
  <c r="AX221" i="1"/>
  <c r="AV221" i="1"/>
  <c r="AT221" i="1"/>
  <c r="AR221" i="1"/>
  <c r="AP221" i="1"/>
  <c r="AN221" i="1"/>
  <c r="AL221" i="1"/>
  <c r="AJ221" i="1"/>
  <c r="AH221" i="1"/>
  <c r="AF221" i="1"/>
  <c r="AD221" i="1"/>
  <c r="AB221" i="1"/>
  <c r="Z221" i="1"/>
  <c r="X221" i="1"/>
  <c r="V221" i="1"/>
  <c r="T221" i="1"/>
  <c r="R221" i="1"/>
  <c r="DI221" i="1"/>
  <c r="DH220" i="1"/>
  <c r="DF220" i="1"/>
  <c r="DD220" i="1"/>
  <c r="DB220" i="1"/>
  <c r="CZ220" i="1"/>
  <c r="CX220" i="1"/>
  <c r="CV220" i="1"/>
  <c r="CT220" i="1"/>
  <c r="CR220" i="1"/>
  <c r="CP220" i="1"/>
  <c r="CN220" i="1"/>
  <c r="CL220" i="1"/>
  <c r="CJ220" i="1"/>
  <c r="CH220" i="1"/>
  <c r="CF220" i="1"/>
  <c r="CD220" i="1"/>
  <c r="CB220" i="1"/>
  <c r="BZ220" i="1"/>
  <c r="BX220" i="1"/>
  <c r="BV220" i="1"/>
  <c r="BT220" i="1"/>
  <c r="BR220" i="1"/>
  <c r="BP220" i="1"/>
  <c r="BN220" i="1"/>
  <c r="BL220" i="1"/>
  <c r="BJ220" i="1"/>
  <c r="BH220" i="1"/>
  <c r="BF220" i="1"/>
  <c r="BD220" i="1"/>
  <c r="BB220" i="1"/>
  <c r="AZ220" i="1"/>
  <c r="AX220" i="1"/>
  <c r="AV220" i="1"/>
  <c r="AT220" i="1"/>
  <c r="AR220" i="1"/>
  <c r="AP220" i="1"/>
  <c r="AN220" i="1"/>
  <c r="AL220" i="1"/>
  <c r="AJ220" i="1"/>
  <c r="AH220" i="1"/>
  <c r="AF220" i="1"/>
  <c r="AD220" i="1"/>
  <c r="AB220" i="1"/>
  <c r="Z220" i="1"/>
  <c r="X220" i="1"/>
  <c r="V220" i="1"/>
  <c r="T220" i="1"/>
  <c r="R220" i="1"/>
  <c r="DI220" i="1"/>
  <c r="DI219" i="1"/>
  <c r="DH219" i="1"/>
  <c r="DF219" i="1"/>
  <c r="DD219" i="1"/>
  <c r="DB219" i="1"/>
  <c r="CZ219" i="1"/>
  <c r="CX219" i="1"/>
  <c r="CV219" i="1"/>
  <c r="CT219" i="1"/>
  <c r="CR219" i="1"/>
  <c r="CP219" i="1"/>
  <c r="CN219" i="1"/>
  <c r="CL219" i="1"/>
  <c r="CJ219" i="1"/>
  <c r="CH219" i="1"/>
  <c r="CF219" i="1"/>
  <c r="CD219" i="1"/>
  <c r="CB219" i="1"/>
  <c r="BZ219" i="1"/>
  <c r="BX219" i="1"/>
  <c r="BV219" i="1"/>
  <c r="BT219" i="1"/>
  <c r="BR219" i="1"/>
  <c r="BP219" i="1"/>
  <c r="BN219" i="1"/>
  <c r="BL219" i="1"/>
  <c r="BJ219" i="1"/>
  <c r="BH219" i="1"/>
  <c r="BF219" i="1"/>
  <c r="BD219" i="1"/>
  <c r="BB219" i="1"/>
  <c r="AZ219" i="1"/>
  <c r="AX219" i="1"/>
  <c r="AV219" i="1"/>
  <c r="AT219" i="1"/>
  <c r="AR219" i="1"/>
  <c r="AP219" i="1"/>
  <c r="AN219" i="1"/>
  <c r="AL219" i="1"/>
  <c r="AJ219" i="1"/>
  <c r="AH219" i="1"/>
  <c r="AF219" i="1"/>
  <c r="AD219" i="1"/>
  <c r="AB219" i="1"/>
  <c r="Z219" i="1"/>
  <c r="X219" i="1"/>
  <c r="V219" i="1"/>
  <c r="T219" i="1"/>
  <c r="R219" i="1"/>
  <c r="DH218" i="1"/>
  <c r="DF218" i="1"/>
  <c r="DD218" i="1"/>
  <c r="DB218" i="1"/>
  <c r="CZ218" i="1"/>
  <c r="CX218" i="1"/>
  <c r="CV218" i="1"/>
  <c r="CT218" i="1"/>
  <c r="CR218" i="1"/>
  <c r="CP218" i="1"/>
  <c r="CN218" i="1"/>
  <c r="CL218" i="1"/>
  <c r="CJ218" i="1"/>
  <c r="CH218" i="1"/>
  <c r="CF218" i="1"/>
  <c r="CD218" i="1"/>
  <c r="CB218" i="1"/>
  <c r="BZ218" i="1"/>
  <c r="BX218" i="1"/>
  <c r="BV218" i="1"/>
  <c r="BT218" i="1"/>
  <c r="BR218" i="1"/>
  <c r="BP218" i="1"/>
  <c r="BN218" i="1"/>
  <c r="BL218" i="1"/>
  <c r="BJ218" i="1"/>
  <c r="BH218" i="1"/>
  <c r="BF218" i="1"/>
  <c r="BD218" i="1"/>
  <c r="BB218" i="1"/>
  <c r="AZ218" i="1"/>
  <c r="AX218" i="1"/>
  <c r="AV218" i="1"/>
  <c r="AT218" i="1"/>
  <c r="AR218" i="1"/>
  <c r="AP218" i="1"/>
  <c r="AN218" i="1"/>
  <c r="AL218" i="1"/>
  <c r="AJ218" i="1"/>
  <c r="AH218" i="1"/>
  <c r="AF218" i="1"/>
  <c r="AD218" i="1"/>
  <c r="AB218" i="1"/>
  <c r="Z218" i="1"/>
  <c r="X218" i="1"/>
  <c r="V218" i="1"/>
  <c r="T218" i="1"/>
  <c r="R218" i="1"/>
  <c r="DI218" i="1"/>
  <c r="DH217" i="1"/>
  <c r="DF217" i="1"/>
  <c r="DD217" i="1"/>
  <c r="DB217" i="1"/>
  <c r="CZ217" i="1"/>
  <c r="CX217" i="1"/>
  <c r="CV217" i="1"/>
  <c r="CT217" i="1"/>
  <c r="CR217" i="1"/>
  <c r="CP217" i="1"/>
  <c r="CN217" i="1"/>
  <c r="CL217" i="1"/>
  <c r="CJ217" i="1"/>
  <c r="CF217" i="1"/>
  <c r="CD217" i="1"/>
  <c r="CB217" i="1"/>
  <c r="BZ217" i="1"/>
  <c r="BX217" i="1"/>
  <c r="BV217" i="1"/>
  <c r="BT217" i="1"/>
  <c r="BR217" i="1"/>
  <c r="BP217" i="1"/>
  <c r="BN217" i="1"/>
  <c r="BL217" i="1"/>
  <c r="BJ217" i="1"/>
  <c r="BH217" i="1"/>
  <c r="BF217" i="1"/>
  <c r="BD217" i="1"/>
  <c r="BB217" i="1"/>
  <c r="AZ217" i="1"/>
  <c r="AX217" i="1"/>
  <c r="AV217" i="1"/>
  <c r="AT217" i="1"/>
  <c r="AR217" i="1"/>
  <c r="AP217" i="1"/>
  <c r="AN217" i="1"/>
  <c r="AL217" i="1"/>
  <c r="AJ217" i="1"/>
  <c r="AG217" i="1"/>
  <c r="DI217" i="1" s="1"/>
  <c r="AF217" i="1"/>
  <c r="AD217" i="1"/>
  <c r="AB217" i="1"/>
  <c r="Z217" i="1"/>
  <c r="X217" i="1"/>
  <c r="V217" i="1"/>
  <c r="T217" i="1"/>
  <c r="R217" i="1"/>
  <c r="DI216" i="1"/>
  <c r="DH216" i="1"/>
  <c r="DF216" i="1"/>
  <c r="DD216" i="1"/>
  <c r="DB216" i="1"/>
  <c r="CZ216" i="1"/>
  <c r="CX216" i="1"/>
  <c r="CV216" i="1"/>
  <c r="CT216" i="1"/>
  <c r="CR216" i="1"/>
  <c r="CP216" i="1"/>
  <c r="CN216" i="1"/>
  <c r="CL216" i="1"/>
  <c r="CJ216" i="1"/>
  <c r="CH216" i="1"/>
  <c r="CF216" i="1"/>
  <c r="CD216" i="1"/>
  <c r="CB216" i="1"/>
  <c r="BZ216" i="1"/>
  <c r="BX216" i="1"/>
  <c r="BV216" i="1"/>
  <c r="BT216" i="1"/>
  <c r="BR216" i="1"/>
  <c r="BP216" i="1"/>
  <c r="BN216" i="1"/>
  <c r="BL216" i="1"/>
  <c r="BJ216" i="1"/>
  <c r="BH216" i="1"/>
  <c r="BF216" i="1"/>
  <c r="BD216" i="1"/>
  <c r="BB216" i="1"/>
  <c r="AZ216" i="1"/>
  <c r="AX216" i="1"/>
  <c r="AV216" i="1"/>
  <c r="AT216" i="1"/>
  <c r="AR216" i="1"/>
  <c r="AP216" i="1"/>
  <c r="AN216" i="1"/>
  <c r="AL216" i="1"/>
  <c r="AJ216" i="1"/>
  <c r="AH216" i="1"/>
  <c r="AF216" i="1"/>
  <c r="AD216" i="1"/>
  <c r="AB216" i="1"/>
  <c r="Z216" i="1"/>
  <c r="X216" i="1"/>
  <c r="V216" i="1"/>
  <c r="T216" i="1"/>
  <c r="R216" i="1"/>
  <c r="DG215" i="1"/>
  <c r="DE215" i="1"/>
  <c r="DC215" i="1"/>
  <c r="DA215" i="1"/>
  <c r="CY215" i="1"/>
  <c r="CW215" i="1"/>
  <c r="CU215" i="1"/>
  <c r="CS215" i="1"/>
  <c r="CQ215" i="1"/>
  <c r="CO215" i="1"/>
  <c r="CM215" i="1"/>
  <c r="CK215" i="1"/>
  <c r="CI215" i="1"/>
  <c r="CG215" i="1"/>
  <c r="CE215" i="1"/>
  <c r="CC215" i="1"/>
  <c r="CA215" i="1"/>
  <c r="BY215" i="1"/>
  <c r="BW215" i="1"/>
  <c r="BU215" i="1"/>
  <c r="BS215" i="1"/>
  <c r="BQ215" i="1"/>
  <c r="BO215" i="1"/>
  <c r="BM215" i="1"/>
  <c r="BI215" i="1"/>
  <c r="BG215" i="1"/>
  <c r="BE215" i="1"/>
  <c r="BC215" i="1"/>
  <c r="AY215" i="1"/>
  <c r="AW215" i="1"/>
  <c r="AU215" i="1"/>
  <c r="AS215" i="1"/>
  <c r="AQ215" i="1"/>
  <c r="AO215" i="1"/>
  <c r="AM215" i="1"/>
  <c r="AK215" i="1"/>
  <c r="AI215" i="1"/>
  <c r="AE215" i="1"/>
  <c r="AC215" i="1"/>
  <c r="AA215" i="1"/>
  <c r="Y215" i="1"/>
  <c r="W215" i="1"/>
  <c r="U215" i="1"/>
  <c r="S215" i="1"/>
  <c r="Q215" i="1"/>
  <c r="DI214" i="1"/>
  <c r="DH214" i="1"/>
  <c r="DF214" i="1"/>
  <c r="DD214" i="1"/>
  <c r="DB214" i="1"/>
  <c r="CZ214" i="1"/>
  <c r="CX214" i="1"/>
  <c r="CV214" i="1"/>
  <c r="CT214" i="1"/>
  <c r="CR214" i="1"/>
  <c r="CP214" i="1"/>
  <c r="CN214" i="1"/>
  <c r="CL214" i="1"/>
  <c r="CJ214" i="1"/>
  <c r="CH214" i="1"/>
  <c r="CF214" i="1"/>
  <c r="CD214" i="1"/>
  <c r="CB214" i="1"/>
  <c r="BZ214" i="1"/>
  <c r="BX214" i="1"/>
  <c r="BV214" i="1"/>
  <c r="BT214" i="1"/>
  <c r="BR214" i="1"/>
  <c r="BP214" i="1"/>
  <c r="BN214" i="1"/>
  <c r="BL214" i="1"/>
  <c r="BJ214" i="1"/>
  <c r="BH214" i="1"/>
  <c r="BF214" i="1"/>
  <c r="BD214" i="1"/>
  <c r="BB214" i="1"/>
  <c r="AZ214" i="1"/>
  <c r="AX214" i="1"/>
  <c r="AV214" i="1"/>
  <c r="AT214" i="1"/>
  <c r="AR214" i="1"/>
  <c r="AP214" i="1"/>
  <c r="AN214" i="1"/>
  <c r="AL214" i="1"/>
  <c r="AJ214" i="1"/>
  <c r="AH214" i="1"/>
  <c r="AF214" i="1"/>
  <c r="AD214" i="1"/>
  <c r="AB214" i="1"/>
  <c r="Z214" i="1"/>
  <c r="X214" i="1"/>
  <c r="V214" i="1"/>
  <c r="T214" i="1"/>
  <c r="R214" i="1"/>
  <c r="DI213" i="1"/>
  <c r="DH213" i="1"/>
  <c r="DF213" i="1"/>
  <c r="DD213" i="1"/>
  <c r="DB213" i="1"/>
  <c r="CZ213" i="1"/>
  <c r="CX213" i="1"/>
  <c r="CV213" i="1"/>
  <c r="CT213" i="1"/>
  <c r="CR213" i="1"/>
  <c r="CP213" i="1"/>
  <c r="CN213" i="1"/>
  <c r="CL213" i="1"/>
  <c r="CJ213" i="1"/>
  <c r="CH213" i="1"/>
  <c r="CF213" i="1"/>
  <c r="CD213" i="1"/>
  <c r="CB213" i="1"/>
  <c r="BZ213" i="1"/>
  <c r="BX213" i="1"/>
  <c r="BV213" i="1"/>
  <c r="BT213" i="1"/>
  <c r="BR213" i="1"/>
  <c r="BP213" i="1"/>
  <c r="BN213" i="1"/>
  <c r="BL213" i="1"/>
  <c r="BJ213" i="1"/>
  <c r="BH213" i="1"/>
  <c r="BF213" i="1"/>
  <c r="BD213" i="1"/>
  <c r="BB213" i="1"/>
  <c r="AZ213" i="1"/>
  <c r="AX213" i="1"/>
  <c r="AV213" i="1"/>
  <c r="AT213" i="1"/>
  <c r="AR213" i="1"/>
  <c r="AP213" i="1"/>
  <c r="AN213" i="1"/>
  <c r="AL213" i="1"/>
  <c r="AJ213" i="1"/>
  <c r="AH213" i="1"/>
  <c r="AF213" i="1"/>
  <c r="AD213" i="1"/>
  <c r="AB213" i="1"/>
  <c r="Z213" i="1"/>
  <c r="X213" i="1"/>
  <c r="V213" i="1"/>
  <c r="T213" i="1"/>
  <c r="R213" i="1"/>
  <c r="DI212" i="1"/>
  <c r="DH212" i="1"/>
  <c r="DF212" i="1"/>
  <c r="DD212" i="1"/>
  <c r="DB212" i="1"/>
  <c r="CZ212" i="1"/>
  <c r="CX212" i="1"/>
  <c r="CV212" i="1"/>
  <c r="CT212" i="1"/>
  <c r="CR212" i="1"/>
  <c r="CP212" i="1"/>
  <c r="CN212" i="1"/>
  <c r="CL212" i="1"/>
  <c r="CJ212" i="1"/>
  <c r="CH212" i="1"/>
  <c r="CF212" i="1"/>
  <c r="CD212" i="1"/>
  <c r="CB212" i="1"/>
  <c r="BZ212" i="1"/>
  <c r="BX212" i="1"/>
  <c r="BV212" i="1"/>
  <c r="BT212" i="1"/>
  <c r="BR212" i="1"/>
  <c r="BP212" i="1"/>
  <c r="BN212" i="1"/>
  <c r="BL212" i="1"/>
  <c r="BJ212" i="1"/>
  <c r="BH212" i="1"/>
  <c r="BF212" i="1"/>
  <c r="BD212" i="1"/>
  <c r="BB212" i="1"/>
  <c r="AZ212" i="1"/>
  <c r="AX212" i="1"/>
  <c r="AV212" i="1"/>
  <c r="AT212" i="1"/>
  <c r="AR212" i="1"/>
  <c r="AP212" i="1"/>
  <c r="AN212" i="1"/>
  <c r="AL212" i="1"/>
  <c r="AJ212" i="1"/>
  <c r="AH212" i="1"/>
  <c r="AF212" i="1"/>
  <c r="AD212" i="1"/>
  <c r="AB212" i="1"/>
  <c r="Z212" i="1"/>
  <c r="X212" i="1"/>
  <c r="V212" i="1"/>
  <c r="T212" i="1"/>
  <c r="R212" i="1"/>
  <c r="DI211" i="1"/>
  <c r="DH211" i="1"/>
  <c r="DF211" i="1"/>
  <c r="DD211" i="1"/>
  <c r="DB211" i="1"/>
  <c r="CZ211" i="1"/>
  <c r="CX211" i="1"/>
  <c r="CV211" i="1"/>
  <c r="CT211" i="1"/>
  <c r="CR211" i="1"/>
  <c r="CP211" i="1"/>
  <c r="CN211" i="1"/>
  <c r="CL211" i="1"/>
  <c r="CJ211" i="1"/>
  <c r="CH211" i="1"/>
  <c r="CF211" i="1"/>
  <c r="CD211" i="1"/>
  <c r="CB211" i="1"/>
  <c r="BZ211" i="1"/>
  <c r="BX211" i="1"/>
  <c r="BV211" i="1"/>
  <c r="BT211" i="1"/>
  <c r="BR211" i="1"/>
  <c r="BP211" i="1"/>
  <c r="BN211" i="1"/>
  <c r="BL211" i="1"/>
  <c r="BJ211" i="1"/>
  <c r="BH211" i="1"/>
  <c r="BF211" i="1"/>
  <c r="BD211" i="1"/>
  <c r="BB211" i="1"/>
  <c r="AZ211" i="1"/>
  <c r="AX211" i="1"/>
  <c r="AV211" i="1"/>
  <c r="AT211" i="1"/>
  <c r="AR211" i="1"/>
  <c r="AP211" i="1"/>
  <c r="AN211" i="1"/>
  <c r="AL211" i="1"/>
  <c r="AJ211" i="1"/>
  <c r="AH211" i="1"/>
  <c r="AF211" i="1"/>
  <c r="AD211" i="1"/>
  <c r="AB211" i="1"/>
  <c r="Z211" i="1"/>
  <c r="X211" i="1"/>
  <c r="V211" i="1"/>
  <c r="T211" i="1"/>
  <c r="R211" i="1"/>
  <c r="DI210" i="1"/>
  <c r="DH210" i="1"/>
  <c r="DF210" i="1"/>
  <c r="DD210" i="1"/>
  <c r="DB210" i="1"/>
  <c r="CZ210" i="1"/>
  <c r="CX210" i="1"/>
  <c r="CV210" i="1"/>
  <c r="CT210" i="1"/>
  <c r="CR210" i="1"/>
  <c r="CP210" i="1"/>
  <c r="CN210" i="1"/>
  <c r="CL210" i="1"/>
  <c r="CJ210" i="1"/>
  <c r="CH210" i="1"/>
  <c r="CF210" i="1"/>
  <c r="CD210" i="1"/>
  <c r="CB210" i="1"/>
  <c r="BZ210" i="1"/>
  <c r="BX210" i="1"/>
  <c r="BV210" i="1"/>
  <c r="BT210" i="1"/>
  <c r="BR210" i="1"/>
  <c r="BP210" i="1"/>
  <c r="BN210" i="1"/>
  <c r="BL210" i="1"/>
  <c r="BJ210" i="1"/>
  <c r="BH210" i="1"/>
  <c r="BF210" i="1"/>
  <c r="BD210" i="1"/>
  <c r="BB210" i="1"/>
  <c r="AZ210" i="1"/>
  <c r="AX210" i="1"/>
  <c r="AV210" i="1"/>
  <c r="AT210" i="1"/>
  <c r="AR210" i="1"/>
  <c r="AP210" i="1"/>
  <c r="AN210" i="1"/>
  <c r="AL210" i="1"/>
  <c r="AJ210" i="1"/>
  <c r="AH210" i="1"/>
  <c r="AF210" i="1"/>
  <c r="AD210" i="1"/>
  <c r="AB210" i="1"/>
  <c r="Z210" i="1"/>
  <c r="X210" i="1"/>
  <c r="V210" i="1"/>
  <c r="T210" i="1"/>
  <c r="R210" i="1"/>
  <c r="DI209" i="1"/>
  <c r="DH209" i="1"/>
  <c r="DF209" i="1"/>
  <c r="DD209" i="1"/>
  <c r="DB209" i="1"/>
  <c r="CZ209" i="1"/>
  <c r="CX209" i="1"/>
  <c r="CV209" i="1"/>
  <c r="CT209" i="1"/>
  <c r="CR209" i="1"/>
  <c r="CP209" i="1"/>
  <c r="CN209" i="1"/>
  <c r="CL209" i="1"/>
  <c r="CJ209" i="1"/>
  <c r="CH209" i="1"/>
  <c r="CF209" i="1"/>
  <c r="CD209" i="1"/>
  <c r="CB209" i="1"/>
  <c r="BZ209" i="1"/>
  <c r="BX209" i="1"/>
  <c r="BV209" i="1"/>
  <c r="BT209" i="1"/>
  <c r="BR209" i="1"/>
  <c r="BP209" i="1"/>
  <c r="BN209" i="1"/>
  <c r="BL209" i="1"/>
  <c r="BJ209" i="1"/>
  <c r="BH209" i="1"/>
  <c r="BF209" i="1"/>
  <c r="BD209" i="1"/>
  <c r="BB209" i="1"/>
  <c r="AZ209" i="1"/>
  <c r="AX209" i="1"/>
  <c r="AV209" i="1"/>
  <c r="AT209" i="1"/>
  <c r="AR209" i="1"/>
  <c r="AP209" i="1"/>
  <c r="AN209" i="1"/>
  <c r="AL209" i="1"/>
  <c r="AJ209" i="1"/>
  <c r="AH209" i="1"/>
  <c r="AF209" i="1"/>
  <c r="AD209" i="1"/>
  <c r="AB209" i="1"/>
  <c r="Z209" i="1"/>
  <c r="X209" i="1"/>
  <c r="V209" i="1"/>
  <c r="T209" i="1"/>
  <c r="R209" i="1"/>
  <c r="DI208" i="1"/>
  <c r="DH208" i="1"/>
  <c r="DF208" i="1"/>
  <c r="DD208" i="1"/>
  <c r="DB208" i="1"/>
  <c r="CZ208" i="1"/>
  <c r="CX208" i="1"/>
  <c r="CV208" i="1"/>
  <c r="CT208" i="1"/>
  <c r="CR208" i="1"/>
  <c r="CP208" i="1"/>
  <c r="CN208" i="1"/>
  <c r="CL208" i="1"/>
  <c r="CJ208" i="1"/>
  <c r="CH208" i="1"/>
  <c r="CF208" i="1"/>
  <c r="CD208" i="1"/>
  <c r="CB208" i="1"/>
  <c r="BZ208" i="1"/>
  <c r="BX208" i="1"/>
  <c r="BV208" i="1"/>
  <c r="BT208" i="1"/>
  <c r="BR208" i="1"/>
  <c r="BP208" i="1"/>
  <c r="BN208" i="1"/>
  <c r="BL208" i="1"/>
  <c r="BJ208" i="1"/>
  <c r="BH208" i="1"/>
  <c r="BF208" i="1"/>
  <c r="BD208" i="1"/>
  <c r="BB208" i="1"/>
  <c r="AZ208" i="1"/>
  <c r="AX208" i="1"/>
  <c r="AV208" i="1"/>
  <c r="AT208" i="1"/>
  <c r="AR208" i="1"/>
  <c r="AP208" i="1"/>
  <c r="AN208" i="1"/>
  <c r="AL208" i="1"/>
  <c r="AJ208" i="1"/>
  <c r="AH208" i="1"/>
  <c r="AF208" i="1"/>
  <c r="AD208" i="1"/>
  <c r="AB208" i="1"/>
  <c r="Z208" i="1"/>
  <c r="X208" i="1"/>
  <c r="V208" i="1"/>
  <c r="T208" i="1"/>
  <c r="R208" i="1"/>
  <c r="DI207" i="1"/>
  <c r="DH207" i="1"/>
  <c r="DF207" i="1"/>
  <c r="DD207" i="1"/>
  <c r="DB207" i="1"/>
  <c r="CZ207" i="1"/>
  <c r="CX207" i="1"/>
  <c r="CV207" i="1"/>
  <c r="CT207" i="1"/>
  <c r="CR207" i="1"/>
  <c r="CP207" i="1"/>
  <c r="CN207" i="1"/>
  <c r="CL207" i="1"/>
  <c r="CJ207" i="1"/>
  <c r="CH207" i="1"/>
  <c r="CF207" i="1"/>
  <c r="CD207" i="1"/>
  <c r="CB207" i="1"/>
  <c r="BZ207" i="1"/>
  <c r="BX207" i="1"/>
  <c r="BV207" i="1"/>
  <c r="BT207" i="1"/>
  <c r="BR207" i="1"/>
  <c r="BP207" i="1"/>
  <c r="BN207" i="1"/>
  <c r="BL207" i="1"/>
  <c r="BJ207" i="1"/>
  <c r="BH207" i="1"/>
  <c r="BF207" i="1"/>
  <c r="BD207" i="1"/>
  <c r="BB207" i="1"/>
  <c r="AZ207" i="1"/>
  <c r="AX207" i="1"/>
  <c r="AV207" i="1"/>
  <c r="AT207" i="1"/>
  <c r="AR207" i="1"/>
  <c r="AP207" i="1"/>
  <c r="AN207" i="1"/>
  <c r="AL207" i="1"/>
  <c r="AJ207" i="1"/>
  <c r="AH207" i="1"/>
  <c r="AF207" i="1"/>
  <c r="AD207" i="1"/>
  <c r="AB207" i="1"/>
  <c r="Z207" i="1"/>
  <c r="X207" i="1"/>
  <c r="V207" i="1"/>
  <c r="T207" i="1"/>
  <c r="R207" i="1"/>
  <c r="DJ207" i="1" s="1"/>
  <c r="DI206" i="1"/>
  <c r="DH206" i="1"/>
  <c r="DF206" i="1"/>
  <c r="DD206" i="1"/>
  <c r="DB206" i="1"/>
  <c r="CZ206" i="1"/>
  <c r="CX206" i="1"/>
  <c r="CV206" i="1"/>
  <c r="CT206" i="1"/>
  <c r="CR206" i="1"/>
  <c r="CP206" i="1"/>
  <c r="CN206" i="1"/>
  <c r="CL206" i="1"/>
  <c r="CJ206" i="1"/>
  <c r="CH206" i="1"/>
  <c r="CF206" i="1"/>
  <c r="CD206" i="1"/>
  <c r="CB206" i="1"/>
  <c r="BZ206" i="1"/>
  <c r="BX206" i="1"/>
  <c r="BV206" i="1"/>
  <c r="BT206" i="1"/>
  <c r="BR206" i="1"/>
  <c r="BP206" i="1"/>
  <c r="BN206" i="1"/>
  <c r="BL206" i="1"/>
  <c r="BJ206" i="1"/>
  <c r="BH206" i="1"/>
  <c r="BF206" i="1"/>
  <c r="BD206" i="1"/>
  <c r="BB206" i="1"/>
  <c r="AZ206" i="1"/>
  <c r="AX206" i="1"/>
  <c r="AV206" i="1"/>
  <c r="AT206" i="1"/>
  <c r="AR206" i="1"/>
  <c r="AP206" i="1"/>
  <c r="AN206" i="1"/>
  <c r="AL206" i="1"/>
  <c r="AJ206" i="1"/>
  <c r="AH206" i="1"/>
  <c r="AF206" i="1"/>
  <c r="AD206" i="1"/>
  <c r="AB206" i="1"/>
  <c r="Z206" i="1"/>
  <c r="X206" i="1"/>
  <c r="V206" i="1"/>
  <c r="T206" i="1"/>
  <c r="R206" i="1"/>
  <c r="DI205" i="1"/>
  <c r="DH205" i="1"/>
  <c r="DF205" i="1"/>
  <c r="DD205" i="1"/>
  <c r="DB205" i="1"/>
  <c r="CZ205" i="1"/>
  <c r="CX205" i="1"/>
  <c r="CV205" i="1"/>
  <c r="CT205" i="1"/>
  <c r="CR205" i="1"/>
  <c r="CP205" i="1"/>
  <c r="CN205" i="1"/>
  <c r="CL205" i="1"/>
  <c r="CJ205" i="1"/>
  <c r="CH205" i="1"/>
  <c r="CF205" i="1"/>
  <c r="CD205" i="1"/>
  <c r="CB205" i="1"/>
  <c r="BZ205" i="1"/>
  <c r="BX205" i="1"/>
  <c r="BV205" i="1"/>
  <c r="BT205" i="1"/>
  <c r="BR205" i="1"/>
  <c r="BP205" i="1"/>
  <c r="BN205" i="1"/>
  <c r="BL205" i="1"/>
  <c r="BJ205" i="1"/>
  <c r="BH205" i="1"/>
  <c r="BF205" i="1"/>
  <c r="BD205" i="1"/>
  <c r="BB205" i="1"/>
  <c r="AZ205" i="1"/>
  <c r="AX205" i="1"/>
  <c r="AV205" i="1"/>
  <c r="AT205" i="1"/>
  <c r="AR205" i="1"/>
  <c r="AP205" i="1"/>
  <c r="AN205" i="1"/>
  <c r="AL205" i="1"/>
  <c r="AJ205" i="1"/>
  <c r="AH205" i="1"/>
  <c r="AF205" i="1"/>
  <c r="AD205" i="1"/>
  <c r="AB205" i="1"/>
  <c r="Z205" i="1"/>
  <c r="X205" i="1"/>
  <c r="V205" i="1"/>
  <c r="T205" i="1"/>
  <c r="R205" i="1"/>
  <c r="DI204" i="1"/>
  <c r="DH204" i="1"/>
  <c r="DF204" i="1"/>
  <c r="DD204" i="1"/>
  <c r="DB204" i="1"/>
  <c r="CZ204" i="1"/>
  <c r="CX204" i="1"/>
  <c r="CV204" i="1"/>
  <c r="CT204" i="1"/>
  <c r="CR204" i="1"/>
  <c r="CP204" i="1"/>
  <c r="CN204" i="1"/>
  <c r="CL204" i="1"/>
  <c r="CJ204" i="1"/>
  <c r="CH204" i="1"/>
  <c r="CF204" i="1"/>
  <c r="CD204" i="1"/>
  <c r="CB204" i="1"/>
  <c r="BZ204" i="1"/>
  <c r="BX204" i="1"/>
  <c r="BV204" i="1"/>
  <c r="BT204" i="1"/>
  <c r="BR204" i="1"/>
  <c r="BP204" i="1"/>
  <c r="BN204" i="1"/>
  <c r="BL204" i="1"/>
  <c r="BJ204" i="1"/>
  <c r="BH204" i="1"/>
  <c r="BF204" i="1"/>
  <c r="BD204" i="1"/>
  <c r="BB204" i="1"/>
  <c r="AZ204" i="1"/>
  <c r="AX204" i="1"/>
  <c r="AV204" i="1"/>
  <c r="AT204" i="1"/>
  <c r="AR204" i="1"/>
  <c r="AP204" i="1"/>
  <c r="AN204" i="1"/>
  <c r="AL204" i="1"/>
  <c r="AJ204" i="1"/>
  <c r="AH204" i="1"/>
  <c r="AF204" i="1"/>
  <c r="AD204" i="1"/>
  <c r="AB204" i="1"/>
  <c r="Z204" i="1"/>
  <c r="X204" i="1"/>
  <c r="V204" i="1"/>
  <c r="T204" i="1"/>
  <c r="R204" i="1"/>
  <c r="DI203" i="1"/>
  <c r="DH203" i="1"/>
  <c r="DF203" i="1"/>
  <c r="DD203" i="1"/>
  <c r="DB203" i="1"/>
  <c r="CZ203" i="1"/>
  <c r="CX203" i="1"/>
  <c r="CV203" i="1"/>
  <c r="CT203" i="1"/>
  <c r="CR203" i="1"/>
  <c r="CP203" i="1"/>
  <c r="CN203" i="1"/>
  <c r="CL203" i="1"/>
  <c r="CJ203" i="1"/>
  <c r="CH203" i="1"/>
  <c r="CF203" i="1"/>
  <c r="CD203" i="1"/>
  <c r="CB203" i="1"/>
  <c r="BZ203" i="1"/>
  <c r="BX203" i="1"/>
  <c r="BV203" i="1"/>
  <c r="BT203" i="1"/>
  <c r="BR203" i="1"/>
  <c r="BP203" i="1"/>
  <c r="BN203" i="1"/>
  <c r="BL203" i="1"/>
  <c r="BJ203" i="1"/>
  <c r="BH203" i="1"/>
  <c r="BF203" i="1"/>
  <c r="BD203" i="1"/>
  <c r="BB203" i="1"/>
  <c r="AZ203" i="1"/>
  <c r="AX203" i="1"/>
  <c r="AV203" i="1"/>
  <c r="AT203" i="1"/>
  <c r="AR203" i="1"/>
  <c r="AP203" i="1"/>
  <c r="AN203" i="1"/>
  <c r="AL203" i="1"/>
  <c r="AJ203" i="1"/>
  <c r="AH203" i="1"/>
  <c r="AF203" i="1"/>
  <c r="AD203" i="1"/>
  <c r="AB203" i="1"/>
  <c r="Z203" i="1"/>
  <c r="X203" i="1"/>
  <c r="V203" i="1"/>
  <c r="T203" i="1"/>
  <c r="R203" i="1"/>
  <c r="DJ203" i="1" s="1"/>
  <c r="DI202" i="1"/>
  <c r="DH202" i="1"/>
  <c r="DF202" i="1"/>
  <c r="DD202" i="1"/>
  <c r="DB202" i="1"/>
  <c r="CZ202" i="1"/>
  <c r="CX202" i="1"/>
  <c r="CV202" i="1"/>
  <c r="CT202" i="1"/>
  <c r="CR202" i="1"/>
  <c r="CP202" i="1"/>
  <c r="CN202" i="1"/>
  <c r="CL202" i="1"/>
  <c r="CJ202" i="1"/>
  <c r="CH202" i="1"/>
  <c r="CF202" i="1"/>
  <c r="CD202" i="1"/>
  <c r="CB202" i="1"/>
  <c r="BZ202" i="1"/>
  <c r="BX202" i="1"/>
  <c r="BV202" i="1"/>
  <c r="BT202" i="1"/>
  <c r="BR202" i="1"/>
  <c r="BP202" i="1"/>
  <c r="BN202" i="1"/>
  <c r="BL202" i="1"/>
  <c r="BJ202" i="1"/>
  <c r="BH202" i="1"/>
  <c r="BF202" i="1"/>
  <c r="BD202" i="1"/>
  <c r="BB202" i="1"/>
  <c r="AZ202" i="1"/>
  <c r="AX202" i="1"/>
  <c r="AV202" i="1"/>
  <c r="AT202" i="1"/>
  <c r="AR202" i="1"/>
  <c r="AP202" i="1"/>
  <c r="AN202" i="1"/>
  <c r="AL202" i="1"/>
  <c r="AJ202" i="1"/>
  <c r="AH202" i="1"/>
  <c r="AF202" i="1"/>
  <c r="AD202" i="1"/>
  <c r="AB202" i="1"/>
  <c r="Z202" i="1"/>
  <c r="X202" i="1"/>
  <c r="V202" i="1"/>
  <c r="T202" i="1"/>
  <c r="R202" i="1"/>
  <c r="DI201" i="1"/>
  <c r="DH201" i="1"/>
  <c r="DF201" i="1"/>
  <c r="DD201" i="1"/>
  <c r="DB201" i="1"/>
  <c r="CZ201" i="1"/>
  <c r="CX201" i="1"/>
  <c r="CV201" i="1"/>
  <c r="CT201" i="1"/>
  <c r="CR201" i="1"/>
  <c r="CP201" i="1"/>
  <c r="CN201" i="1"/>
  <c r="CL201" i="1"/>
  <c r="CJ201" i="1"/>
  <c r="CH201" i="1"/>
  <c r="CF201" i="1"/>
  <c r="CD201" i="1"/>
  <c r="CB201" i="1"/>
  <c r="BZ201" i="1"/>
  <c r="BX201" i="1"/>
  <c r="BV201" i="1"/>
  <c r="BT201" i="1"/>
  <c r="BR201" i="1"/>
  <c r="BP201" i="1"/>
  <c r="BN201" i="1"/>
  <c r="BL201" i="1"/>
  <c r="BJ201" i="1"/>
  <c r="BH201" i="1"/>
  <c r="BF201" i="1"/>
  <c r="BD201" i="1"/>
  <c r="BB201" i="1"/>
  <c r="AZ201" i="1"/>
  <c r="AX201" i="1"/>
  <c r="AV201" i="1"/>
  <c r="AT201" i="1"/>
  <c r="AR201" i="1"/>
  <c r="AP201" i="1"/>
  <c r="AN201" i="1"/>
  <c r="AL201" i="1"/>
  <c r="AJ201" i="1"/>
  <c r="AH201" i="1"/>
  <c r="AF201" i="1"/>
  <c r="AD201" i="1"/>
  <c r="AB201" i="1"/>
  <c r="Z201" i="1"/>
  <c r="X201" i="1"/>
  <c r="V201" i="1"/>
  <c r="T201" i="1"/>
  <c r="R201" i="1"/>
  <c r="DI200" i="1"/>
  <c r="DH200" i="1"/>
  <c r="DF200" i="1"/>
  <c r="DD200" i="1"/>
  <c r="DB200" i="1"/>
  <c r="CZ200" i="1"/>
  <c r="CX200" i="1"/>
  <c r="CV200" i="1"/>
  <c r="CT200" i="1"/>
  <c r="CR200" i="1"/>
  <c r="CP200" i="1"/>
  <c r="CN200" i="1"/>
  <c r="CL200" i="1"/>
  <c r="CJ200" i="1"/>
  <c r="CH200" i="1"/>
  <c r="CF200" i="1"/>
  <c r="CD200" i="1"/>
  <c r="CB200" i="1"/>
  <c r="BZ200" i="1"/>
  <c r="BX200" i="1"/>
  <c r="BV200" i="1"/>
  <c r="BT200" i="1"/>
  <c r="BR200" i="1"/>
  <c r="BP200" i="1"/>
  <c r="BN200" i="1"/>
  <c r="BL200" i="1"/>
  <c r="BJ200" i="1"/>
  <c r="BH200" i="1"/>
  <c r="BF200" i="1"/>
  <c r="BD200" i="1"/>
  <c r="BB200" i="1"/>
  <c r="AZ200" i="1"/>
  <c r="AX200" i="1"/>
  <c r="AV200" i="1"/>
  <c r="AT200" i="1"/>
  <c r="AR200" i="1"/>
  <c r="AP200" i="1"/>
  <c r="AN200" i="1"/>
  <c r="AL200" i="1"/>
  <c r="AJ200" i="1"/>
  <c r="AH200" i="1"/>
  <c r="AF200" i="1"/>
  <c r="AD200" i="1"/>
  <c r="AB200" i="1"/>
  <c r="Z200" i="1"/>
  <c r="X200" i="1"/>
  <c r="V200" i="1"/>
  <c r="T200" i="1"/>
  <c r="R200" i="1"/>
  <c r="DI199" i="1"/>
  <c r="DH199" i="1"/>
  <c r="DF199" i="1"/>
  <c r="DD199" i="1"/>
  <c r="DB199" i="1"/>
  <c r="CZ199" i="1"/>
  <c r="CX199" i="1"/>
  <c r="CV199" i="1"/>
  <c r="CT199" i="1"/>
  <c r="CR199" i="1"/>
  <c r="CP199" i="1"/>
  <c r="CN199" i="1"/>
  <c r="CL199" i="1"/>
  <c r="CJ199" i="1"/>
  <c r="CH199" i="1"/>
  <c r="CF199" i="1"/>
  <c r="CD199" i="1"/>
  <c r="CB199" i="1"/>
  <c r="BZ199" i="1"/>
  <c r="BX199" i="1"/>
  <c r="BV199" i="1"/>
  <c r="BT199" i="1"/>
  <c r="BR199" i="1"/>
  <c r="BP199" i="1"/>
  <c r="BN199" i="1"/>
  <c r="BL199" i="1"/>
  <c r="BJ199" i="1"/>
  <c r="BH199" i="1"/>
  <c r="BF199" i="1"/>
  <c r="BD199" i="1"/>
  <c r="BB199" i="1"/>
  <c r="AZ199" i="1"/>
  <c r="AX199" i="1"/>
  <c r="AV199" i="1"/>
  <c r="AT199" i="1"/>
  <c r="AR199" i="1"/>
  <c r="AP199" i="1"/>
  <c r="AN199" i="1"/>
  <c r="AL199" i="1"/>
  <c r="AJ199" i="1"/>
  <c r="AH199" i="1"/>
  <c r="AF199" i="1"/>
  <c r="AD199" i="1"/>
  <c r="AB199" i="1"/>
  <c r="Z199" i="1"/>
  <c r="X199" i="1"/>
  <c r="V199" i="1"/>
  <c r="T199" i="1"/>
  <c r="R199" i="1"/>
  <c r="DI198" i="1"/>
  <c r="DH198" i="1"/>
  <c r="DF198" i="1"/>
  <c r="DD198" i="1"/>
  <c r="DB198" i="1"/>
  <c r="CZ198" i="1"/>
  <c r="CX198" i="1"/>
  <c r="CV198" i="1"/>
  <c r="CT198" i="1"/>
  <c r="CR198" i="1"/>
  <c r="CP198" i="1"/>
  <c r="CN198" i="1"/>
  <c r="CL198" i="1"/>
  <c r="CJ198" i="1"/>
  <c r="CH198" i="1"/>
  <c r="CF198" i="1"/>
  <c r="CD198" i="1"/>
  <c r="CB198" i="1"/>
  <c r="BZ198" i="1"/>
  <c r="BX198" i="1"/>
  <c r="BV198" i="1"/>
  <c r="BT198" i="1"/>
  <c r="BR198" i="1"/>
  <c r="BP198" i="1"/>
  <c r="BN198" i="1"/>
  <c r="BL198" i="1"/>
  <c r="BJ198" i="1"/>
  <c r="BH198" i="1"/>
  <c r="BF198" i="1"/>
  <c r="BD198" i="1"/>
  <c r="BB198" i="1"/>
  <c r="AZ198" i="1"/>
  <c r="AX198" i="1"/>
  <c r="AV198" i="1"/>
  <c r="AT198" i="1"/>
  <c r="AR198" i="1"/>
  <c r="AP198" i="1"/>
  <c r="AN198" i="1"/>
  <c r="AL198" i="1"/>
  <c r="AJ198" i="1"/>
  <c r="AH198" i="1"/>
  <c r="AF198" i="1"/>
  <c r="AD198" i="1"/>
  <c r="AB198" i="1"/>
  <c r="Z198" i="1"/>
  <c r="X198" i="1"/>
  <c r="V198" i="1"/>
  <c r="T198" i="1"/>
  <c r="R198" i="1"/>
  <c r="DI197" i="1"/>
  <c r="DH197" i="1"/>
  <c r="DF197" i="1"/>
  <c r="DD197" i="1"/>
  <c r="DB197" i="1"/>
  <c r="CZ197" i="1"/>
  <c r="CX197" i="1"/>
  <c r="CV197" i="1"/>
  <c r="CT197" i="1"/>
  <c r="CR197" i="1"/>
  <c r="CP197" i="1"/>
  <c r="CN197" i="1"/>
  <c r="CL197" i="1"/>
  <c r="CJ197" i="1"/>
  <c r="CH197" i="1"/>
  <c r="CF197" i="1"/>
  <c r="CD197" i="1"/>
  <c r="CB197" i="1"/>
  <c r="BZ197" i="1"/>
  <c r="BX197" i="1"/>
  <c r="BV197" i="1"/>
  <c r="BT197" i="1"/>
  <c r="BR197" i="1"/>
  <c r="BP197" i="1"/>
  <c r="BN197" i="1"/>
  <c r="BL197" i="1"/>
  <c r="BJ197" i="1"/>
  <c r="BH197" i="1"/>
  <c r="BF197" i="1"/>
  <c r="BD197" i="1"/>
  <c r="BB197" i="1"/>
  <c r="AZ197" i="1"/>
  <c r="AX197" i="1"/>
  <c r="AV197" i="1"/>
  <c r="AT197" i="1"/>
  <c r="AR197" i="1"/>
  <c r="AP197" i="1"/>
  <c r="AN197" i="1"/>
  <c r="AL197" i="1"/>
  <c r="AJ197" i="1"/>
  <c r="AH197" i="1"/>
  <c r="AF197" i="1"/>
  <c r="AD197" i="1"/>
  <c r="AB197" i="1"/>
  <c r="Z197" i="1"/>
  <c r="X197" i="1"/>
  <c r="V197" i="1"/>
  <c r="T197" i="1"/>
  <c r="R197" i="1"/>
  <c r="DI196" i="1"/>
  <c r="DH196" i="1"/>
  <c r="DF196" i="1"/>
  <c r="DD196" i="1"/>
  <c r="DB196" i="1"/>
  <c r="CZ196" i="1"/>
  <c r="CX196" i="1"/>
  <c r="CV196" i="1"/>
  <c r="CT196" i="1"/>
  <c r="CR196" i="1"/>
  <c r="CP196" i="1"/>
  <c r="CN196" i="1"/>
  <c r="CL196" i="1"/>
  <c r="CJ196" i="1"/>
  <c r="CH196" i="1"/>
  <c r="CF196" i="1"/>
  <c r="CD196" i="1"/>
  <c r="CB196" i="1"/>
  <c r="BZ196" i="1"/>
  <c r="BX196" i="1"/>
  <c r="BV196" i="1"/>
  <c r="BT196" i="1"/>
  <c r="BR196" i="1"/>
  <c r="BP196" i="1"/>
  <c r="BN196" i="1"/>
  <c r="BL196" i="1"/>
  <c r="BJ196" i="1"/>
  <c r="BH196" i="1"/>
  <c r="BF196" i="1"/>
  <c r="BD196" i="1"/>
  <c r="BB196" i="1"/>
  <c r="AZ196" i="1"/>
  <c r="AX196" i="1"/>
  <c r="AV196" i="1"/>
  <c r="AT196" i="1"/>
  <c r="AR196" i="1"/>
  <c r="AP196" i="1"/>
  <c r="AN196" i="1"/>
  <c r="AL196" i="1"/>
  <c r="AJ196" i="1"/>
  <c r="AH196" i="1"/>
  <c r="AF196" i="1"/>
  <c r="AD196" i="1"/>
  <c r="AB196" i="1"/>
  <c r="Z196" i="1"/>
  <c r="X196" i="1"/>
  <c r="V196" i="1"/>
  <c r="T196" i="1"/>
  <c r="R196" i="1"/>
  <c r="DI195" i="1"/>
  <c r="DH195" i="1"/>
  <c r="DF195" i="1"/>
  <c r="DD195" i="1"/>
  <c r="DB195" i="1"/>
  <c r="CZ195" i="1"/>
  <c r="CX195" i="1"/>
  <c r="CV195" i="1"/>
  <c r="CT195" i="1"/>
  <c r="CR195" i="1"/>
  <c r="CP195" i="1"/>
  <c r="CN195" i="1"/>
  <c r="CL195" i="1"/>
  <c r="CJ195" i="1"/>
  <c r="CH195" i="1"/>
  <c r="CF195" i="1"/>
  <c r="CD195" i="1"/>
  <c r="CB195" i="1"/>
  <c r="BZ195" i="1"/>
  <c r="BX195" i="1"/>
  <c r="BV195" i="1"/>
  <c r="BT195" i="1"/>
  <c r="BR195" i="1"/>
  <c r="BP195" i="1"/>
  <c r="BN195" i="1"/>
  <c r="BL195" i="1"/>
  <c r="BJ195" i="1"/>
  <c r="BH195" i="1"/>
  <c r="BF195" i="1"/>
  <c r="BD195" i="1"/>
  <c r="BB195" i="1"/>
  <c r="AZ195" i="1"/>
  <c r="AX195" i="1"/>
  <c r="AV195" i="1"/>
  <c r="AT195" i="1"/>
  <c r="AR195" i="1"/>
  <c r="AP195" i="1"/>
  <c r="AN195" i="1"/>
  <c r="AL195" i="1"/>
  <c r="AJ195" i="1"/>
  <c r="AH195" i="1"/>
  <c r="AF195" i="1"/>
  <c r="AD195" i="1"/>
  <c r="AB195" i="1"/>
  <c r="Z195" i="1"/>
  <c r="X195" i="1"/>
  <c r="V195" i="1"/>
  <c r="T195" i="1"/>
  <c r="R195" i="1"/>
  <c r="DI194" i="1"/>
  <c r="DH194" i="1"/>
  <c r="DF194" i="1"/>
  <c r="DD194" i="1"/>
  <c r="DB194" i="1"/>
  <c r="CZ194" i="1"/>
  <c r="CX194" i="1"/>
  <c r="CV194" i="1"/>
  <c r="CT194" i="1"/>
  <c r="CR194" i="1"/>
  <c r="CP194" i="1"/>
  <c r="CN194" i="1"/>
  <c r="CL194" i="1"/>
  <c r="CJ194" i="1"/>
  <c r="CH194" i="1"/>
  <c r="CF194" i="1"/>
  <c r="CD194" i="1"/>
  <c r="CB194" i="1"/>
  <c r="BZ194" i="1"/>
  <c r="BX194" i="1"/>
  <c r="BV194" i="1"/>
  <c r="BT194" i="1"/>
  <c r="BR194" i="1"/>
  <c r="BP194" i="1"/>
  <c r="BN194" i="1"/>
  <c r="BL194" i="1"/>
  <c r="BJ194" i="1"/>
  <c r="BH194" i="1"/>
  <c r="BF194" i="1"/>
  <c r="BD194" i="1"/>
  <c r="BB194" i="1"/>
  <c r="AZ194" i="1"/>
  <c r="AX194" i="1"/>
  <c r="AV194" i="1"/>
  <c r="AT194" i="1"/>
  <c r="AR194" i="1"/>
  <c r="AP194" i="1"/>
  <c r="AN194" i="1"/>
  <c r="AL194" i="1"/>
  <c r="AJ194" i="1"/>
  <c r="AH194" i="1"/>
  <c r="AF194" i="1"/>
  <c r="AD194" i="1"/>
  <c r="AB194" i="1"/>
  <c r="Z194" i="1"/>
  <c r="X194" i="1"/>
  <c r="V194" i="1"/>
  <c r="T194" i="1"/>
  <c r="R194" i="1"/>
  <c r="DI193" i="1"/>
  <c r="DH193" i="1"/>
  <c r="DF193" i="1"/>
  <c r="DD193" i="1"/>
  <c r="DB193" i="1"/>
  <c r="CZ193" i="1"/>
  <c r="CX193" i="1"/>
  <c r="CV193" i="1"/>
  <c r="CT193" i="1"/>
  <c r="CR193" i="1"/>
  <c r="CP193" i="1"/>
  <c r="CN193" i="1"/>
  <c r="CL193" i="1"/>
  <c r="CJ193" i="1"/>
  <c r="CH193" i="1"/>
  <c r="CF193" i="1"/>
  <c r="CD193" i="1"/>
  <c r="CB193" i="1"/>
  <c r="BZ193" i="1"/>
  <c r="BX193" i="1"/>
  <c r="BV193" i="1"/>
  <c r="BT193" i="1"/>
  <c r="BR193" i="1"/>
  <c r="BP193" i="1"/>
  <c r="BN193" i="1"/>
  <c r="BL193" i="1"/>
  <c r="BJ193" i="1"/>
  <c r="BH193" i="1"/>
  <c r="BF193" i="1"/>
  <c r="BD193" i="1"/>
  <c r="BB193" i="1"/>
  <c r="AZ193" i="1"/>
  <c r="AX193" i="1"/>
  <c r="AV193" i="1"/>
  <c r="AT193" i="1"/>
  <c r="AR193" i="1"/>
  <c r="AP193" i="1"/>
  <c r="AN193" i="1"/>
  <c r="AL193" i="1"/>
  <c r="AJ193" i="1"/>
  <c r="AH193" i="1"/>
  <c r="AF193" i="1"/>
  <c r="AD193" i="1"/>
  <c r="AB193" i="1"/>
  <c r="Z193" i="1"/>
  <c r="X193" i="1"/>
  <c r="V193" i="1"/>
  <c r="T193" i="1"/>
  <c r="R193" i="1"/>
  <c r="DI192" i="1"/>
  <c r="AP192" i="1"/>
  <c r="V192" i="1"/>
  <c r="DI191" i="1"/>
  <c r="AP191" i="1"/>
  <c r="V191" i="1"/>
  <c r="DI190" i="1"/>
  <c r="AP190" i="1"/>
  <c r="V190" i="1"/>
  <c r="DI189" i="1"/>
  <c r="DH189" i="1"/>
  <c r="DF189" i="1"/>
  <c r="DD189" i="1"/>
  <c r="DB189" i="1"/>
  <c r="CZ189" i="1"/>
  <c r="CX189" i="1"/>
  <c r="CV189" i="1"/>
  <c r="CT189" i="1"/>
  <c r="CR189" i="1"/>
  <c r="CP189" i="1"/>
  <c r="CN189" i="1"/>
  <c r="CL189" i="1"/>
  <c r="CJ189" i="1"/>
  <c r="CH189" i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DI188" i="1"/>
  <c r="DH188" i="1"/>
  <c r="DF188" i="1"/>
  <c r="DD188" i="1"/>
  <c r="DB188" i="1"/>
  <c r="CZ188" i="1"/>
  <c r="CX188" i="1"/>
  <c r="CV188" i="1"/>
  <c r="CT188" i="1"/>
  <c r="CR188" i="1"/>
  <c r="CP188" i="1"/>
  <c r="CN188" i="1"/>
  <c r="CL188" i="1"/>
  <c r="CJ188" i="1"/>
  <c r="CH188" i="1"/>
  <c r="CF188" i="1"/>
  <c r="CD188" i="1"/>
  <c r="CB188" i="1"/>
  <c r="BZ188" i="1"/>
  <c r="BX188" i="1"/>
  <c r="BV188" i="1"/>
  <c r="BT188" i="1"/>
  <c r="BR188" i="1"/>
  <c r="BP188" i="1"/>
  <c r="BN188" i="1"/>
  <c r="BL188" i="1"/>
  <c r="BJ188" i="1"/>
  <c r="BH188" i="1"/>
  <c r="BF188" i="1"/>
  <c r="BD188" i="1"/>
  <c r="BB188" i="1"/>
  <c r="AZ188" i="1"/>
  <c r="AX188" i="1"/>
  <c r="AV188" i="1"/>
  <c r="AT188" i="1"/>
  <c r="AR188" i="1"/>
  <c r="AP188" i="1"/>
  <c r="AN188" i="1"/>
  <c r="AL188" i="1"/>
  <c r="AJ188" i="1"/>
  <c r="AH188" i="1"/>
  <c r="AF188" i="1"/>
  <c r="AD188" i="1"/>
  <c r="AB188" i="1"/>
  <c r="Z188" i="1"/>
  <c r="X188" i="1"/>
  <c r="V188" i="1"/>
  <c r="T188" i="1"/>
  <c r="R188" i="1"/>
  <c r="DI187" i="1"/>
  <c r="DH187" i="1"/>
  <c r="DF187" i="1"/>
  <c r="DD187" i="1"/>
  <c r="DB187" i="1"/>
  <c r="CZ187" i="1"/>
  <c r="CX187" i="1"/>
  <c r="CV187" i="1"/>
  <c r="CT187" i="1"/>
  <c r="CR187" i="1"/>
  <c r="CP187" i="1"/>
  <c r="CN187" i="1"/>
  <c r="CL187" i="1"/>
  <c r="CJ187" i="1"/>
  <c r="CH187" i="1"/>
  <c r="CF187" i="1"/>
  <c r="CD187" i="1"/>
  <c r="CB187" i="1"/>
  <c r="BZ187" i="1"/>
  <c r="BX187" i="1"/>
  <c r="BV187" i="1"/>
  <c r="BT187" i="1"/>
  <c r="BR187" i="1"/>
  <c r="BP187" i="1"/>
  <c r="BN187" i="1"/>
  <c r="BL187" i="1"/>
  <c r="BJ187" i="1"/>
  <c r="BH187" i="1"/>
  <c r="BF187" i="1"/>
  <c r="BD187" i="1"/>
  <c r="BB187" i="1"/>
  <c r="AZ187" i="1"/>
  <c r="AX187" i="1"/>
  <c r="AV187" i="1"/>
  <c r="AT187" i="1"/>
  <c r="AR187" i="1"/>
  <c r="AP187" i="1"/>
  <c r="AN187" i="1"/>
  <c r="AL187" i="1"/>
  <c r="AJ187" i="1"/>
  <c r="AH187" i="1"/>
  <c r="AF187" i="1"/>
  <c r="AD187" i="1"/>
  <c r="AB187" i="1"/>
  <c r="Z187" i="1"/>
  <c r="X187" i="1"/>
  <c r="V187" i="1"/>
  <c r="T187" i="1"/>
  <c r="R187" i="1"/>
  <c r="DI186" i="1"/>
  <c r="DH186" i="1"/>
  <c r="DF186" i="1"/>
  <c r="DD186" i="1"/>
  <c r="DB186" i="1"/>
  <c r="CZ186" i="1"/>
  <c r="CX186" i="1"/>
  <c r="CV186" i="1"/>
  <c r="CT186" i="1"/>
  <c r="CR186" i="1"/>
  <c r="CP186" i="1"/>
  <c r="CN186" i="1"/>
  <c r="CL186" i="1"/>
  <c r="CJ186" i="1"/>
  <c r="CH186" i="1"/>
  <c r="CF186" i="1"/>
  <c r="CD186" i="1"/>
  <c r="CB186" i="1"/>
  <c r="BZ186" i="1"/>
  <c r="BX186" i="1"/>
  <c r="BV186" i="1"/>
  <c r="BT186" i="1"/>
  <c r="BR186" i="1"/>
  <c r="BP186" i="1"/>
  <c r="BN186" i="1"/>
  <c r="BL186" i="1"/>
  <c r="BJ186" i="1"/>
  <c r="BH186" i="1"/>
  <c r="BF186" i="1"/>
  <c r="BD186" i="1"/>
  <c r="BB186" i="1"/>
  <c r="AZ186" i="1"/>
  <c r="AX186" i="1"/>
  <c r="AV186" i="1"/>
  <c r="AT186" i="1"/>
  <c r="AR186" i="1"/>
  <c r="AP186" i="1"/>
  <c r="AN186" i="1"/>
  <c r="AL186" i="1"/>
  <c r="AJ186" i="1"/>
  <c r="AH186" i="1"/>
  <c r="AF186" i="1"/>
  <c r="AD186" i="1"/>
  <c r="AB186" i="1"/>
  <c r="Z186" i="1"/>
  <c r="X186" i="1"/>
  <c r="V186" i="1"/>
  <c r="T186" i="1"/>
  <c r="R186" i="1"/>
  <c r="DI185" i="1"/>
  <c r="DH185" i="1"/>
  <c r="DF185" i="1"/>
  <c r="DD185" i="1"/>
  <c r="DB185" i="1"/>
  <c r="CZ185" i="1"/>
  <c r="CX185" i="1"/>
  <c r="CV185" i="1"/>
  <c r="CT185" i="1"/>
  <c r="CR185" i="1"/>
  <c r="CP185" i="1"/>
  <c r="CN185" i="1"/>
  <c r="CL185" i="1"/>
  <c r="CJ185" i="1"/>
  <c r="CH185" i="1"/>
  <c r="CF185" i="1"/>
  <c r="CD185" i="1"/>
  <c r="CB185" i="1"/>
  <c r="BZ185" i="1"/>
  <c r="BX185" i="1"/>
  <c r="BV185" i="1"/>
  <c r="BT185" i="1"/>
  <c r="BR185" i="1"/>
  <c r="BP185" i="1"/>
  <c r="BN185" i="1"/>
  <c r="BL185" i="1"/>
  <c r="BJ185" i="1"/>
  <c r="BH185" i="1"/>
  <c r="BF185" i="1"/>
  <c r="BD185" i="1"/>
  <c r="BB185" i="1"/>
  <c r="AZ185" i="1"/>
  <c r="AX185" i="1"/>
  <c r="AV185" i="1"/>
  <c r="AT185" i="1"/>
  <c r="AR185" i="1"/>
  <c r="AP185" i="1"/>
  <c r="AN185" i="1"/>
  <c r="AL185" i="1"/>
  <c r="AJ185" i="1"/>
  <c r="AH185" i="1"/>
  <c r="AF185" i="1"/>
  <c r="AD185" i="1"/>
  <c r="AB185" i="1"/>
  <c r="Z185" i="1"/>
  <c r="X185" i="1"/>
  <c r="V185" i="1"/>
  <c r="T185" i="1"/>
  <c r="R185" i="1"/>
  <c r="DI184" i="1"/>
  <c r="DH184" i="1"/>
  <c r="DF184" i="1"/>
  <c r="DD184" i="1"/>
  <c r="DB184" i="1"/>
  <c r="CZ184" i="1"/>
  <c r="CX184" i="1"/>
  <c r="CV184" i="1"/>
  <c r="CT184" i="1"/>
  <c r="CR184" i="1"/>
  <c r="CP184" i="1"/>
  <c r="CN184" i="1"/>
  <c r="CL184" i="1"/>
  <c r="CJ184" i="1"/>
  <c r="CH184" i="1"/>
  <c r="CF184" i="1"/>
  <c r="CD184" i="1"/>
  <c r="CB184" i="1"/>
  <c r="BZ184" i="1"/>
  <c r="BX184" i="1"/>
  <c r="BV184" i="1"/>
  <c r="BT184" i="1"/>
  <c r="BR184" i="1"/>
  <c r="BP184" i="1"/>
  <c r="BN184" i="1"/>
  <c r="BL184" i="1"/>
  <c r="BJ184" i="1"/>
  <c r="BH184" i="1"/>
  <c r="BF184" i="1"/>
  <c r="BD184" i="1"/>
  <c r="BB184" i="1"/>
  <c r="AZ184" i="1"/>
  <c r="AX184" i="1"/>
  <c r="AV184" i="1"/>
  <c r="AT184" i="1"/>
  <c r="AR184" i="1"/>
  <c r="AP184" i="1"/>
  <c r="AN184" i="1"/>
  <c r="AL184" i="1"/>
  <c r="AJ184" i="1"/>
  <c r="AH184" i="1"/>
  <c r="AF184" i="1"/>
  <c r="AD184" i="1"/>
  <c r="AB184" i="1"/>
  <c r="Z184" i="1"/>
  <c r="X184" i="1"/>
  <c r="V184" i="1"/>
  <c r="T184" i="1"/>
  <c r="R184" i="1"/>
  <c r="DI183" i="1"/>
  <c r="DH183" i="1"/>
  <c r="DF183" i="1"/>
  <c r="DD183" i="1"/>
  <c r="DB183" i="1"/>
  <c r="CZ183" i="1"/>
  <c r="CX183" i="1"/>
  <c r="CV183" i="1"/>
  <c r="CT183" i="1"/>
  <c r="CR183" i="1"/>
  <c r="CP183" i="1"/>
  <c r="CN183" i="1"/>
  <c r="CL183" i="1"/>
  <c r="CJ183" i="1"/>
  <c r="CH183" i="1"/>
  <c r="CF183" i="1"/>
  <c r="CD183" i="1"/>
  <c r="CB183" i="1"/>
  <c r="BZ183" i="1"/>
  <c r="BX183" i="1"/>
  <c r="BV183" i="1"/>
  <c r="BT183" i="1"/>
  <c r="BR183" i="1"/>
  <c r="BP183" i="1"/>
  <c r="BN183" i="1"/>
  <c r="BL183" i="1"/>
  <c r="BJ183" i="1"/>
  <c r="BH183" i="1"/>
  <c r="BF183" i="1"/>
  <c r="BD183" i="1"/>
  <c r="BB183" i="1"/>
  <c r="AZ183" i="1"/>
  <c r="AX183" i="1"/>
  <c r="AV183" i="1"/>
  <c r="AT183" i="1"/>
  <c r="AR183" i="1"/>
  <c r="AP183" i="1"/>
  <c r="AN183" i="1"/>
  <c r="AL183" i="1"/>
  <c r="AJ183" i="1"/>
  <c r="AH183" i="1"/>
  <c r="AF183" i="1"/>
  <c r="AD183" i="1"/>
  <c r="AB183" i="1"/>
  <c r="Z183" i="1"/>
  <c r="X183" i="1"/>
  <c r="V183" i="1"/>
  <c r="T183" i="1"/>
  <c r="R183" i="1"/>
  <c r="DI182" i="1"/>
  <c r="DH182" i="1"/>
  <c r="DF182" i="1"/>
  <c r="DD182" i="1"/>
  <c r="DB182" i="1"/>
  <c r="CZ182" i="1"/>
  <c r="CX182" i="1"/>
  <c r="CV182" i="1"/>
  <c r="CT182" i="1"/>
  <c r="CR182" i="1"/>
  <c r="CP182" i="1"/>
  <c r="CN182" i="1"/>
  <c r="CL182" i="1"/>
  <c r="CJ182" i="1"/>
  <c r="CH182" i="1"/>
  <c r="CF182" i="1"/>
  <c r="CD182" i="1"/>
  <c r="CB182" i="1"/>
  <c r="BZ182" i="1"/>
  <c r="BX182" i="1"/>
  <c r="BV182" i="1"/>
  <c r="BT182" i="1"/>
  <c r="BR182" i="1"/>
  <c r="BP182" i="1"/>
  <c r="BN182" i="1"/>
  <c r="BL182" i="1"/>
  <c r="BJ182" i="1"/>
  <c r="BH182" i="1"/>
  <c r="BF182" i="1"/>
  <c r="BD182" i="1"/>
  <c r="BB182" i="1"/>
  <c r="AZ182" i="1"/>
  <c r="AX182" i="1"/>
  <c r="AV182" i="1"/>
  <c r="AT182" i="1"/>
  <c r="AR182" i="1"/>
  <c r="AP182" i="1"/>
  <c r="AN182" i="1"/>
  <c r="AL182" i="1"/>
  <c r="AJ182" i="1"/>
  <c r="AH182" i="1"/>
  <c r="AF182" i="1"/>
  <c r="AD182" i="1"/>
  <c r="AB182" i="1"/>
  <c r="Z182" i="1"/>
  <c r="X182" i="1"/>
  <c r="V182" i="1"/>
  <c r="T182" i="1"/>
  <c r="R182" i="1"/>
  <c r="DI181" i="1"/>
  <c r="DH181" i="1"/>
  <c r="DF181" i="1"/>
  <c r="DD181" i="1"/>
  <c r="DB181" i="1"/>
  <c r="CZ181" i="1"/>
  <c r="CX181" i="1"/>
  <c r="CV181" i="1"/>
  <c r="CT181" i="1"/>
  <c r="CR181" i="1"/>
  <c r="CP181" i="1"/>
  <c r="CN181" i="1"/>
  <c r="CL181" i="1"/>
  <c r="CJ181" i="1"/>
  <c r="CH181" i="1"/>
  <c r="CF181" i="1"/>
  <c r="CD181" i="1"/>
  <c r="CB181" i="1"/>
  <c r="BZ181" i="1"/>
  <c r="BX181" i="1"/>
  <c r="BV181" i="1"/>
  <c r="BT181" i="1"/>
  <c r="BR181" i="1"/>
  <c r="BP181" i="1"/>
  <c r="BN181" i="1"/>
  <c r="BL181" i="1"/>
  <c r="BJ181" i="1"/>
  <c r="BH181" i="1"/>
  <c r="BF181" i="1"/>
  <c r="BD181" i="1"/>
  <c r="BB181" i="1"/>
  <c r="AZ181" i="1"/>
  <c r="AX181" i="1"/>
  <c r="AV181" i="1"/>
  <c r="AT181" i="1"/>
  <c r="AR181" i="1"/>
  <c r="AP181" i="1"/>
  <c r="AN181" i="1"/>
  <c r="AL181" i="1"/>
  <c r="AJ181" i="1"/>
  <c r="AH181" i="1"/>
  <c r="AF181" i="1"/>
  <c r="AD181" i="1"/>
  <c r="AB181" i="1"/>
  <c r="Z181" i="1"/>
  <c r="X181" i="1"/>
  <c r="V181" i="1"/>
  <c r="T181" i="1"/>
  <c r="R181" i="1"/>
  <c r="DI180" i="1"/>
  <c r="DH180" i="1"/>
  <c r="DF180" i="1"/>
  <c r="DD180" i="1"/>
  <c r="DB180" i="1"/>
  <c r="CZ180" i="1"/>
  <c r="CX180" i="1"/>
  <c r="CV180" i="1"/>
  <c r="CT180" i="1"/>
  <c r="CR180" i="1"/>
  <c r="CP180" i="1"/>
  <c r="CN180" i="1"/>
  <c r="CL180" i="1"/>
  <c r="CJ180" i="1"/>
  <c r="CH180" i="1"/>
  <c r="CF180" i="1"/>
  <c r="CD180" i="1"/>
  <c r="CB180" i="1"/>
  <c r="BZ180" i="1"/>
  <c r="BX180" i="1"/>
  <c r="BV180" i="1"/>
  <c r="BT180" i="1"/>
  <c r="BR180" i="1"/>
  <c r="BP180" i="1"/>
  <c r="BN180" i="1"/>
  <c r="BL180" i="1"/>
  <c r="BJ180" i="1"/>
  <c r="BH180" i="1"/>
  <c r="BF180" i="1"/>
  <c r="BD180" i="1"/>
  <c r="BB180" i="1"/>
  <c r="AZ180" i="1"/>
  <c r="AX180" i="1"/>
  <c r="AV180" i="1"/>
  <c r="AT180" i="1"/>
  <c r="AR180" i="1"/>
  <c r="AP180" i="1"/>
  <c r="AN180" i="1"/>
  <c r="AL180" i="1"/>
  <c r="AJ180" i="1"/>
  <c r="AH180" i="1"/>
  <c r="AF180" i="1"/>
  <c r="AD180" i="1"/>
  <c r="AB180" i="1"/>
  <c r="Z180" i="1"/>
  <c r="X180" i="1"/>
  <c r="V180" i="1"/>
  <c r="T180" i="1"/>
  <c r="R180" i="1"/>
  <c r="DI179" i="1"/>
  <c r="DH179" i="1"/>
  <c r="DF179" i="1"/>
  <c r="DD179" i="1"/>
  <c r="DB179" i="1"/>
  <c r="CZ179" i="1"/>
  <c r="CX179" i="1"/>
  <c r="CV179" i="1"/>
  <c r="CT179" i="1"/>
  <c r="CR179" i="1"/>
  <c r="CP179" i="1"/>
  <c r="CN179" i="1"/>
  <c r="CL179" i="1"/>
  <c r="CJ179" i="1"/>
  <c r="CH179" i="1"/>
  <c r="CF179" i="1"/>
  <c r="CD179" i="1"/>
  <c r="CB179" i="1"/>
  <c r="BZ179" i="1"/>
  <c r="BX179" i="1"/>
  <c r="BV179" i="1"/>
  <c r="BT179" i="1"/>
  <c r="BR179" i="1"/>
  <c r="BP179" i="1"/>
  <c r="BN179" i="1"/>
  <c r="BL179" i="1"/>
  <c r="BJ179" i="1"/>
  <c r="BH179" i="1"/>
  <c r="BF179" i="1"/>
  <c r="BD179" i="1"/>
  <c r="BB179" i="1"/>
  <c r="AZ179" i="1"/>
  <c r="AX179" i="1"/>
  <c r="AV179" i="1"/>
  <c r="AT179" i="1"/>
  <c r="AR179" i="1"/>
  <c r="AP179" i="1"/>
  <c r="AN179" i="1"/>
  <c r="AL179" i="1"/>
  <c r="AJ179" i="1"/>
  <c r="AH179" i="1"/>
  <c r="AF179" i="1"/>
  <c r="AD179" i="1"/>
  <c r="AB179" i="1"/>
  <c r="Z179" i="1"/>
  <c r="X179" i="1"/>
  <c r="V179" i="1"/>
  <c r="T179" i="1"/>
  <c r="R179" i="1"/>
  <c r="DI178" i="1"/>
  <c r="DH178" i="1"/>
  <c r="DF178" i="1"/>
  <c r="DD178" i="1"/>
  <c r="DB178" i="1"/>
  <c r="CZ178" i="1"/>
  <c r="CX178" i="1"/>
  <c r="CV178" i="1"/>
  <c r="CT178" i="1"/>
  <c r="CR178" i="1"/>
  <c r="CP178" i="1"/>
  <c r="CN178" i="1"/>
  <c r="CL178" i="1"/>
  <c r="CJ178" i="1"/>
  <c r="CH178" i="1"/>
  <c r="CF178" i="1"/>
  <c r="CD178" i="1"/>
  <c r="CB178" i="1"/>
  <c r="BZ178" i="1"/>
  <c r="BX178" i="1"/>
  <c r="BV178" i="1"/>
  <c r="BT178" i="1"/>
  <c r="BR178" i="1"/>
  <c r="BP178" i="1"/>
  <c r="BN178" i="1"/>
  <c r="BL178" i="1"/>
  <c r="BJ178" i="1"/>
  <c r="BH178" i="1"/>
  <c r="BF178" i="1"/>
  <c r="BD178" i="1"/>
  <c r="BB178" i="1"/>
  <c r="AZ178" i="1"/>
  <c r="AX178" i="1"/>
  <c r="AV178" i="1"/>
  <c r="AT178" i="1"/>
  <c r="AR178" i="1"/>
  <c r="AP178" i="1"/>
  <c r="AN178" i="1"/>
  <c r="AL178" i="1"/>
  <c r="AJ178" i="1"/>
  <c r="AH178" i="1"/>
  <c r="AF178" i="1"/>
  <c r="AD178" i="1"/>
  <c r="AB178" i="1"/>
  <c r="Z178" i="1"/>
  <c r="X178" i="1"/>
  <c r="V178" i="1"/>
  <c r="T178" i="1"/>
  <c r="R178" i="1"/>
  <c r="DI177" i="1"/>
  <c r="DH177" i="1"/>
  <c r="DF177" i="1"/>
  <c r="DD177" i="1"/>
  <c r="DB177" i="1"/>
  <c r="CZ177" i="1"/>
  <c r="CX177" i="1"/>
  <c r="CV177" i="1"/>
  <c r="CT177" i="1"/>
  <c r="CR177" i="1"/>
  <c r="CP177" i="1"/>
  <c r="CN177" i="1"/>
  <c r="CL177" i="1"/>
  <c r="CJ177" i="1"/>
  <c r="CH177" i="1"/>
  <c r="CF177" i="1"/>
  <c r="CD177" i="1"/>
  <c r="CB177" i="1"/>
  <c r="BZ177" i="1"/>
  <c r="BX177" i="1"/>
  <c r="BV177" i="1"/>
  <c r="BT177" i="1"/>
  <c r="BR177" i="1"/>
  <c r="BP177" i="1"/>
  <c r="BN177" i="1"/>
  <c r="BL177" i="1"/>
  <c r="BJ177" i="1"/>
  <c r="BH177" i="1"/>
  <c r="BF177" i="1"/>
  <c r="BD177" i="1"/>
  <c r="BB177" i="1"/>
  <c r="AZ177" i="1"/>
  <c r="AX177" i="1"/>
  <c r="AV177" i="1"/>
  <c r="AT177" i="1"/>
  <c r="AR177" i="1"/>
  <c r="AP177" i="1"/>
  <c r="AN177" i="1"/>
  <c r="AL177" i="1"/>
  <c r="AJ177" i="1"/>
  <c r="AH177" i="1"/>
  <c r="AF177" i="1"/>
  <c r="AD177" i="1"/>
  <c r="AB177" i="1"/>
  <c r="Z177" i="1"/>
  <c r="X177" i="1"/>
  <c r="V177" i="1"/>
  <c r="T177" i="1"/>
  <c r="DJ177" i="1" s="1"/>
  <c r="R177" i="1"/>
  <c r="DI176" i="1"/>
  <c r="DH176" i="1"/>
  <c r="DF176" i="1"/>
  <c r="DD176" i="1"/>
  <c r="DB176" i="1"/>
  <c r="CZ176" i="1"/>
  <c r="CX176" i="1"/>
  <c r="CV176" i="1"/>
  <c r="CT176" i="1"/>
  <c r="CR176" i="1"/>
  <c r="CP176" i="1"/>
  <c r="CN176" i="1"/>
  <c r="CL176" i="1"/>
  <c r="CJ176" i="1"/>
  <c r="CH176" i="1"/>
  <c r="CF176" i="1"/>
  <c r="CD176" i="1"/>
  <c r="CB176" i="1"/>
  <c r="BZ176" i="1"/>
  <c r="BX176" i="1"/>
  <c r="BV176" i="1"/>
  <c r="BT176" i="1"/>
  <c r="BR176" i="1"/>
  <c r="BP176" i="1"/>
  <c r="BN176" i="1"/>
  <c r="BL176" i="1"/>
  <c r="BJ176" i="1"/>
  <c r="BH176" i="1"/>
  <c r="BF176" i="1"/>
  <c r="BD176" i="1"/>
  <c r="BB176" i="1"/>
  <c r="AZ176" i="1"/>
  <c r="AX176" i="1"/>
  <c r="AV176" i="1"/>
  <c r="AT176" i="1"/>
  <c r="AR176" i="1"/>
  <c r="AP176" i="1"/>
  <c r="AN176" i="1"/>
  <c r="AL176" i="1"/>
  <c r="AJ176" i="1"/>
  <c r="AH176" i="1"/>
  <c r="AF176" i="1"/>
  <c r="AD176" i="1"/>
  <c r="AB176" i="1"/>
  <c r="Z176" i="1"/>
  <c r="X176" i="1"/>
  <c r="V176" i="1"/>
  <c r="T176" i="1"/>
  <c r="R176" i="1"/>
  <c r="DI175" i="1"/>
  <c r="DH175" i="1"/>
  <c r="DF175" i="1"/>
  <c r="DD175" i="1"/>
  <c r="DB175" i="1"/>
  <c r="CZ175" i="1"/>
  <c r="CX175" i="1"/>
  <c r="CV175" i="1"/>
  <c r="CT175" i="1"/>
  <c r="CR175" i="1"/>
  <c r="CP175" i="1"/>
  <c r="CN175" i="1"/>
  <c r="CL175" i="1"/>
  <c r="CJ175" i="1"/>
  <c r="CH175" i="1"/>
  <c r="CF175" i="1"/>
  <c r="CD175" i="1"/>
  <c r="CB175" i="1"/>
  <c r="BZ175" i="1"/>
  <c r="BX175" i="1"/>
  <c r="BV175" i="1"/>
  <c r="BT175" i="1"/>
  <c r="BR175" i="1"/>
  <c r="BP175" i="1"/>
  <c r="BN175" i="1"/>
  <c r="BL175" i="1"/>
  <c r="BJ175" i="1"/>
  <c r="BH175" i="1"/>
  <c r="BF175" i="1"/>
  <c r="BD175" i="1"/>
  <c r="BB175" i="1"/>
  <c r="AZ175" i="1"/>
  <c r="AX175" i="1"/>
  <c r="AV175" i="1"/>
  <c r="AT175" i="1"/>
  <c r="AR175" i="1"/>
  <c r="AP175" i="1"/>
  <c r="AN175" i="1"/>
  <c r="AL175" i="1"/>
  <c r="AJ175" i="1"/>
  <c r="AH175" i="1"/>
  <c r="AF175" i="1"/>
  <c r="AD175" i="1"/>
  <c r="AB175" i="1"/>
  <c r="Z175" i="1"/>
  <c r="X175" i="1"/>
  <c r="V175" i="1"/>
  <c r="T175" i="1"/>
  <c r="R175" i="1"/>
  <c r="DI174" i="1"/>
  <c r="DH174" i="1"/>
  <c r="DF174" i="1"/>
  <c r="DD174" i="1"/>
  <c r="DB174" i="1"/>
  <c r="CZ174" i="1"/>
  <c r="CX174" i="1"/>
  <c r="CV174" i="1"/>
  <c r="CT174" i="1"/>
  <c r="CR174" i="1"/>
  <c r="CP174" i="1"/>
  <c r="CN174" i="1"/>
  <c r="CL174" i="1"/>
  <c r="CJ174" i="1"/>
  <c r="CH174" i="1"/>
  <c r="CF174" i="1"/>
  <c r="CD174" i="1"/>
  <c r="CB174" i="1"/>
  <c r="BZ174" i="1"/>
  <c r="BX174" i="1"/>
  <c r="BV174" i="1"/>
  <c r="BT174" i="1"/>
  <c r="BR174" i="1"/>
  <c r="BP174" i="1"/>
  <c r="BN174" i="1"/>
  <c r="BL174" i="1"/>
  <c r="BJ174" i="1"/>
  <c r="BH174" i="1"/>
  <c r="BF174" i="1"/>
  <c r="BD174" i="1"/>
  <c r="BB174" i="1"/>
  <c r="AZ174" i="1"/>
  <c r="AX174" i="1"/>
  <c r="AV174" i="1"/>
  <c r="AT174" i="1"/>
  <c r="AR174" i="1"/>
  <c r="AP174" i="1"/>
  <c r="AN174" i="1"/>
  <c r="AL174" i="1"/>
  <c r="AJ174" i="1"/>
  <c r="AH174" i="1"/>
  <c r="AF174" i="1"/>
  <c r="AD174" i="1"/>
  <c r="AB174" i="1"/>
  <c r="Z174" i="1"/>
  <c r="X174" i="1"/>
  <c r="V174" i="1"/>
  <c r="T174" i="1"/>
  <c r="R174" i="1"/>
  <c r="DI173" i="1"/>
  <c r="DH173" i="1"/>
  <c r="DF173" i="1"/>
  <c r="DD173" i="1"/>
  <c r="DB173" i="1"/>
  <c r="CZ173" i="1"/>
  <c r="CX173" i="1"/>
  <c r="CV173" i="1"/>
  <c r="CT173" i="1"/>
  <c r="CR173" i="1"/>
  <c r="CP173" i="1"/>
  <c r="CN173" i="1"/>
  <c r="CL173" i="1"/>
  <c r="CJ173" i="1"/>
  <c r="CH173" i="1"/>
  <c r="CF173" i="1"/>
  <c r="CD173" i="1"/>
  <c r="CB173" i="1"/>
  <c r="BZ173" i="1"/>
  <c r="BX173" i="1"/>
  <c r="BV173" i="1"/>
  <c r="BT173" i="1"/>
  <c r="BR173" i="1"/>
  <c r="BP173" i="1"/>
  <c r="BN173" i="1"/>
  <c r="BL173" i="1"/>
  <c r="BJ173" i="1"/>
  <c r="BH173" i="1"/>
  <c r="BF173" i="1"/>
  <c r="BD173" i="1"/>
  <c r="BB173" i="1"/>
  <c r="AZ173" i="1"/>
  <c r="AX173" i="1"/>
  <c r="AV173" i="1"/>
  <c r="AT173" i="1"/>
  <c r="AR173" i="1"/>
  <c r="AP173" i="1"/>
  <c r="AN173" i="1"/>
  <c r="AL173" i="1"/>
  <c r="AJ173" i="1"/>
  <c r="AH173" i="1"/>
  <c r="AF173" i="1"/>
  <c r="AD173" i="1"/>
  <c r="AB173" i="1"/>
  <c r="Z173" i="1"/>
  <c r="X173" i="1"/>
  <c r="V173" i="1"/>
  <c r="T173" i="1"/>
  <c r="R173" i="1"/>
  <c r="DI172" i="1"/>
  <c r="DH172" i="1"/>
  <c r="DF172" i="1"/>
  <c r="DD172" i="1"/>
  <c r="DB172" i="1"/>
  <c r="CZ172" i="1"/>
  <c r="CX172" i="1"/>
  <c r="CV172" i="1"/>
  <c r="CT172" i="1"/>
  <c r="CR172" i="1"/>
  <c r="CP172" i="1"/>
  <c r="CN172" i="1"/>
  <c r="CL172" i="1"/>
  <c r="CJ172" i="1"/>
  <c r="CH172" i="1"/>
  <c r="CF172" i="1"/>
  <c r="CD172" i="1"/>
  <c r="CB172" i="1"/>
  <c r="BZ172" i="1"/>
  <c r="BX172" i="1"/>
  <c r="BV172" i="1"/>
  <c r="BT172" i="1"/>
  <c r="BR172" i="1"/>
  <c r="BP172" i="1"/>
  <c r="BN172" i="1"/>
  <c r="BL172" i="1"/>
  <c r="BJ172" i="1"/>
  <c r="BH172" i="1"/>
  <c r="BF172" i="1"/>
  <c r="BD172" i="1"/>
  <c r="BB172" i="1"/>
  <c r="AZ172" i="1"/>
  <c r="AX172" i="1"/>
  <c r="AV172" i="1"/>
  <c r="AT172" i="1"/>
  <c r="AR172" i="1"/>
  <c r="AP172" i="1"/>
  <c r="AN172" i="1"/>
  <c r="AL172" i="1"/>
  <c r="AJ172" i="1"/>
  <c r="AH172" i="1"/>
  <c r="AF172" i="1"/>
  <c r="AD172" i="1"/>
  <c r="AB172" i="1"/>
  <c r="Z172" i="1"/>
  <c r="X172" i="1"/>
  <c r="V172" i="1"/>
  <c r="T172" i="1"/>
  <c r="R172" i="1"/>
  <c r="DI171" i="1"/>
  <c r="DH171" i="1"/>
  <c r="DF171" i="1"/>
  <c r="DD171" i="1"/>
  <c r="DB171" i="1"/>
  <c r="CZ171" i="1"/>
  <c r="CX171" i="1"/>
  <c r="CV171" i="1"/>
  <c r="CT171" i="1"/>
  <c r="CR171" i="1"/>
  <c r="CP171" i="1"/>
  <c r="CN171" i="1"/>
  <c r="CL171" i="1"/>
  <c r="CJ171" i="1"/>
  <c r="CH171" i="1"/>
  <c r="CF171" i="1"/>
  <c r="CD171" i="1"/>
  <c r="CB171" i="1"/>
  <c r="BZ171" i="1"/>
  <c r="BX171" i="1"/>
  <c r="BV171" i="1"/>
  <c r="BT171" i="1"/>
  <c r="BR171" i="1"/>
  <c r="BP171" i="1"/>
  <c r="BN171" i="1"/>
  <c r="BL171" i="1"/>
  <c r="BJ171" i="1"/>
  <c r="BH171" i="1"/>
  <c r="BF171" i="1"/>
  <c r="BD171" i="1"/>
  <c r="BB171" i="1"/>
  <c r="AZ171" i="1"/>
  <c r="AX171" i="1"/>
  <c r="AV171" i="1"/>
  <c r="AT171" i="1"/>
  <c r="AR171" i="1"/>
  <c r="AP171" i="1"/>
  <c r="AN171" i="1"/>
  <c r="AL171" i="1"/>
  <c r="AJ171" i="1"/>
  <c r="AH171" i="1"/>
  <c r="AF171" i="1"/>
  <c r="AD171" i="1"/>
  <c r="AB171" i="1"/>
  <c r="Z171" i="1"/>
  <c r="X171" i="1"/>
  <c r="V171" i="1"/>
  <c r="T171" i="1"/>
  <c r="R171" i="1"/>
  <c r="DI170" i="1"/>
  <c r="DH170" i="1"/>
  <c r="DF170" i="1"/>
  <c r="DD170" i="1"/>
  <c r="DB170" i="1"/>
  <c r="CZ170" i="1"/>
  <c r="CX170" i="1"/>
  <c r="CV170" i="1"/>
  <c r="CT170" i="1"/>
  <c r="CR170" i="1"/>
  <c r="CP170" i="1"/>
  <c r="CN170" i="1"/>
  <c r="CL170" i="1"/>
  <c r="CJ170" i="1"/>
  <c r="CH170" i="1"/>
  <c r="CF170" i="1"/>
  <c r="CD170" i="1"/>
  <c r="CB170" i="1"/>
  <c r="BZ170" i="1"/>
  <c r="BX170" i="1"/>
  <c r="BV170" i="1"/>
  <c r="BT170" i="1"/>
  <c r="BR170" i="1"/>
  <c r="BP170" i="1"/>
  <c r="BN170" i="1"/>
  <c r="BL170" i="1"/>
  <c r="BJ170" i="1"/>
  <c r="BH170" i="1"/>
  <c r="BF170" i="1"/>
  <c r="BD170" i="1"/>
  <c r="BB170" i="1"/>
  <c r="AZ170" i="1"/>
  <c r="AX170" i="1"/>
  <c r="AV170" i="1"/>
  <c r="AT170" i="1"/>
  <c r="AR170" i="1"/>
  <c r="AP170" i="1"/>
  <c r="AN170" i="1"/>
  <c r="AL170" i="1"/>
  <c r="AJ170" i="1"/>
  <c r="AH170" i="1"/>
  <c r="AF170" i="1"/>
  <c r="AD170" i="1"/>
  <c r="AB170" i="1"/>
  <c r="Z170" i="1"/>
  <c r="X170" i="1"/>
  <c r="V170" i="1"/>
  <c r="T170" i="1"/>
  <c r="R170" i="1"/>
  <c r="DI169" i="1"/>
  <c r="DH169" i="1"/>
  <c r="DF169" i="1"/>
  <c r="DD169" i="1"/>
  <c r="DB169" i="1"/>
  <c r="CZ169" i="1"/>
  <c r="CX169" i="1"/>
  <c r="CV169" i="1"/>
  <c r="CT169" i="1"/>
  <c r="CR169" i="1"/>
  <c r="CP169" i="1"/>
  <c r="CN169" i="1"/>
  <c r="CL169" i="1"/>
  <c r="CJ169" i="1"/>
  <c r="CH169" i="1"/>
  <c r="CF169" i="1"/>
  <c r="CD169" i="1"/>
  <c r="CB169" i="1"/>
  <c r="BZ169" i="1"/>
  <c r="BX169" i="1"/>
  <c r="BV169" i="1"/>
  <c r="BT169" i="1"/>
  <c r="BR169" i="1"/>
  <c r="BP169" i="1"/>
  <c r="BN169" i="1"/>
  <c r="BL169" i="1"/>
  <c r="BJ169" i="1"/>
  <c r="BH169" i="1"/>
  <c r="BF169" i="1"/>
  <c r="BD169" i="1"/>
  <c r="BB169" i="1"/>
  <c r="AZ169" i="1"/>
  <c r="AX169" i="1"/>
  <c r="AV169" i="1"/>
  <c r="AT169" i="1"/>
  <c r="AR169" i="1"/>
  <c r="AP169" i="1"/>
  <c r="AN169" i="1"/>
  <c r="AL169" i="1"/>
  <c r="AJ169" i="1"/>
  <c r="AH169" i="1"/>
  <c r="AF169" i="1"/>
  <c r="AD169" i="1"/>
  <c r="AB169" i="1"/>
  <c r="Z169" i="1"/>
  <c r="X169" i="1"/>
  <c r="V169" i="1"/>
  <c r="T169" i="1"/>
  <c r="R169" i="1"/>
  <c r="DI168" i="1"/>
  <c r="DH168" i="1"/>
  <c r="DF168" i="1"/>
  <c r="DD168" i="1"/>
  <c r="DB168" i="1"/>
  <c r="CZ168" i="1"/>
  <c r="CX168" i="1"/>
  <c r="CV168" i="1"/>
  <c r="CT168" i="1"/>
  <c r="CR168" i="1"/>
  <c r="CP168" i="1"/>
  <c r="CN168" i="1"/>
  <c r="CL168" i="1"/>
  <c r="CJ168" i="1"/>
  <c r="CH168" i="1"/>
  <c r="CF168" i="1"/>
  <c r="CD168" i="1"/>
  <c r="CB168" i="1"/>
  <c r="BZ168" i="1"/>
  <c r="BX168" i="1"/>
  <c r="BV168" i="1"/>
  <c r="BT168" i="1"/>
  <c r="BR168" i="1"/>
  <c r="BP168" i="1"/>
  <c r="BN168" i="1"/>
  <c r="BL168" i="1"/>
  <c r="BJ168" i="1"/>
  <c r="BH168" i="1"/>
  <c r="BF168" i="1"/>
  <c r="BD168" i="1"/>
  <c r="BB168" i="1"/>
  <c r="AZ168" i="1"/>
  <c r="AX168" i="1"/>
  <c r="AV168" i="1"/>
  <c r="AT168" i="1"/>
  <c r="AR168" i="1"/>
  <c r="AP168" i="1"/>
  <c r="AN168" i="1"/>
  <c r="AL168" i="1"/>
  <c r="AJ168" i="1"/>
  <c r="AH168" i="1"/>
  <c r="AF168" i="1"/>
  <c r="AD168" i="1"/>
  <c r="AB168" i="1"/>
  <c r="Z168" i="1"/>
  <c r="X168" i="1"/>
  <c r="V168" i="1"/>
  <c r="T168" i="1"/>
  <c r="R168" i="1"/>
  <c r="DI167" i="1"/>
  <c r="DH167" i="1"/>
  <c r="DF167" i="1"/>
  <c r="DD167" i="1"/>
  <c r="DB167" i="1"/>
  <c r="CZ167" i="1"/>
  <c r="CX167" i="1"/>
  <c r="CV167" i="1"/>
  <c r="CT167" i="1"/>
  <c r="CR167" i="1"/>
  <c r="CP167" i="1"/>
  <c r="CN167" i="1"/>
  <c r="CL167" i="1"/>
  <c r="CJ167" i="1"/>
  <c r="CH167" i="1"/>
  <c r="CF167" i="1"/>
  <c r="CD167" i="1"/>
  <c r="CB167" i="1"/>
  <c r="BZ167" i="1"/>
  <c r="BX167" i="1"/>
  <c r="BV167" i="1"/>
  <c r="BT167" i="1"/>
  <c r="BR167" i="1"/>
  <c r="BP167" i="1"/>
  <c r="BN167" i="1"/>
  <c r="BL167" i="1"/>
  <c r="BJ167" i="1"/>
  <c r="BH167" i="1"/>
  <c r="BF167" i="1"/>
  <c r="BD167" i="1"/>
  <c r="BB167" i="1"/>
  <c r="AZ167" i="1"/>
  <c r="AX167" i="1"/>
  <c r="AV167" i="1"/>
  <c r="AT167" i="1"/>
  <c r="AR167" i="1"/>
  <c r="AP167" i="1"/>
  <c r="AN167" i="1"/>
  <c r="AL167" i="1"/>
  <c r="AJ167" i="1"/>
  <c r="AH167" i="1"/>
  <c r="AF167" i="1"/>
  <c r="AD167" i="1"/>
  <c r="AB167" i="1"/>
  <c r="Z167" i="1"/>
  <c r="X167" i="1"/>
  <c r="V167" i="1"/>
  <c r="T167" i="1"/>
  <c r="R167" i="1"/>
  <c r="DI166" i="1"/>
  <c r="DH166" i="1"/>
  <c r="DF166" i="1"/>
  <c r="DD166" i="1"/>
  <c r="DB166" i="1"/>
  <c r="CZ166" i="1"/>
  <c r="CX166" i="1"/>
  <c r="CV166" i="1"/>
  <c r="CT166" i="1"/>
  <c r="CR166" i="1"/>
  <c r="CP166" i="1"/>
  <c r="CN166" i="1"/>
  <c r="CL166" i="1"/>
  <c r="CJ166" i="1"/>
  <c r="CH166" i="1"/>
  <c r="CF166" i="1"/>
  <c r="CD166" i="1"/>
  <c r="CB166" i="1"/>
  <c r="BZ166" i="1"/>
  <c r="BX166" i="1"/>
  <c r="BV166" i="1"/>
  <c r="BT166" i="1"/>
  <c r="BR166" i="1"/>
  <c r="BP166" i="1"/>
  <c r="BN166" i="1"/>
  <c r="BL166" i="1"/>
  <c r="BJ166" i="1"/>
  <c r="BH166" i="1"/>
  <c r="BF166" i="1"/>
  <c r="BD166" i="1"/>
  <c r="BB166" i="1"/>
  <c r="AZ166" i="1"/>
  <c r="AX166" i="1"/>
  <c r="AV166" i="1"/>
  <c r="AT166" i="1"/>
  <c r="AR166" i="1"/>
  <c r="AP166" i="1"/>
  <c r="AN166" i="1"/>
  <c r="AL166" i="1"/>
  <c r="AJ166" i="1"/>
  <c r="AH166" i="1"/>
  <c r="AF166" i="1"/>
  <c r="AD166" i="1"/>
  <c r="AB166" i="1"/>
  <c r="Z166" i="1"/>
  <c r="X166" i="1"/>
  <c r="V166" i="1"/>
  <c r="T166" i="1"/>
  <c r="R166" i="1"/>
  <c r="DI165" i="1"/>
  <c r="DH165" i="1"/>
  <c r="DF165" i="1"/>
  <c r="DD165" i="1"/>
  <c r="DB165" i="1"/>
  <c r="CZ165" i="1"/>
  <c r="CX165" i="1"/>
  <c r="CV165" i="1"/>
  <c r="CT165" i="1"/>
  <c r="CR165" i="1"/>
  <c r="CP165" i="1"/>
  <c r="CN165" i="1"/>
  <c r="CL165" i="1"/>
  <c r="CJ165" i="1"/>
  <c r="CH165" i="1"/>
  <c r="CF165" i="1"/>
  <c r="CD165" i="1"/>
  <c r="CB165" i="1"/>
  <c r="BZ165" i="1"/>
  <c r="BX165" i="1"/>
  <c r="BV165" i="1"/>
  <c r="BT165" i="1"/>
  <c r="BR165" i="1"/>
  <c r="BP165" i="1"/>
  <c r="BN165" i="1"/>
  <c r="BL165" i="1"/>
  <c r="BJ165" i="1"/>
  <c r="BH165" i="1"/>
  <c r="BF165" i="1"/>
  <c r="BD165" i="1"/>
  <c r="BB165" i="1"/>
  <c r="AZ165" i="1"/>
  <c r="AX165" i="1"/>
  <c r="AV165" i="1"/>
  <c r="AT165" i="1"/>
  <c r="AR165" i="1"/>
  <c r="AP165" i="1"/>
  <c r="AN165" i="1"/>
  <c r="AL165" i="1"/>
  <c r="AJ165" i="1"/>
  <c r="AH165" i="1"/>
  <c r="AF165" i="1"/>
  <c r="AD165" i="1"/>
  <c r="AB165" i="1"/>
  <c r="Z165" i="1"/>
  <c r="X165" i="1"/>
  <c r="V165" i="1"/>
  <c r="T165" i="1"/>
  <c r="R165" i="1"/>
  <c r="DI164" i="1"/>
  <c r="DH164" i="1"/>
  <c r="DF164" i="1"/>
  <c r="DD164" i="1"/>
  <c r="DB164" i="1"/>
  <c r="CZ164" i="1"/>
  <c r="CX164" i="1"/>
  <c r="CV164" i="1"/>
  <c r="CT164" i="1"/>
  <c r="CR164" i="1"/>
  <c r="CP164" i="1"/>
  <c r="CN164" i="1"/>
  <c r="CL164" i="1"/>
  <c r="CJ164" i="1"/>
  <c r="CH164" i="1"/>
  <c r="CF164" i="1"/>
  <c r="CD164" i="1"/>
  <c r="CB164" i="1"/>
  <c r="BZ164" i="1"/>
  <c r="BX164" i="1"/>
  <c r="BV164" i="1"/>
  <c r="BT164" i="1"/>
  <c r="BR164" i="1"/>
  <c r="BP164" i="1"/>
  <c r="BN164" i="1"/>
  <c r="BL164" i="1"/>
  <c r="BJ164" i="1"/>
  <c r="BH164" i="1"/>
  <c r="BF164" i="1"/>
  <c r="BD164" i="1"/>
  <c r="BB164" i="1"/>
  <c r="AZ164" i="1"/>
  <c r="AX164" i="1"/>
  <c r="AV164" i="1"/>
  <c r="AT164" i="1"/>
  <c r="AR164" i="1"/>
  <c r="AP164" i="1"/>
  <c r="AN164" i="1"/>
  <c r="AL164" i="1"/>
  <c r="AJ164" i="1"/>
  <c r="AH164" i="1"/>
  <c r="AF164" i="1"/>
  <c r="AD164" i="1"/>
  <c r="AB164" i="1"/>
  <c r="Z164" i="1"/>
  <c r="X164" i="1"/>
  <c r="V164" i="1"/>
  <c r="T164" i="1"/>
  <c r="R164" i="1"/>
  <c r="DI163" i="1"/>
  <c r="DH163" i="1"/>
  <c r="DF163" i="1"/>
  <c r="DD163" i="1"/>
  <c r="DB163" i="1"/>
  <c r="CZ163" i="1"/>
  <c r="CX163" i="1"/>
  <c r="CV163" i="1"/>
  <c r="CT163" i="1"/>
  <c r="CR163" i="1"/>
  <c r="CP163" i="1"/>
  <c r="CN163" i="1"/>
  <c r="CL163" i="1"/>
  <c r="CJ163" i="1"/>
  <c r="CH163" i="1"/>
  <c r="CF163" i="1"/>
  <c r="CD163" i="1"/>
  <c r="CB163" i="1"/>
  <c r="BZ163" i="1"/>
  <c r="BX163" i="1"/>
  <c r="BV163" i="1"/>
  <c r="BT163" i="1"/>
  <c r="BR163" i="1"/>
  <c r="BP163" i="1"/>
  <c r="BN163" i="1"/>
  <c r="BL163" i="1"/>
  <c r="BJ163" i="1"/>
  <c r="BH163" i="1"/>
  <c r="BF163" i="1"/>
  <c r="BD163" i="1"/>
  <c r="BB163" i="1"/>
  <c r="AZ163" i="1"/>
  <c r="AX163" i="1"/>
  <c r="AV163" i="1"/>
  <c r="AT163" i="1"/>
  <c r="AR163" i="1"/>
  <c r="AP163" i="1"/>
  <c r="AN163" i="1"/>
  <c r="AL163" i="1"/>
  <c r="AJ163" i="1"/>
  <c r="AH163" i="1"/>
  <c r="AF163" i="1"/>
  <c r="AD163" i="1"/>
  <c r="AB163" i="1"/>
  <c r="Z163" i="1"/>
  <c r="X163" i="1"/>
  <c r="V163" i="1"/>
  <c r="T163" i="1"/>
  <c r="R163" i="1"/>
  <c r="DI162" i="1"/>
  <c r="DH162" i="1"/>
  <c r="DF162" i="1"/>
  <c r="DD162" i="1"/>
  <c r="DB162" i="1"/>
  <c r="CZ162" i="1"/>
  <c r="CX162" i="1"/>
  <c r="CV162" i="1"/>
  <c r="CT162" i="1"/>
  <c r="CR162" i="1"/>
  <c r="CP162" i="1"/>
  <c r="CN162" i="1"/>
  <c r="CL162" i="1"/>
  <c r="CJ162" i="1"/>
  <c r="CH162" i="1"/>
  <c r="CF162" i="1"/>
  <c r="CD162" i="1"/>
  <c r="CB162" i="1"/>
  <c r="BZ162" i="1"/>
  <c r="BX162" i="1"/>
  <c r="BV162" i="1"/>
  <c r="BT162" i="1"/>
  <c r="BR162" i="1"/>
  <c r="BP162" i="1"/>
  <c r="BN162" i="1"/>
  <c r="BL162" i="1"/>
  <c r="BJ162" i="1"/>
  <c r="BH162" i="1"/>
  <c r="BF162" i="1"/>
  <c r="BD162" i="1"/>
  <c r="BB162" i="1"/>
  <c r="AZ162" i="1"/>
  <c r="AX162" i="1"/>
  <c r="AV162" i="1"/>
  <c r="AT162" i="1"/>
  <c r="AR162" i="1"/>
  <c r="AP162" i="1"/>
  <c r="AN162" i="1"/>
  <c r="AL162" i="1"/>
  <c r="AJ162" i="1"/>
  <c r="AH162" i="1"/>
  <c r="AF162" i="1"/>
  <c r="AD162" i="1"/>
  <c r="AB162" i="1"/>
  <c r="Z162" i="1"/>
  <c r="X162" i="1"/>
  <c r="V162" i="1"/>
  <c r="T162" i="1"/>
  <c r="R162" i="1"/>
  <c r="DI161" i="1"/>
  <c r="DH161" i="1"/>
  <c r="DF161" i="1"/>
  <c r="DD161" i="1"/>
  <c r="DB161" i="1"/>
  <c r="CZ161" i="1"/>
  <c r="CX161" i="1"/>
  <c r="CV161" i="1"/>
  <c r="CT161" i="1"/>
  <c r="CR161" i="1"/>
  <c r="CP161" i="1"/>
  <c r="CN161" i="1"/>
  <c r="CL161" i="1"/>
  <c r="CJ161" i="1"/>
  <c r="CH161" i="1"/>
  <c r="CF161" i="1"/>
  <c r="CD161" i="1"/>
  <c r="CB161" i="1"/>
  <c r="BZ161" i="1"/>
  <c r="BX161" i="1"/>
  <c r="BV161" i="1"/>
  <c r="BT161" i="1"/>
  <c r="BR161" i="1"/>
  <c r="BP161" i="1"/>
  <c r="BN161" i="1"/>
  <c r="BL161" i="1"/>
  <c r="BJ161" i="1"/>
  <c r="BH161" i="1"/>
  <c r="BF161" i="1"/>
  <c r="BD161" i="1"/>
  <c r="BB161" i="1"/>
  <c r="AZ161" i="1"/>
  <c r="AX161" i="1"/>
  <c r="AV161" i="1"/>
  <c r="AT161" i="1"/>
  <c r="AR161" i="1"/>
  <c r="AP161" i="1"/>
  <c r="AN161" i="1"/>
  <c r="AL161" i="1"/>
  <c r="AJ161" i="1"/>
  <c r="AH161" i="1"/>
  <c r="AF161" i="1"/>
  <c r="AD161" i="1"/>
  <c r="AB161" i="1"/>
  <c r="Z161" i="1"/>
  <c r="X161" i="1"/>
  <c r="V161" i="1"/>
  <c r="T161" i="1"/>
  <c r="R161" i="1"/>
  <c r="DJ161" i="1" s="1"/>
  <c r="DI160" i="1"/>
  <c r="DH160" i="1"/>
  <c r="DF160" i="1"/>
  <c r="DD160" i="1"/>
  <c r="DB160" i="1"/>
  <c r="CZ160" i="1"/>
  <c r="CX160" i="1"/>
  <c r="CV160" i="1"/>
  <c r="CT160" i="1"/>
  <c r="CR160" i="1"/>
  <c r="CP160" i="1"/>
  <c r="CN160" i="1"/>
  <c r="CL160" i="1"/>
  <c r="CJ160" i="1"/>
  <c r="CH160" i="1"/>
  <c r="CF160" i="1"/>
  <c r="CD160" i="1"/>
  <c r="CB160" i="1"/>
  <c r="BZ160" i="1"/>
  <c r="BX160" i="1"/>
  <c r="BV160" i="1"/>
  <c r="BT160" i="1"/>
  <c r="BR160" i="1"/>
  <c r="BP160" i="1"/>
  <c r="BN160" i="1"/>
  <c r="BL160" i="1"/>
  <c r="BJ160" i="1"/>
  <c r="BH160" i="1"/>
  <c r="BF160" i="1"/>
  <c r="BD160" i="1"/>
  <c r="BB160" i="1"/>
  <c r="AZ160" i="1"/>
  <c r="AX160" i="1"/>
  <c r="AV160" i="1"/>
  <c r="AT160" i="1"/>
  <c r="AR160" i="1"/>
  <c r="AP160" i="1"/>
  <c r="AN160" i="1"/>
  <c r="AL160" i="1"/>
  <c r="AJ160" i="1"/>
  <c r="AH160" i="1"/>
  <c r="AF160" i="1"/>
  <c r="AD160" i="1"/>
  <c r="AB160" i="1"/>
  <c r="Z160" i="1"/>
  <c r="X160" i="1"/>
  <c r="V160" i="1"/>
  <c r="T160" i="1"/>
  <c r="R160" i="1"/>
  <c r="DI159" i="1"/>
  <c r="DH159" i="1"/>
  <c r="DF159" i="1"/>
  <c r="DD159" i="1"/>
  <c r="DB159" i="1"/>
  <c r="CZ159" i="1"/>
  <c r="CX159" i="1"/>
  <c r="CV159" i="1"/>
  <c r="CT159" i="1"/>
  <c r="CR159" i="1"/>
  <c r="CP159" i="1"/>
  <c r="CN159" i="1"/>
  <c r="CL159" i="1"/>
  <c r="CJ159" i="1"/>
  <c r="CH159" i="1"/>
  <c r="CF159" i="1"/>
  <c r="CD159" i="1"/>
  <c r="CB159" i="1"/>
  <c r="BZ159" i="1"/>
  <c r="BX159" i="1"/>
  <c r="BV159" i="1"/>
  <c r="BT159" i="1"/>
  <c r="BR159" i="1"/>
  <c r="BP159" i="1"/>
  <c r="BN159" i="1"/>
  <c r="BL159" i="1"/>
  <c r="BJ159" i="1"/>
  <c r="BH159" i="1"/>
  <c r="BF159" i="1"/>
  <c r="BD159" i="1"/>
  <c r="BB159" i="1"/>
  <c r="AZ159" i="1"/>
  <c r="AX159" i="1"/>
  <c r="AV159" i="1"/>
  <c r="AT159" i="1"/>
  <c r="AR159" i="1"/>
  <c r="AP159" i="1"/>
  <c r="AN159" i="1"/>
  <c r="AL159" i="1"/>
  <c r="AJ159" i="1"/>
  <c r="AH159" i="1"/>
  <c r="AF159" i="1"/>
  <c r="AD159" i="1"/>
  <c r="AB159" i="1"/>
  <c r="Z159" i="1"/>
  <c r="X159" i="1"/>
  <c r="V159" i="1"/>
  <c r="T159" i="1"/>
  <c r="R159" i="1"/>
  <c r="DI158" i="1"/>
  <c r="DH158" i="1"/>
  <c r="DF158" i="1"/>
  <c r="DD158" i="1"/>
  <c r="DB158" i="1"/>
  <c r="CZ158" i="1"/>
  <c r="CX158" i="1"/>
  <c r="CV158" i="1"/>
  <c r="CT158" i="1"/>
  <c r="CR158" i="1"/>
  <c r="CP158" i="1"/>
  <c r="CN158" i="1"/>
  <c r="CL158" i="1"/>
  <c r="CJ158" i="1"/>
  <c r="CH158" i="1"/>
  <c r="CF158" i="1"/>
  <c r="CD158" i="1"/>
  <c r="CB158" i="1"/>
  <c r="BZ158" i="1"/>
  <c r="BX158" i="1"/>
  <c r="BV158" i="1"/>
  <c r="BT158" i="1"/>
  <c r="BR158" i="1"/>
  <c r="BP158" i="1"/>
  <c r="BN158" i="1"/>
  <c r="BL158" i="1"/>
  <c r="BJ158" i="1"/>
  <c r="BH158" i="1"/>
  <c r="BF158" i="1"/>
  <c r="BD158" i="1"/>
  <c r="BB158" i="1"/>
  <c r="AZ158" i="1"/>
  <c r="AX158" i="1"/>
  <c r="AV158" i="1"/>
  <c r="AT158" i="1"/>
  <c r="AR158" i="1"/>
  <c r="AP158" i="1"/>
  <c r="AN158" i="1"/>
  <c r="AL158" i="1"/>
  <c r="AJ158" i="1"/>
  <c r="AH158" i="1"/>
  <c r="AF158" i="1"/>
  <c r="AD158" i="1"/>
  <c r="AB158" i="1"/>
  <c r="Z158" i="1"/>
  <c r="X158" i="1"/>
  <c r="V158" i="1"/>
  <c r="T158" i="1"/>
  <c r="R158" i="1"/>
  <c r="DI157" i="1"/>
  <c r="DH157" i="1"/>
  <c r="DF157" i="1"/>
  <c r="DD157" i="1"/>
  <c r="DB157" i="1"/>
  <c r="CZ157" i="1"/>
  <c r="CX157" i="1"/>
  <c r="CV157" i="1"/>
  <c r="CT157" i="1"/>
  <c r="CR157" i="1"/>
  <c r="CP157" i="1"/>
  <c r="CN157" i="1"/>
  <c r="CL157" i="1"/>
  <c r="CJ157" i="1"/>
  <c r="CH157" i="1"/>
  <c r="CF157" i="1"/>
  <c r="CD157" i="1"/>
  <c r="CB157" i="1"/>
  <c r="BZ157" i="1"/>
  <c r="BX157" i="1"/>
  <c r="BV157" i="1"/>
  <c r="BT157" i="1"/>
  <c r="BR157" i="1"/>
  <c r="BP157" i="1"/>
  <c r="BN157" i="1"/>
  <c r="BL157" i="1"/>
  <c r="BJ157" i="1"/>
  <c r="BH157" i="1"/>
  <c r="BF157" i="1"/>
  <c r="BD157" i="1"/>
  <c r="BB157" i="1"/>
  <c r="AZ157" i="1"/>
  <c r="AX157" i="1"/>
  <c r="AV157" i="1"/>
  <c r="AT157" i="1"/>
  <c r="AR157" i="1"/>
  <c r="AP157" i="1"/>
  <c r="AN157" i="1"/>
  <c r="AL157" i="1"/>
  <c r="AJ157" i="1"/>
  <c r="AH157" i="1"/>
  <c r="AF157" i="1"/>
  <c r="AD157" i="1"/>
  <c r="AB157" i="1"/>
  <c r="Z157" i="1"/>
  <c r="X157" i="1"/>
  <c r="V157" i="1"/>
  <c r="T157" i="1"/>
  <c r="R157" i="1"/>
  <c r="DI156" i="1"/>
  <c r="DH156" i="1"/>
  <c r="DF156" i="1"/>
  <c r="DD156" i="1"/>
  <c r="DB156" i="1"/>
  <c r="CZ156" i="1"/>
  <c r="CX156" i="1"/>
  <c r="CV156" i="1"/>
  <c r="CT156" i="1"/>
  <c r="CR156" i="1"/>
  <c r="CP156" i="1"/>
  <c r="CN156" i="1"/>
  <c r="CL156" i="1"/>
  <c r="CJ156" i="1"/>
  <c r="CH156" i="1"/>
  <c r="CF156" i="1"/>
  <c r="CD156" i="1"/>
  <c r="CB156" i="1"/>
  <c r="BZ156" i="1"/>
  <c r="BX156" i="1"/>
  <c r="BV156" i="1"/>
  <c r="BT156" i="1"/>
  <c r="BR156" i="1"/>
  <c r="BP156" i="1"/>
  <c r="BN156" i="1"/>
  <c r="BL156" i="1"/>
  <c r="BJ156" i="1"/>
  <c r="BH156" i="1"/>
  <c r="BF156" i="1"/>
  <c r="BD156" i="1"/>
  <c r="BB156" i="1"/>
  <c r="AZ156" i="1"/>
  <c r="AX156" i="1"/>
  <c r="AV156" i="1"/>
  <c r="AT156" i="1"/>
  <c r="AR156" i="1"/>
  <c r="AP156" i="1"/>
  <c r="AN156" i="1"/>
  <c r="AL156" i="1"/>
  <c r="AJ156" i="1"/>
  <c r="AH156" i="1"/>
  <c r="AF156" i="1"/>
  <c r="AD156" i="1"/>
  <c r="AB156" i="1"/>
  <c r="Z156" i="1"/>
  <c r="X156" i="1"/>
  <c r="V156" i="1"/>
  <c r="T156" i="1"/>
  <c r="R156" i="1"/>
  <c r="DI155" i="1"/>
  <c r="DH155" i="1"/>
  <c r="DF155" i="1"/>
  <c r="DD155" i="1"/>
  <c r="DB155" i="1"/>
  <c r="CZ155" i="1"/>
  <c r="CX155" i="1"/>
  <c r="CV155" i="1"/>
  <c r="CT155" i="1"/>
  <c r="CR155" i="1"/>
  <c r="CP155" i="1"/>
  <c r="CN155" i="1"/>
  <c r="CL155" i="1"/>
  <c r="CJ155" i="1"/>
  <c r="CJ153" i="1" s="1"/>
  <c r="CH155" i="1"/>
  <c r="CF155" i="1"/>
  <c r="CD155" i="1"/>
  <c r="CB155" i="1"/>
  <c r="BZ155" i="1"/>
  <c r="BX155" i="1"/>
  <c r="BV155" i="1"/>
  <c r="BT155" i="1"/>
  <c r="BR155" i="1"/>
  <c r="BP155" i="1"/>
  <c r="BN155" i="1"/>
  <c r="BL155" i="1"/>
  <c r="BJ155" i="1"/>
  <c r="BH155" i="1"/>
  <c r="BF155" i="1"/>
  <c r="BD155" i="1"/>
  <c r="BB155" i="1"/>
  <c r="AZ155" i="1"/>
  <c r="AX155" i="1"/>
  <c r="AV155" i="1"/>
  <c r="AT155" i="1"/>
  <c r="AR155" i="1"/>
  <c r="AP155" i="1"/>
  <c r="AN155" i="1"/>
  <c r="AL155" i="1"/>
  <c r="AJ155" i="1"/>
  <c r="AH155" i="1"/>
  <c r="AF155" i="1"/>
  <c r="AD155" i="1"/>
  <c r="AB155" i="1"/>
  <c r="Z155" i="1"/>
  <c r="X155" i="1"/>
  <c r="V155" i="1"/>
  <c r="T155" i="1"/>
  <c r="R155" i="1"/>
  <c r="DI154" i="1"/>
  <c r="DH154" i="1"/>
  <c r="DF154" i="1"/>
  <c r="DD154" i="1"/>
  <c r="DB154" i="1"/>
  <c r="CZ154" i="1"/>
  <c r="CX154" i="1"/>
  <c r="CV154" i="1"/>
  <c r="CT154" i="1"/>
  <c r="CR154" i="1"/>
  <c r="CP154" i="1"/>
  <c r="CN154" i="1"/>
  <c r="CL154" i="1"/>
  <c r="CJ154" i="1"/>
  <c r="CH154" i="1"/>
  <c r="CF154" i="1"/>
  <c r="CD154" i="1"/>
  <c r="CB154" i="1"/>
  <c r="BZ154" i="1"/>
  <c r="BX154" i="1"/>
  <c r="BV154" i="1"/>
  <c r="BT154" i="1"/>
  <c r="BR154" i="1"/>
  <c r="BP154" i="1"/>
  <c r="BN154" i="1"/>
  <c r="BL154" i="1"/>
  <c r="BJ154" i="1"/>
  <c r="BH154" i="1"/>
  <c r="BF154" i="1"/>
  <c r="BD154" i="1"/>
  <c r="BB154" i="1"/>
  <c r="AZ154" i="1"/>
  <c r="AX154" i="1"/>
  <c r="AV154" i="1"/>
  <c r="AT154" i="1"/>
  <c r="AR154" i="1"/>
  <c r="AP154" i="1"/>
  <c r="AN154" i="1"/>
  <c r="AL154" i="1"/>
  <c r="AJ154" i="1"/>
  <c r="AH154" i="1"/>
  <c r="AF154" i="1"/>
  <c r="AD154" i="1"/>
  <c r="AB154" i="1"/>
  <c r="Z154" i="1"/>
  <c r="X154" i="1"/>
  <c r="V154" i="1"/>
  <c r="T154" i="1"/>
  <c r="R154" i="1"/>
  <c r="DG153" i="1"/>
  <c r="DE153" i="1"/>
  <c r="DC153" i="1"/>
  <c r="DA153" i="1"/>
  <c r="CY153" i="1"/>
  <c r="CW153" i="1"/>
  <c r="CU153" i="1"/>
  <c r="CS153" i="1"/>
  <c r="CQ153" i="1"/>
  <c r="CO153" i="1"/>
  <c r="CM153" i="1"/>
  <c r="CK153" i="1"/>
  <c r="CI153" i="1"/>
  <c r="CG153" i="1"/>
  <c r="CE153" i="1"/>
  <c r="CC153" i="1"/>
  <c r="CA153" i="1"/>
  <c r="BY153" i="1"/>
  <c r="BW153" i="1"/>
  <c r="BU153" i="1"/>
  <c r="BS153" i="1"/>
  <c r="BQ153" i="1"/>
  <c r="BO153" i="1"/>
  <c r="BM153" i="1"/>
  <c r="BK153" i="1"/>
  <c r="BI153" i="1"/>
  <c r="BG153" i="1"/>
  <c r="BE153" i="1"/>
  <c r="BC153" i="1"/>
  <c r="BA153" i="1"/>
  <c r="AY153" i="1"/>
  <c r="AW153" i="1"/>
  <c r="AU153" i="1"/>
  <c r="AS153" i="1"/>
  <c r="AQ153" i="1"/>
  <c r="AO153" i="1"/>
  <c r="AM153" i="1"/>
  <c r="AK153" i="1"/>
  <c r="AI153" i="1"/>
  <c r="AG153" i="1"/>
  <c r="AE153" i="1"/>
  <c r="AC153" i="1"/>
  <c r="AA153" i="1"/>
  <c r="Y153" i="1"/>
  <c r="W153" i="1"/>
  <c r="U153" i="1"/>
  <c r="S153" i="1"/>
  <c r="Q153" i="1"/>
  <c r="DI152" i="1"/>
  <c r="DH152" i="1"/>
  <c r="DF152" i="1"/>
  <c r="DD152" i="1"/>
  <c r="DB152" i="1"/>
  <c r="CZ152" i="1"/>
  <c r="CX152" i="1"/>
  <c r="CV152" i="1"/>
  <c r="CT152" i="1"/>
  <c r="CR152" i="1"/>
  <c r="CP152" i="1"/>
  <c r="CN152" i="1"/>
  <c r="CL152" i="1"/>
  <c r="CJ152" i="1"/>
  <c r="CH152" i="1"/>
  <c r="CF152" i="1"/>
  <c r="CD152" i="1"/>
  <c r="CB152" i="1"/>
  <c r="BZ152" i="1"/>
  <c r="BX152" i="1"/>
  <c r="BV152" i="1"/>
  <c r="BT152" i="1"/>
  <c r="BR152" i="1"/>
  <c r="BP152" i="1"/>
  <c r="BN152" i="1"/>
  <c r="BL152" i="1"/>
  <c r="BJ152" i="1"/>
  <c r="BH152" i="1"/>
  <c r="BF152" i="1"/>
  <c r="BD152" i="1"/>
  <c r="BB152" i="1"/>
  <c r="AZ152" i="1"/>
  <c r="AX152" i="1"/>
  <c r="AV152" i="1"/>
  <c r="AT152" i="1"/>
  <c r="AR152" i="1"/>
  <c r="AP152" i="1"/>
  <c r="AN152" i="1"/>
  <c r="AL152" i="1"/>
  <c r="AJ152" i="1"/>
  <c r="AH152" i="1"/>
  <c r="AF152" i="1"/>
  <c r="AD152" i="1"/>
  <c r="AB152" i="1"/>
  <c r="Z152" i="1"/>
  <c r="X152" i="1"/>
  <c r="V152" i="1"/>
  <c r="T152" i="1"/>
  <c r="R152" i="1"/>
  <c r="DH151" i="1"/>
  <c r="DF151" i="1"/>
  <c r="DD151" i="1"/>
  <c r="DB151" i="1"/>
  <c r="CZ151" i="1"/>
  <c r="CX151" i="1"/>
  <c r="CV151" i="1"/>
  <c r="CT151" i="1"/>
  <c r="CR151" i="1"/>
  <c r="CP151" i="1"/>
  <c r="CN151" i="1"/>
  <c r="CL151" i="1"/>
  <c r="CJ151" i="1"/>
  <c r="CH151" i="1"/>
  <c r="CF151" i="1"/>
  <c r="CD151" i="1"/>
  <c r="CB151" i="1"/>
  <c r="BZ151" i="1"/>
  <c r="BX151" i="1"/>
  <c r="BV151" i="1"/>
  <c r="BT151" i="1"/>
  <c r="BR151" i="1"/>
  <c r="BP151" i="1"/>
  <c r="BN151" i="1"/>
  <c r="BL151" i="1"/>
  <c r="BJ151" i="1"/>
  <c r="BH151" i="1"/>
  <c r="BF151" i="1"/>
  <c r="BD151" i="1"/>
  <c r="BB151" i="1"/>
  <c r="AZ151" i="1"/>
  <c r="AX151" i="1"/>
  <c r="AV151" i="1"/>
  <c r="AT151" i="1"/>
  <c r="AR151" i="1"/>
  <c r="AP151" i="1"/>
  <c r="AN151" i="1"/>
  <c r="AL151" i="1"/>
  <c r="AJ151" i="1"/>
  <c r="AH151" i="1"/>
  <c r="AF151" i="1"/>
  <c r="AC151" i="1"/>
  <c r="DI151" i="1" s="1"/>
  <c r="AB151" i="1"/>
  <c r="Z151" i="1"/>
  <c r="X151" i="1"/>
  <c r="V151" i="1"/>
  <c r="T151" i="1"/>
  <c r="R151" i="1"/>
  <c r="DH150" i="1"/>
  <c r="DH149" i="1" s="1"/>
  <c r="DF150" i="1"/>
  <c r="DD150" i="1"/>
  <c r="DB150" i="1"/>
  <c r="CZ150" i="1"/>
  <c r="CZ149" i="1" s="1"/>
  <c r="CX150" i="1"/>
  <c r="CV150" i="1"/>
  <c r="CV149" i="1" s="1"/>
  <c r="CT150" i="1"/>
  <c r="CR150" i="1"/>
  <c r="CR149" i="1" s="1"/>
  <c r="CP150" i="1"/>
  <c r="CN150" i="1"/>
  <c r="CN149" i="1" s="1"/>
  <c r="CL150" i="1"/>
  <c r="CL149" i="1" s="1"/>
  <c r="CJ150" i="1"/>
  <c r="CJ149" i="1" s="1"/>
  <c r="CH150" i="1"/>
  <c r="CF150" i="1"/>
  <c r="CF149" i="1" s="1"/>
  <c r="CD150" i="1"/>
  <c r="CB150" i="1"/>
  <c r="CB149" i="1" s="1"/>
  <c r="BZ150" i="1"/>
  <c r="BX150" i="1"/>
  <c r="BV150" i="1"/>
  <c r="BT150" i="1"/>
  <c r="BT149" i="1" s="1"/>
  <c r="BR150" i="1"/>
  <c r="BP150" i="1"/>
  <c r="BP149" i="1" s="1"/>
  <c r="BN150" i="1"/>
  <c r="BL150" i="1"/>
  <c r="BL149" i="1" s="1"/>
  <c r="BJ150" i="1"/>
  <c r="BH150" i="1"/>
  <c r="BF150" i="1"/>
  <c r="BD150" i="1"/>
  <c r="BB150" i="1"/>
  <c r="AZ150" i="1"/>
  <c r="AX150" i="1"/>
  <c r="AV150" i="1"/>
  <c r="AV149" i="1" s="1"/>
  <c r="AT150" i="1"/>
  <c r="AT149" i="1" s="1"/>
  <c r="AR150" i="1"/>
  <c r="AP150" i="1"/>
  <c r="AP149" i="1" s="1"/>
  <c r="AN150" i="1"/>
  <c r="AN149" i="1" s="1"/>
  <c r="AL150" i="1"/>
  <c r="AL149" i="1" s="1"/>
  <c r="AJ150" i="1"/>
  <c r="AH150" i="1"/>
  <c r="AF150" i="1"/>
  <c r="AF149" i="1" s="1"/>
  <c r="AC150" i="1"/>
  <c r="AD150" i="1" s="1"/>
  <c r="AB150" i="1"/>
  <c r="Z150" i="1"/>
  <c r="Z149" i="1" s="1"/>
  <c r="X150" i="1"/>
  <c r="X149" i="1" s="1"/>
  <c r="V150" i="1"/>
  <c r="V149" i="1" s="1"/>
  <c r="T150" i="1"/>
  <c r="R150" i="1"/>
  <c r="DG149" i="1"/>
  <c r="DE149" i="1"/>
  <c r="DD149" i="1"/>
  <c r="DC149" i="1"/>
  <c r="DA149" i="1"/>
  <c r="CY149" i="1"/>
  <c r="CW149" i="1"/>
  <c r="CU149" i="1"/>
  <c r="CS149" i="1"/>
  <c r="CQ149" i="1"/>
  <c r="CO149" i="1"/>
  <c r="CM149" i="1"/>
  <c r="CK149" i="1"/>
  <c r="CI149" i="1"/>
  <c r="CG149" i="1"/>
  <c r="CE149" i="1"/>
  <c r="CC149" i="1"/>
  <c r="CA149" i="1"/>
  <c r="BY149" i="1"/>
  <c r="BX149" i="1"/>
  <c r="BW149" i="1"/>
  <c r="BU149" i="1"/>
  <c r="BS149" i="1"/>
  <c r="BQ149" i="1"/>
  <c r="BO149" i="1"/>
  <c r="BM149" i="1"/>
  <c r="BI149" i="1"/>
  <c r="BG149" i="1"/>
  <c r="BE149" i="1"/>
  <c r="BC149" i="1"/>
  <c r="AY149" i="1"/>
  <c r="AW149" i="1"/>
  <c r="AU149" i="1"/>
  <c r="AS149" i="1"/>
  <c r="AQ149" i="1"/>
  <c r="AO149" i="1"/>
  <c r="AM149" i="1"/>
  <c r="AK149" i="1"/>
  <c r="AI149" i="1"/>
  <c r="AG149" i="1"/>
  <c r="AE149" i="1"/>
  <c r="AA149" i="1"/>
  <c r="Y149" i="1"/>
  <c r="W149" i="1"/>
  <c r="U149" i="1"/>
  <c r="S149" i="1"/>
  <c r="Q149" i="1"/>
  <c r="DI148" i="1"/>
  <c r="DH148" i="1"/>
  <c r="DF148" i="1"/>
  <c r="DD148" i="1"/>
  <c r="DB148" i="1"/>
  <c r="CZ148" i="1"/>
  <c r="CX148" i="1"/>
  <c r="CV148" i="1"/>
  <c r="CT148" i="1"/>
  <c r="CR148" i="1"/>
  <c r="CP148" i="1"/>
  <c r="CN148" i="1"/>
  <c r="CL148" i="1"/>
  <c r="CJ148" i="1"/>
  <c r="CH148" i="1"/>
  <c r="CF148" i="1"/>
  <c r="CD148" i="1"/>
  <c r="CB148" i="1"/>
  <c r="BZ148" i="1"/>
  <c r="BX148" i="1"/>
  <c r="BV148" i="1"/>
  <c r="BT148" i="1"/>
  <c r="BR148" i="1"/>
  <c r="BP148" i="1"/>
  <c r="BN148" i="1"/>
  <c r="BL148" i="1"/>
  <c r="BJ148" i="1"/>
  <c r="BH148" i="1"/>
  <c r="BF148" i="1"/>
  <c r="BD148" i="1"/>
  <c r="BB148" i="1"/>
  <c r="AZ148" i="1"/>
  <c r="AX148" i="1"/>
  <c r="AV148" i="1"/>
  <c r="AT148" i="1"/>
  <c r="AR148" i="1"/>
  <c r="AP148" i="1"/>
  <c r="AN148" i="1"/>
  <c r="AL148" i="1"/>
  <c r="AJ148" i="1"/>
  <c r="AH148" i="1"/>
  <c r="AF148" i="1"/>
  <c r="AD148" i="1"/>
  <c r="AB148" i="1"/>
  <c r="Z148" i="1"/>
  <c r="X148" i="1"/>
  <c r="V148" i="1"/>
  <c r="T148" i="1"/>
  <c r="R148" i="1"/>
  <c r="DI147" i="1"/>
  <c r="DH147" i="1"/>
  <c r="DF147" i="1"/>
  <c r="DD147" i="1"/>
  <c r="DB147" i="1"/>
  <c r="CZ147" i="1"/>
  <c r="CX147" i="1"/>
  <c r="CV147" i="1"/>
  <c r="CT147" i="1"/>
  <c r="CR147" i="1"/>
  <c r="CP147" i="1"/>
  <c r="CN147" i="1"/>
  <c r="CL147" i="1"/>
  <c r="CJ147" i="1"/>
  <c r="CH147" i="1"/>
  <c r="CF147" i="1"/>
  <c r="CD147" i="1"/>
  <c r="CB147" i="1"/>
  <c r="BZ147" i="1"/>
  <c r="BX147" i="1"/>
  <c r="BV147" i="1"/>
  <c r="BT147" i="1"/>
  <c r="BR147" i="1"/>
  <c r="BP147" i="1"/>
  <c r="BN147" i="1"/>
  <c r="BL147" i="1"/>
  <c r="BJ147" i="1"/>
  <c r="BH147" i="1"/>
  <c r="BF147" i="1"/>
  <c r="BD147" i="1"/>
  <c r="BB147" i="1"/>
  <c r="AZ147" i="1"/>
  <c r="AX147" i="1"/>
  <c r="AV147" i="1"/>
  <c r="AT147" i="1"/>
  <c r="AR147" i="1"/>
  <c r="AP147" i="1"/>
  <c r="AN147" i="1"/>
  <c r="AL147" i="1"/>
  <c r="AJ147" i="1"/>
  <c r="AH147" i="1"/>
  <c r="AF147" i="1"/>
  <c r="AD147" i="1"/>
  <c r="AB147" i="1"/>
  <c r="Z147" i="1"/>
  <c r="X147" i="1"/>
  <c r="V147" i="1"/>
  <c r="T147" i="1"/>
  <c r="R147" i="1"/>
  <c r="DI146" i="1"/>
  <c r="DH146" i="1"/>
  <c r="DF146" i="1"/>
  <c r="DD146" i="1"/>
  <c r="DB146" i="1"/>
  <c r="CZ146" i="1"/>
  <c r="CX146" i="1"/>
  <c r="CV146" i="1"/>
  <c r="CT146" i="1"/>
  <c r="CR146" i="1"/>
  <c r="CP146" i="1"/>
  <c r="CN146" i="1"/>
  <c r="CL146" i="1"/>
  <c r="CJ146" i="1"/>
  <c r="CH146" i="1"/>
  <c r="CF146" i="1"/>
  <c r="CD146" i="1"/>
  <c r="CB146" i="1"/>
  <c r="BZ146" i="1"/>
  <c r="BX146" i="1"/>
  <c r="BV146" i="1"/>
  <c r="BT146" i="1"/>
  <c r="BR146" i="1"/>
  <c r="BP146" i="1"/>
  <c r="BN146" i="1"/>
  <c r="BL146" i="1"/>
  <c r="BJ146" i="1"/>
  <c r="BH146" i="1"/>
  <c r="BF146" i="1"/>
  <c r="BD146" i="1"/>
  <c r="BB146" i="1"/>
  <c r="AZ146" i="1"/>
  <c r="AX146" i="1"/>
  <c r="AV146" i="1"/>
  <c r="AT146" i="1"/>
  <c r="AR146" i="1"/>
  <c r="AP146" i="1"/>
  <c r="AN146" i="1"/>
  <c r="AL146" i="1"/>
  <c r="AJ146" i="1"/>
  <c r="AH146" i="1"/>
  <c r="AF146" i="1"/>
  <c r="AD146" i="1"/>
  <c r="AB146" i="1"/>
  <c r="Z146" i="1"/>
  <c r="X146" i="1"/>
  <c r="V146" i="1"/>
  <c r="T146" i="1"/>
  <c r="R146" i="1"/>
  <c r="DI145" i="1"/>
  <c r="DH145" i="1"/>
  <c r="DF145" i="1"/>
  <c r="DD145" i="1"/>
  <c r="DB145" i="1"/>
  <c r="CZ145" i="1"/>
  <c r="CX145" i="1"/>
  <c r="CV145" i="1"/>
  <c r="CT145" i="1"/>
  <c r="CR145" i="1"/>
  <c r="CP145" i="1"/>
  <c r="CN145" i="1"/>
  <c r="CL145" i="1"/>
  <c r="CJ145" i="1"/>
  <c r="CH145" i="1"/>
  <c r="CF145" i="1"/>
  <c r="CD145" i="1"/>
  <c r="CB145" i="1"/>
  <c r="BZ145" i="1"/>
  <c r="BX145" i="1"/>
  <c r="BV145" i="1"/>
  <c r="BT145" i="1"/>
  <c r="BR145" i="1"/>
  <c r="BP145" i="1"/>
  <c r="BN145" i="1"/>
  <c r="BL145" i="1"/>
  <c r="BJ145" i="1"/>
  <c r="BH145" i="1"/>
  <c r="BF145" i="1"/>
  <c r="BD145" i="1"/>
  <c r="BB145" i="1"/>
  <c r="AZ145" i="1"/>
  <c r="AX145" i="1"/>
  <c r="AV145" i="1"/>
  <c r="AT145" i="1"/>
  <c r="AR145" i="1"/>
  <c r="AP145" i="1"/>
  <c r="AN145" i="1"/>
  <c r="AL145" i="1"/>
  <c r="AJ145" i="1"/>
  <c r="AH145" i="1"/>
  <c r="AF145" i="1"/>
  <c r="AD145" i="1"/>
  <c r="AB145" i="1"/>
  <c r="Z145" i="1"/>
  <c r="X145" i="1"/>
  <c r="V145" i="1"/>
  <c r="T145" i="1"/>
  <c r="R145" i="1"/>
  <c r="DI144" i="1"/>
  <c r="DH144" i="1"/>
  <c r="DF144" i="1"/>
  <c r="DD144" i="1"/>
  <c r="DB144" i="1"/>
  <c r="CZ144" i="1"/>
  <c r="CX144" i="1"/>
  <c r="CV144" i="1"/>
  <c r="CT144" i="1"/>
  <c r="CR144" i="1"/>
  <c r="CP144" i="1"/>
  <c r="CN144" i="1"/>
  <c r="CL144" i="1"/>
  <c r="CJ144" i="1"/>
  <c r="CH144" i="1"/>
  <c r="CF144" i="1"/>
  <c r="CD144" i="1"/>
  <c r="CB144" i="1"/>
  <c r="BZ144" i="1"/>
  <c r="BX144" i="1"/>
  <c r="BV144" i="1"/>
  <c r="BT144" i="1"/>
  <c r="BR144" i="1"/>
  <c r="BP144" i="1"/>
  <c r="BN144" i="1"/>
  <c r="BL144" i="1"/>
  <c r="BJ144" i="1"/>
  <c r="BH144" i="1"/>
  <c r="BF144" i="1"/>
  <c r="BD144" i="1"/>
  <c r="BB144" i="1"/>
  <c r="AZ144" i="1"/>
  <c r="AX144" i="1"/>
  <c r="AV144" i="1"/>
  <c r="AT144" i="1"/>
  <c r="AR144" i="1"/>
  <c r="AP144" i="1"/>
  <c r="AN144" i="1"/>
  <c r="AL144" i="1"/>
  <c r="AJ144" i="1"/>
  <c r="AH144" i="1"/>
  <c r="AF144" i="1"/>
  <c r="AD144" i="1"/>
  <c r="AB144" i="1"/>
  <c r="Z144" i="1"/>
  <c r="X144" i="1"/>
  <c r="V144" i="1"/>
  <c r="T144" i="1"/>
  <c r="R144" i="1"/>
  <c r="DJ144" i="1" s="1"/>
  <c r="DI143" i="1"/>
  <c r="DH143" i="1"/>
  <c r="DF143" i="1"/>
  <c r="DD143" i="1"/>
  <c r="DB143" i="1"/>
  <c r="CZ143" i="1"/>
  <c r="CX143" i="1"/>
  <c r="CV143" i="1"/>
  <c r="CT143" i="1"/>
  <c r="CR143" i="1"/>
  <c r="CP143" i="1"/>
  <c r="CN143" i="1"/>
  <c r="CL143" i="1"/>
  <c r="CJ143" i="1"/>
  <c r="CH143" i="1"/>
  <c r="CF143" i="1"/>
  <c r="CD143" i="1"/>
  <c r="CB143" i="1"/>
  <c r="BZ143" i="1"/>
  <c r="BX143" i="1"/>
  <c r="BV143" i="1"/>
  <c r="BT143" i="1"/>
  <c r="BR143" i="1"/>
  <c r="BP143" i="1"/>
  <c r="BN143" i="1"/>
  <c r="BL143" i="1"/>
  <c r="BJ143" i="1"/>
  <c r="BH143" i="1"/>
  <c r="BF143" i="1"/>
  <c r="BD143" i="1"/>
  <c r="BB143" i="1"/>
  <c r="AZ143" i="1"/>
  <c r="AX143" i="1"/>
  <c r="AV143" i="1"/>
  <c r="AT143" i="1"/>
  <c r="AR143" i="1"/>
  <c r="AP143" i="1"/>
  <c r="AN143" i="1"/>
  <c r="AL143" i="1"/>
  <c r="AJ143" i="1"/>
  <c r="AH143" i="1"/>
  <c r="AF143" i="1"/>
  <c r="AD143" i="1"/>
  <c r="AB143" i="1"/>
  <c r="Z143" i="1"/>
  <c r="X143" i="1"/>
  <c r="V143" i="1"/>
  <c r="T143" i="1"/>
  <c r="R143" i="1"/>
  <c r="DI142" i="1"/>
  <c r="DH142" i="1"/>
  <c r="DF142" i="1"/>
  <c r="DD142" i="1"/>
  <c r="DB142" i="1"/>
  <c r="CZ142" i="1"/>
  <c r="CX142" i="1"/>
  <c r="CV142" i="1"/>
  <c r="CT142" i="1"/>
  <c r="CR142" i="1"/>
  <c r="CP142" i="1"/>
  <c r="CN142" i="1"/>
  <c r="CL142" i="1"/>
  <c r="CJ142" i="1"/>
  <c r="CH142" i="1"/>
  <c r="CF142" i="1"/>
  <c r="CD142" i="1"/>
  <c r="CB142" i="1"/>
  <c r="BZ142" i="1"/>
  <c r="BX142" i="1"/>
  <c r="BV142" i="1"/>
  <c r="BT142" i="1"/>
  <c r="BR142" i="1"/>
  <c r="BP142" i="1"/>
  <c r="BN142" i="1"/>
  <c r="BL142" i="1"/>
  <c r="BJ142" i="1"/>
  <c r="BH142" i="1"/>
  <c r="BF142" i="1"/>
  <c r="BD142" i="1"/>
  <c r="BB142" i="1"/>
  <c r="AZ142" i="1"/>
  <c r="AX142" i="1"/>
  <c r="AV142" i="1"/>
  <c r="AT142" i="1"/>
  <c r="AR142" i="1"/>
  <c r="AP142" i="1"/>
  <c r="AN142" i="1"/>
  <c r="AL142" i="1"/>
  <c r="AJ142" i="1"/>
  <c r="AH142" i="1"/>
  <c r="AF142" i="1"/>
  <c r="AD142" i="1"/>
  <c r="AB142" i="1"/>
  <c r="Z142" i="1"/>
  <c r="X142" i="1"/>
  <c r="V142" i="1"/>
  <c r="T142" i="1"/>
  <c r="R142" i="1"/>
  <c r="DG141" i="1"/>
  <c r="DE141" i="1"/>
  <c r="DC141" i="1"/>
  <c r="DA141" i="1"/>
  <c r="CY141" i="1"/>
  <c r="CW141" i="1"/>
  <c r="CU141" i="1"/>
  <c r="CS141" i="1"/>
  <c r="CQ141" i="1"/>
  <c r="CO141" i="1"/>
  <c r="CM141" i="1"/>
  <c r="CK141" i="1"/>
  <c r="CI141" i="1"/>
  <c r="CG141" i="1"/>
  <c r="CE141" i="1"/>
  <c r="CC141" i="1"/>
  <c r="CA141" i="1"/>
  <c r="BY141" i="1"/>
  <c r="BW141" i="1"/>
  <c r="BU141" i="1"/>
  <c r="BS141" i="1"/>
  <c r="BQ141" i="1"/>
  <c r="BO141" i="1"/>
  <c r="BM141" i="1"/>
  <c r="BI141" i="1"/>
  <c r="BG141" i="1"/>
  <c r="BE141" i="1"/>
  <c r="BC141" i="1"/>
  <c r="AY141" i="1"/>
  <c r="AW141" i="1"/>
  <c r="AU141" i="1"/>
  <c r="AS141" i="1"/>
  <c r="AQ141" i="1"/>
  <c r="AO141" i="1"/>
  <c r="AM141" i="1"/>
  <c r="AK141" i="1"/>
  <c r="AI141" i="1"/>
  <c r="AG141" i="1"/>
  <c r="AE141" i="1"/>
  <c r="AC141" i="1"/>
  <c r="AA141" i="1"/>
  <c r="Y141" i="1"/>
  <c r="W141" i="1"/>
  <c r="U141" i="1"/>
  <c r="S141" i="1"/>
  <c r="Q141" i="1"/>
  <c r="DI140" i="1"/>
  <c r="DH140" i="1"/>
  <c r="DF140" i="1"/>
  <c r="DD140" i="1"/>
  <c r="DB140" i="1"/>
  <c r="CZ140" i="1"/>
  <c r="CX140" i="1"/>
  <c r="CV140" i="1"/>
  <c r="CT140" i="1"/>
  <c r="CR140" i="1"/>
  <c r="CP140" i="1"/>
  <c r="CN140" i="1"/>
  <c r="CL140" i="1"/>
  <c r="CJ140" i="1"/>
  <c r="CH140" i="1"/>
  <c r="CF140" i="1"/>
  <c r="CD140" i="1"/>
  <c r="CB140" i="1"/>
  <c r="BZ140" i="1"/>
  <c r="BX140" i="1"/>
  <c r="BV140" i="1"/>
  <c r="BT140" i="1"/>
  <c r="BR140" i="1"/>
  <c r="BP140" i="1"/>
  <c r="BN140" i="1"/>
  <c r="BL140" i="1"/>
  <c r="BJ140" i="1"/>
  <c r="BH140" i="1"/>
  <c r="BF140" i="1"/>
  <c r="BD140" i="1"/>
  <c r="BB140" i="1"/>
  <c r="AZ140" i="1"/>
  <c r="AX140" i="1"/>
  <c r="AV140" i="1"/>
  <c r="AT140" i="1"/>
  <c r="AR140" i="1"/>
  <c r="AP140" i="1"/>
  <c r="AN140" i="1"/>
  <c r="AL140" i="1"/>
  <c r="AJ140" i="1"/>
  <c r="AH140" i="1"/>
  <c r="AF140" i="1"/>
  <c r="AD140" i="1"/>
  <c r="AB140" i="1"/>
  <c r="Z140" i="1"/>
  <c r="X140" i="1"/>
  <c r="V140" i="1"/>
  <c r="T140" i="1"/>
  <c r="R140" i="1"/>
  <c r="DI139" i="1"/>
  <c r="DH139" i="1"/>
  <c r="DF139" i="1"/>
  <c r="DD139" i="1"/>
  <c r="DB139" i="1"/>
  <c r="CZ139" i="1"/>
  <c r="CX139" i="1"/>
  <c r="CV139" i="1"/>
  <c r="CT139" i="1"/>
  <c r="CR139" i="1"/>
  <c r="CP139" i="1"/>
  <c r="CN139" i="1"/>
  <c r="CL139" i="1"/>
  <c r="CJ139" i="1"/>
  <c r="CH139" i="1"/>
  <c r="CF139" i="1"/>
  <c r="CD139" i="1"/>
  <c r="CB139" i="1"/>
  <c r="BZ139" i="1"/>
  <c r="BX139" i="1"/>
  <c r="BV139" i="1"/>
  <c r="BT139" i="1"/>
  <c r="BR139" i="1"/>
  <c r="BP139" i="1"/>
  <c r="BN139" i="1"/>
  <c r="BL139" i="1"/>
  <c r="BJ139" i="1"/>
  <c r="BH139" i="1"/>
  <c r="BF139" i="1"/>
  <c r="BD139" i="1"/>
  <c r="BB139" i="1"/>
  <c r="AZ139" i="1"/>
  <c r="AX139" i="1"/>
  <c r="AV139" i="1"/>
  <c r="AT139" i="1"/>
  <c r="AR139" i="1"/>
  <c r="AP139" i="1"/>
  <c r="AN139" i="1"/>
  <c r="AL139" i="1"/>
  <c r="AJ139" i="1"/>
  <c r="AH139" i="1"/>
  <c r="AF139" i="1"/>
  <c r="AD139" i="1"/>
  <c r="AB139" i="1"/>
  <c r="Z139" i="1"/>
  <c r="X139" i="1"/>
  <c r="V139" i="1"/>
  <c r="T139" i="1"/>
  <c r="R139" i="1"/>
  <c r="DI138" i="1"/>
  <c r="DH138" i="1"/>
  <c r="DF138" i="1"/>
  <c r="DD138" i="1"/>
  <c r="DB138" i="1"/>
  <c r="CZ138" i="1"/>
  <c r="CX138" i="1"/>
  <c r="CV138" i="1"/>
  <c r="CT138" i="1"/>
  <c r="CR138" i="1"/>
  <c r="CP138" i="1"/>
  <c r="CN138" i="1"/>
  <c r="CL138" i="1"/>
  <c r="CJ138" i="1"/>
  <c r="CH138" i="1"/>
  <c r="CF138" i="1"/>
  <c r="CD138" i="1"/>
  <c r="CB138" i="1"/>
  <c r="BZ138" i="1"/>
  <c r="BX138" i="1"/>
  <c r="BV138" i="1"/>
  <c r="BT138" i="1"/>
  <c r="BR138" i="1"/>
  <c r="BP138" i="1"/>
  <c r="BN138" i="1"/>
  <c r="BL138" i="1"/>
  <c r="BJ138" i="1"/>
  <c r="BH138" i="1"/>
  <c r="BF138" i="1"/>
  <c r="BD138" i="1"/>
  <c r="BB138" i="1"/>
  <c r="AZ138" i="1"/>
  <c r="AX138" i="1"/>
  <c r="AV138" i="1"/>
  <c r="AT138" i="1"/>
  <c r="AR138" i="1"/>
  <c r="AP138" i="1"/>
  <c r="AN138" i="1"/>
  <c r="AL138" i="1"/>
  <c r="AJ138" i="1"/>
  <c r="AH138" i="1"/>
  <c r="AF138" i="1"/>
  <c r="AD138" i="1"/>
  <c r="AB138" i="1"/>
  <c r="Z138" i="1"/>
  <c r="X138" i="1"/>
  <c r="V138" i="1"/>
  <c r="T138" i="1"/>
  <c r="R138" i="1"/>
  <c r="DJ138" i="1" s="1"/>
  <c r="DI137" i="1"/>
  <c r="DH137" i="1"/>
  <c r="DF137" i="1"/>
  <c r="DD137" i="1"/>
  <c r="DB137" i="1"/>
  <c r="CZ137" i="1"/>
  <c r="CX137" i="1"/>
  <c r="CV137" i="1"/>
  <c r="CT137" i="1"/>
  <c r="CR137" i="1"/>
  <c r="CP137" i="1"/>
  <c r="CN137" i="1"/>
  <c r="CL137" i="1"/>
  <c r="CJ137" i="1"/>
  <c r="CH137" i="1"/>
  <c r="CF137" i="1"/>
  <c r="CD137" i="1"/>
  <c r="CB137" i="1"/>
  <c r="BZ137" i="1"/>
  <c r="BX137" i="1"/>
  <c r="BV137" i="1"/>
  <c r="BT137" i="1"/>
  <c r="BR137" i="1"/>
  <c r="BP137" i="1"/>
  <c r="BN137" i="1"/>
  <c r="BL137" i="1"/>
  <c r="BJ137" i="1"/>
  <c r="BH137" i="1"/>
  <c r="BF137" i="1"/>
  <c r="BD137" i="1"/>
  <c r="BB137" i="1"/>
  <c r="AZ137" i="1"/>
  <c r="AX137" i="1"/>
  <c r="AV137" i="1"/>
  <c r="AT137" i="1"/>
  <c r="AR137" i="1"/>
  <c r="AP137" i="1"/>
  <c r="AN137" i="1"/>
  <c r="AL137" i="1"/>
  <c r="AJ137" i="1"/>
  <c r="AH137" i="1"/>
  <c r="AF137" i="1"/>
  <c r="AD137" i="1"/>
  <c r="AB137" i="1"/>
  <c r="Z137" i="1"/>
  <c r="X137" i="1"/>
  <c r="V137" i="1"/>
  <c r="T137" i="1"/>
  <c r="R137" i="1"/>
  <c r="DI136" i="1"/>
  <c r="DH136" i="1"/>
  <c r="DF136" i="1"/>
  <c r="DD136" i="1"/>
  <c r="DB136" i="1"/>
  <c r="CZ136" i="1"/>
  <c r="CX136" i="1"/>
  <c r="CV136" i="1"/>
  <c r="CT136" i="1"/>
  <c r="CR136" i="1"/>
  <c r="CP136" i="1"/>
  <c r="CN136" i="1"/>
  <c r="CL136" i="1"/>
  <c r="CJ136" i="1"/>
  <c r="CH136" i="1"/>
  <c r="CF136" i="1"/>
  <c r="CD136" i="1"/>
  <c r="CB136" i="1"/>
  <c r="BZ136" i="1"/>
  <c r="BX136" i="1"/>
  <c r="BV136" i="1"/>
  <c r="BT136" i="1"/>
  <c r="BR136" i="1"/>
  <c r="BP136" i="1"/>
  <c r="BN136" i="1"/>
  <c r="BL136" i="1"/>
  <c r="BJ136" i="1"/>
  <c r="BH136" i="1"/>
  <c r="BF136" i="1"/>
  <c r="BD136" i="1"/>
  <c r="BB136" i="1"/>
  <c r="AZ136" i="1"/>
  <c r="AX136" i="1"/>
  <c r="AV136" i="1"/>
  <c r="AT136" i="1"/>
  <c r="AR136" i="1"/>
  <c r="AP136" i="1"/>
  <c r="AN136" i="1"/>
  <c r="AL136" i="1"/>
  <c r="AJ136" i="1"/>
  <c r="AH136" i="1"/>
  <c r="AF136" i="1"/>
  <c r="AD136" i="1"/>
  <c r="AB136" i="1"/>
  <c r="Z136" i="1"/>
  <c r="X136" i="1"/>
  <c r="V136" i="1"/>
  <c r="T136" i="1"/>
  <c r="R136" i="1"/>
  <c r="DI135" i="1"/>
  <c r="DH135" i="1"/>
  <c r="DF135" i="1"/>
  <c r="DD135" i="1"/>
  <c r="DB135" i="1"/>
  <c r="CZ135" i="1"/>
  <c r="CX135" i="1"/>
  <c r="CV135" i="1"/>
  <c r="CT135" i="1"/>
  <c r="CR135" i="1"/>
  <c r="CP135" i="1"/>
  <c r="CN135" i="1"/>
  <c r="CL135" i="1"/>
  <c r="CJ135" i="1"/>
  <c r="CH135" i="1"/>
  <c r="CF135" i="1"/>
  <c r="CD135" i="1"/>
  <c r="CB135" i="1"/>
  <c r="BZ135" i="1"/>
  <c r="BX135" i="1"/>
  <c r="BV135" i="1"/>
  <c r="BT135" i="1"/>
  <c r="BR135" i="1"/>
  <c r="BP135" i="1"/>
  <c r="BN135" i="1"/>
  <c r="BL135" i="1"/>
  <c r="BJ135" i="1"/>
  <c r="BH135" i="1"/>
  <c r="BF135" i="1"/>
  <c r="BD135" i="1"/>
  <c r="BB135" i="1"/>
  <c r="AZ135" i="1"/>
  <c r="AX135" i="1"/>
  <c r="AV135" i="1"/>
  <c r="AT135" i="1"/>
  <c r="AR135" i="1"/>
  <c r="AP135" i="1"/>
  <c r="AN135" i="1"/>
  <c r="AL135" i="1"/>
  <c r="AJ135" i="1"/>
  <c r="AH135" i="1"/>
  <c r="AF135" i="1"/>
  <c r="AD135" i="1"/>
  <c r="AB135" i="1"/>
  <c r="Z135" i="1"/>
  <c r="X135" i="1"/>
  <c r="V135" i="1"/>
  <c r="T135" i="1"/>
  <c r="R135" i="1"/>
  <c r="DI134" i="1"/>
  <c r="DH134" i="1"/>
  <c r="DF134" i="1"/>
  <c r="DD134" i="1"/>
  <c r="DB134" i="1"/>
  <c r="CZ134" i="1"/>
  <c r="CX134" i="1"/>
  <c r="CV134" i="1"/>
  <c r="CT134" i="1"/>
  <c r="CR134" i="1"/>
  <c r="CP134" i="1"/>
  <c r="CN134" i="1"/>
  <c r="CL134" i="1"/>
  <c r="CJ134" i="1"/>
  <c r="CH134" i="1"/>
  <c r="CF134" i="1"/>
  <c r="CD134" i="1"/>
  <c r="CB134" i="1"/>
  <c r="BZ134" i="1"/>
  <c r="BX134" i="1"/>
  <c r="BV134" i="1"/>
  <c r="BT134" i="1"/>
  <c r="BR134" i="1"/>
  <c r="BP134" i="1"/>
  <c r="BN134" i="1"/>
  <c r="BL134" i="1"/>
  <c r="BJ134" i="1"/>
  <c r="BH134" i="1"/>
  <c r="BF134" i="1"/>
  <c r="BD134" i="1"/>
  <c r="BB134" i="1"/>
  <c r="AZ134" i="1"/>
  <c r="AX134" i="1"/>
  <c r="AV134" i="1"/>
  <c r="AT134" i="1"/>
  <c r="AR134" i="1"/>
  <c r="AP134" i="1"/>
  <c r="AN134" i="1"/>
  <c r="AL134" i="1"/>
  <c r="AJ134" i="1"/>
  <c r="AH134" i="1"/>
  <c r="AF134" i="1"/>
  <c r="AD134" i="1"/>
  <c r="AB134" i="1"/>
  <c r="Z134" i="1"/>
  <c r="X134" i="1"/>
  <c r="V134" i="1"/>
  <c r="T134" i="1"/>
  <c r="R134" i="1"/>
  <c r="DI133" i="1"/>
  <c r="DH133" i="1"/>
  <c r="DF133" i="1"/>
  <c r="DD133" i="1"/>
  <c r="DB133" i="1"/>
  <c r="CZ133" i="1"/>
  <c r="CX133" i="1"/>
  <c r="CV133" i="1"/>
  <c r="CT133" i="1"/>
  <c r="CR133" i="1"/>
  <c r="CP133" i="1"/>
  <c r="CN133" i="1"/>
  <c r="CL133" i="1"/>
  <c r="CJ133" i="1"/>
  <c r="CH133" i="1"/>
  <c r="CF133" i="1"/>
  <c r="CD133" i="1"/>
  <c r="CB133" i="1"/>
  <c r="BZ133" i="1"/>
  <c r="BX133" i="1"/>
  <c r="BV133" i="1"/>
  <c r="BT133" i="1"/>
  <c r="BR133" i="1"/>
  <c r="BP133" i="1"/>
  <c r="BN133" i="1"/>
  <c r="BL133" i="1"/>
  <c r="BJ133" i="1"/>
  <c r="BH133" i="1"/>
  <c r="BF133" i="1"/>
  <c r="BD133" i="1"/>
  <c r="BB133" i="1"/>
  <c r="AZ133" i="1"/>
  <c r="AX133" i="1"/>
  <c r="AV133" i="1"/>
  <c r="AT133" i="1"/>
  <c r="AR133" i="1"/>
  <c r="AP133" i="1"/>
  <c r="AN133" i="1"/>
  <c r="AL133" i="1"/>
  <c r="AJ133" i="1"/>
  <c r="AH133" i="1"/>
  <c r="AF133" i="1"/>
  <c r="AD133" i="1"/>
  <c r="AB133" i="1"/>
  <c r="Z133" i="1"/>
  <c r="X133" i="1"/>
  <c r="V133" i="1"/>
  <c r="T133" i="1"/>
  <c r="R133" i="1"/>
  <c r="DH132" i="1"/>
  <c r="DF132" i="1"/>
  <c r="DD132" i="1"/>
  <c r="DB132" i="1"/>
  <c r="CZ132" i="1"/>
  <c r="CX132" i="1"/>
  <c r="CV132" i="1"/>
  <c r="CT132" i="1"/>
  <c r="CR132" i="1"/>
  <c r="CP132" i="1"/>
  <c r="CN132" i="1"/>
  <c r="CL132" i="1"/>
  <c r="CJ132" i="1"/>
  <c r="CH132" i="1"/>
  <c r="CF132" i="1"/>
  <c r="CD132" i="1"/>
  <c r="CB132" i="1"/>
  <c r="BZ132" i="1"/>
  <c r="BX132" i="1"/>
  <c r="BV132" i="1"/>
  <c r="BT132" i="1"/>
  <c r="BR132" i="1"/>
  <c r="BP132" i="1"/>
  <c r="BN132" i="1"/>
  <c r="BL132" i="1"/>
  <c r="BJ132" i="1"/>
  <c r="BH132" i="1"/>
  <c r="BF132" i="1"/>
  <c r="BD132" i="1"/>
  <c r="BB132" i="1"/>
  <c r="AZ132" i="1"/>
  <c r="AX132" i="1"/>
  <c r="AV132" i="1"/>
  <c r="AT132" i="1"/>
  <c r="AR132" i="1"/>
  <c r="AP132" i="1"/>
  <c r="AN132" i="1"/>
  <c r="AL132" i="1"/>
  <c r="AJ132" i="1"/>
  <c r="AH132" i="1"/>
  <c r="AF132" i="1"/>
  <c r="AD132" i="1"/>
  <c r="AB132" i="1"/>
  <c r="Z132" i="1"/>
  <c r="X132" i="1"/>
  <c r="V132" i="1"/>
  <c r="T132" i="1"/>
  <c r="R132" i="1"/>
  <c r="DH131" i="1"/>
  <c r="DF131" i="1"/>
  <c r="DD131" i="1"/>
  <c r="DB131" i="1"/>
  <c r="CZ131" i="1"/>
  <c r="CX131" i="1"/>
  <c r="CV131" i="1"/>
  <c r="CT131" i="1"/>
  <c r="CR131" i="1"/>
  <c r="CP131" i="1"/>
  <c r="CN131" i="1"/>
  <c r="CL131" i="1"/>
  <c r="CJ131" i="1"/>
  <c r="CH131" i="1"/>
  <c r="CF131" i="1"/>
  <c r="CD131" i="1"/>
  <c r="CB131" i="1"/>
  <c r="BZ131" i="1"/>
  <c r="BX131" i="1"/>
  <c r="BV131" i="1"/>
  <c r="BT131" i="1"/>
  <c r="BR131" i="1"/>
  <c r="BP131" i="1"/>
  <c r="BN131" i="1"/>
  <c r="BL131" i="1"/>
  <c r="BJ131" i="1"/>
  <c r="BH131" i="1"/>
  <c r="BF131" i="1"/>
  <c r="BD131" i="1"/>
  <c r="BB131" i="1"/>
  <c r="AZ131" i="1"/>
  <c r="AX131" i="1"/>
  <c r="AV131" i="1"/>
  <c r="AT131" i="1"/>
  <c r="AR131" i="1"/>
  <c r="AP131" i="1"/>
  <c r="AN131" i="1"/>
  <c r="AL131" i="1"/>
  <c r="AJ131" i="1"/>
  <c r="AH131" i="1"/>
  <c r="AF131" i="1"/>
  <c r="AD131" i="1"/>
  <c r="AB131" i="1"/>
  <c r="Z131" i="1"/>
  <c r="X131" i="1"/>
  <c r="V131" i="1"/>
  <c r="T131" i="1"/>
  <c r="R131" i="1"/>
  <c r="DI130" i="1"/>
  <c r="DH130" i="1"/>
  <c r="DF130" i="1"/>
  <c r="DF128" i="1" s="1"/>
  <c r="DD130" i="1"/>
  <c r="DB130" i="1"/>
  <c r="CZ130" i="1"/>
  <c r="CX130" i="1"/>
  <c r="CV130" i="1"/>
  <c r="CT130" i="1"/>
  <c r="CR130" i="1"/>
  <c r="CP130" i="1"/>
  <c r="CN130" i="1"/>
  <c r="CL130" i="1"/>
  <c r="CJ130" i="1"/>
  <c r="CH130" i="1"/>
  <c r="CF130" i="1"/>
  <c r="CD130" i="1"/>
  <c r="CB130" i="1"/>
  <c r="BZ130" i="1"/>
  <c r="BX130" i="1"/>
  <c r="BV130" i="1"/>
  <c r="BT130" i="1"/>
  <c r="BR130" i="1"/>
  <c r="BP130" i="1"/>
  <c r="BN130" i="1"/>
  <c r="BL130" i="1"/>
  <c r="BJ130" i="1"/>
  <c r="BH130" i="1"/>
  <c r="BF130" i="1"/>
  <c r="BD130" i="1"/>
  <c r="BB130" i="1"/>
  <c r="AZ130" i="1"/>
  <c r="AX130" i="1"/>
  <c r="AV130" i="1"/>
  <c r="AT130" i="1"/>
  <c r="AR130" i="1"/>
  <c r="AP130" i="1"/>
  <c r="AN130" i="1"/>
  <c r="AL130" i="1"/>
  <c r="AJ130" i="1"/>
  <c r="AH130" i="1"/>
  <c r="AF130" i="1"/>
  <c r="AD130" i="1"/>
  <c r="AB130" i="1"/>
  <c r="Z130" i="1"/>
  <c r="X130" i="1"/>
  <c r="V130" i="1"/>
  <c r="T130" i="1"/>
  <c r="R130" i="1"/>
  <c r="DI129" i="1"/>
  <c r="DH129" i="1"/>
  <c r="DF129" i="1"/>
  <c r="DD129" i="1"/>
  <c r="DB129" i="1"/>
  <c r="CZ129" i="1"/>
  <c r="CX129" i="1"/>
  <c r="CV129" i="1"/>
  <c r="CT129" i="1"/>
  <c r="CR129" i="1"/>
  <c r="CP129" i="1"/>
  <c r="CN129" i="1"/>
  <c r="CL129" i="1"/>
  <c r="CJ129" i="1"/>
  <c r="CH129" i="1"/>
  <c r="CF129" i="1"/>
  <c r="CD129" i="1"/>
  <c r="CB129" i="1"/>
  <c r="BZ129" i="1"/>
  <c r="BX129" i="1"/>
  <c r="BV129" i="1"/>
  <c r="BT129" i="1"/>
  <c r="BR129" i="1"/>
  <c r="BP129" i="1"/>
  <c r="BN129" i="1"/>
  <c r="BL129" i="1"/>
  <c r="BJ129" i="1"/>
  <c r="BH129" i="1"/>
  <c r="BF129" i="1"/>
  <c r="BD129" i="1"/>
  <c r="BB129" i="1"/>
  <c r="AZ129" i="1"/>
  <c r="AX129" i="1"/>
  <c r="AV129" i="1"/>
  <c r="AT129" i="1"/>
  <c r="AR129" i="1"/>
  <c r="AP129" i="1"/>
  <c r="AN129" i="1"/>
  <c r="AL129" i="1"/>
  <c r="AJ129" i="1"/>
  <c r="AJ128" i="1" s="1"/>
  <c r="AH129" i="1"/>
  <c r="AF129" i="1"/>
  <c r="AD129" i="1"/>
  <c r="AB129" i="1"/>
  <c r="Z129" i="1"/>
  <c r="X129" i="1"/>
  <c r="V129" i="1"/>
  <c r="T129" i="1"/>
  <c r="R129" i="1"/>
  <c r="DG128" i="1"/>
  <c r="DE128" i="1"/>
  <c r="DC128" i="1"/>
  <c r="DA128" i="1"/>
  <c r="CY128" i="1"/>
  <c r="CW128" i="1"/>
  <c r="CU128" i="1"/>
  <c r="CS128" i="1"/>
  <c r="CQ128" i="1"/>
  <c r="CO128" i="1"/>
  <c r="CM128" i="1"/>
  <c r="CK128" i="1"/>
  <c r="CI128" i="1"/>
  <c r="CG128" i="1"/>
  <c r="CE128" i="1"/>
  <c r="CC128" i="1"/>
  <c r="CA128" i="1"/>
  <c r="BY128" i="1"/>
  <c r="BW128" i="1"/>
  <c r="BU128" i="1"/>
  <c r="BS128" i="1"/>
  <c r="BQ128" i="1"/>
  <c r="BO128" i="1"/>
  <c r="BM128" i="1"/>
  <c r="BI128" i="1"/>
  <c r="BG128" i="1"/>
  <c r="BE128" i="1"/>
  <c r="BC128" i="1"/>
  <c r="AY128" i="1"/>
  <c r="AW128" i="1"/>
  <c r="AU128" i="1"/>
  <c r="AS128" i="1"/>
  <c r="AQ128" i="1"/>
  <c r="AO128" i="1"/>
  <c r="AM128" i="1"/>
  <c r="AK128" i="1"/>
  <c r="AI128" i="1"/>
  <c r="AG128" i="1"/>
  <c r="AE128" i="1"/>
  <c r="AC128" i="1"/>
  <c r="AA128" i="1"/>
  <c r="Y128" i="1"/>
  <c r="X128" i="1"/>
  <c r="W128" i="1"/>
  <c r="U128" i="1"/>
  <c r="S128" i="1"/>
  <c r="Q128" i="1"/>
  <c r="DH127" i="1"/>
  <c r="DF127" i="1"/>
  <c r="DD127" i="1"/>
  <c r="DB127" i="1"/>
  <c r="CZ127" i="1"/>
  <c r="CX127" i="1"/>
  <c r="CV127" i="1"/>
  <c r="CT127" i="1"/>
  <c r="CR127" i="1"/>
  <c r="CP127" i="1"/>
  <c r="CN127" i="1"/>
  <c r="CL127" i="1"/>
  <c r="CJ127" i="1"/>
  <c r="CH127" i="1"/>
  <c r="CF127" i="1"/>
  <c r="CD127" i="1"/>
  <c r="CB127" i="1"/>
  <c r="BZ127" i="1"/>
  <c r="BX127" i="1"/>
  <c r="BV127" i="1"/>
  <c r="BT127" i="1"/>
  <c r="BR127" i="1"/>
  <c r="BP127" i="1"/>
  <c r="BN127" i="1"/>
  <c r="BL127" i="1"/>
  <c r="BJ127" i="1"/>
  <c r="BH127" i="1"/>
  <c r="BF127" i="1"/>
  <c r="BD127" i="1"/>
  <c r="BB127" i="1"/>
  <c r="AZ127" i="1"/>
  <c r="AX127" i="1"/>
  <c r="AV127" i="1"/>
  <c r="AT127" i="1"/>
  <c r="AR127" i="1"/>
  <c r="AP127" i="1"/>
  <c r="AN127" i="1"/>
  <c r="AL127" i="1"/>
  <c r="AJ127" i="1"/>
  <c r="AH127" i="1"/>
  <c r="AF127" i="1"/>
  <c r="AD127" i="1"/>
  <c r="AB127" i="1"/>
  <c r="Z127" i="1"/>
  <c r="X127" i="1"/>
  <c r="V127" i="1"/>
  <c r="T127" i="1"/>
  <c r="R127" i="1"/>
  <c r="DI127" i="1"/>
  <c r="DH126" i="1"/>
  <c r="DF126" i="1"/>
  <c r="DD126" i="1"/>
  <c r="DB126" i="1"/>
  <c r="CZ126" i="1"/>
  <c r="CX126" i="1"/>
  <c r="CV126" i="1"/>
  <c r="CT126" i="1"/>
  <c r="CR126" i="1"/>
  <c r="CP126" i="1"/>
  <c r="CN126" i="1"/>
  <c r="CL126" i="1"/>
  <c r="CJ126" i="1"/>
  <c r="CH126" i="1"/>
  <c r="CF126" i="1"/>
  <c r="CD126" i="1"/>
  <c r="CB126" i="1"/>
  <c r="BZ126" i="1"/>
  <c r="BX126" i="1"/>
  <c r="BV126" i="1"/>
  <c r="BT126" i="1"/>
  <c r="BR126" i="1"/>
  <c r="BP126" i="1"/>
  <c r="BN126" i="1"/>
  <c r="BL126" i="1"/>
  <c r="BJ126" i="1"/>
  <c r="BH126" i="1"/>
  <c r="BF126" i="1"/>
  <c r="BD126" i="1"/>
  <c r="BB126" i="1"/>
  <c r="AZ126" i="1"/>
  <c r="AX126" i="1"/>
  <c r="AV126" i="1"/>
  <c r="AT126" i="1"/>
  <c r="AR126" i="1"/>
  <c r="AP126" i="1"/>
  <c r="AN126" i="1"/>
  <c r="AL126" i="1"/>
  <c r="AJ126" i="1"/>
  <c r="AH126" i="1"/>
  <c r="AF126" i="1"/>
  <c r="AD126" i="1"/>
  <c r="AB126" i="1"/>
  <c r="Z126" i="1"/>
  <c r="X126" i="1"/>
  <c r="V126" i="1"/>
  <c r="T126" i="1"/>
  <c r="R126" i="1"/>
  <c r="DI126" i="1"/>
  <c r="DH125" i="1"/>
  <c r="DF125" i="1"/>
  <c r="DD125" i="1"/>
  <c r="DB125" i="1"/>
  <c r="CZ125" i="1"/>
  <c r="CX125" i="1"/>
  <c r="CV125" i="1"/>
  <c r="CT125" i="1"/>
  <c r="CR125" i="1"/>
  <c r="CP125" i="1"/>
  <c r="CN125" i="1"/>
  <c r="CL125" i="1"/>
  <c r="CJ125" i="1"/>
  <c r="CH125" i="1"/>
  <c r="CF125" i="1"/>
  <c r="CD125" i="1"/>
  <c r="CB125" i="1"/>
  <c r="BZ125" i="1"/>
  <c r="BX125" i="1"/>
  <c r="BV125" i="1"/>
  <c r="BT125" i="1"/>
  <c r="BR125" i="1"/>
  <c r="BP125" i="1"/>
  <c r="BN125" i="1"/>
  <c r="BL125" i="1"/>
  <c r="BJ125" i="1"/>
  <c r="BH125" i="1"/>
  <c r="BF125" i="1"/>
  <c r="BD125" i="1"/>
  <c r="BB125" i="1"/>
  <c r="AZ125" i="1"/>
  <c r="AX125" i="1"/>
  <c r="AV125" i="1"/>
  <c r="AT125" i="1"/>
  <c r="AR125" i="1"/>
  <c r="AP125" i="1"/>
  <c r="AN125" i="1"/>
  <c r="AL125" i="1"/>
  <c r="AJ125" i="1"/>
  <c r="AH125" i="1"/>
  <c r="AF125" i="1"/>
  <c r="AC125" i="1"/>
  <c r="AD125" i="1" s="1"/>
  <c r="AB125" i="1"/>
  <c r="Z125" i="1"/>
  <c r="X125" i="1"/>
  <c r="V125" i="1"/>
  <c r="T125" i="1"/>
  <c r="R125" i="1"/>
  <c r="DH124" i="1"/>
  <c r="DF124" i="1"/>
  <c r="DD124" i="1"/>
  <c r="DB124" i="1"/>
  <c r="CZ124" i="1"/>
  <c r="CX124" i="1"/>
  <c r="CV124" i="1"/>
  <c r="CT124" i="1"/>
  <c r="CR124" i="1"/>
  <c r="CP124" i="1"/>
  <c r="CN124" i="1"/>
  <c r="CL124" i="1"/>
  <c r="CJ124" i="1"/>
  <c r="CH124" i="1"/>
  <c r="CF124" i="1"/>
  <c r="CD124" i="1"/>
  <c r="CB124" i="1"/>
  <c r="BZ124" i="1"/>
  <c r="BX124" i="1"/>
  <c r="BV124" i="1"/>
  <c r="BT124" i="1"/>
  <c r="BR124" i="1"/>
  <c r="BP124" i="1"/>
  <c r="BN124" i="1"/>
  <c r="BL124" i="1"/>
  <c r="BJ124" i="1"/>
  <c r="BH124" i="1"/>
  <c r="BF124" i="1"/>
  <c r="BD124" i="1"/>
  <c r="BB124" i="1"/>
  <c r="AZ124" i="1"/>
  <c r="AX124" i="1"/>
  <c r="AV124" i="1"/>
  <c r="AT124" i="1"/>
  <c r="AR124" i="1"/>
  <c r="AP124" i="1"/>
  <c r="AN124" i="1"/>
  <c r="AL124" i="1"/>
  <c r="AI124" i="1"/>
  <c r="AJ124" i="1" s="1"/>
  <c r="AH124" i="1"/>
  <c r="AF124" i="1"/>
  <c r="AC124" i="1"/>
  <c r="AB124" i="1"/>
  <c r="Z124" i="1"/>
  <c r="X124" i="1"/>
  <c r="V124" i="1"/>
  <c r="T124" i="1"/>
  <c r="R124" i="1"/>
  <c r="DH123" i="1"/>
  <c r="DF123" i="1"/>
  <c r="DD123" i="1"/>
  <c r="DB123" i="1"/>
  <c r="CZ123" i="1"/>
  <c r="CX123" i="1"/>
  <c r="CV123" i="1"/>
  <c r="CT123" i="1"/>
  <c r="CR123" i="1"/>
  <c r="CP123" i="1"/>
  <c r="CN123" i="1"/>
  <c r="CL123" i="1"/>
  <c r="CJ123" i="1"/>
  <c r="CH123" i="1"/>
  <c r="CF123" i="1"/>
  <c r="CD123" i="1"/>
  <c r="CB123" i="1"/>
  <c r="BZ123" i="1"/>
  <c r="BX123" i="1"/>
  <c r="BV123" i="1"/>
  <c r="BT123" i="1"/>
  <c r="BR123" i="1"/>
  <c r="BP123" i="1"/>
  <c r="BN123" i="1"/>
  <c r="BL123" i="1"/>
  <c r="BJ123" i="1"/>
  <c r="BH123" i="1"/>
  <c r="BF123" i="1"/>
  <c r="BD123" i="1"/>
  <c r="BB123" i="1"/>
  <c r="AZ123" i="1"/>
  <c r="AX123" i="1"/>
  <c r="AV123" i="1"/>
  <c r="AT123" i="1"/>
  <c r="AR123" i="1"/>
  <c r="AP123" i="1"/>
  <c r="AN123" i="1"/>
  <c r="AL123" i="1"/>
  <c r="AJ123" i="1"/>
  <c r="AH123" i="1"/>
  <c r="AF123" i="1"/>
  <c r="AD123" i="1"/>
  <c r="AB123" i="1"/>
  <c r="Z123" i="1"/>
  <c r="X123" i="1"/>
  <c r="V123" i="1"/>
  <c r="T123" i="1"/>
  <c r="R123" i="1"/>
  <c r="DI123" i="1"/>
  <c r="DI122" i="1"/>
  <c r="DH122" i="1"/>
  <c r="DF122" i="1"/>
  <c r="DD122" i="1"/>
  <c r="DB122" i="1"/>
  <c r="CZ122" i="1"/>
  <c r="CX122" i="1"/>
  <c r="CV122" i="1"/>
  <c r="CT122" i="1"/>
  <c r="CR122" i="1"/>
  <c r="CP122" i="1"/>
  <c r="CN122" i="1"/>
  <c r="CL122" i="1"/>
  <c r="CJ122" i="1"/>
  <c r="CH122" i="1"/>
  <c r="CF122" i="1"/>
  <c r="CD122" i="1"/>
  <c r="CB122" i="1"/>
  <c r="BZ122" i="1"/>
  <c r="BX122" i="1"/>
  <c r="BV122" i="1"/>
  <c r="BT122" i="1"/>
  <c r="BR122" i="1"/>
  <c r="BP122" i="1"/>
  <c r="BN122" i="1"/>
  <c r="BL122" i="1"/>
  <c r="BJ122" i="1"/>
  <c r="BH122" i="1"/>
  <c r="BF122" i="1"/>
  <c r="BD122" i="1"/>
  <c r="BB122" i="1"/>
  <c r="AZ122" i="1"/>
  <c r="AX122" i="1"/>
  <c r="AV122" i="1"/>
  <c r="AT122" i="1"/>
  <c r="AR122" i="1"/>
  <c r="AP122" i="1"/>
  <c r="AN122" i="1"/>
  <c r="AL122" i="1"/>
  <c r="AJ122" i="1"/>
  <c r="AH122" i="1"/>
  <c r="AF122" i="1"/>
  <c r="AD122" i="1"/>
  <c r="AB122" i="1"/>
  <c r="Z122" i="1"/>
  <c r="X122" i="1"/>
  <c r="V122" i="1"/>
  <c r="T122" i="1"/>
  <c r="R122" i="1"/>
  <c r="DI121" i="1"/>
  <c r="DH121" i="1"/>
  <c r="DF121" i="1"/>
  <c r="DD121" i="1"/>
  <c r="DB121" i="1"/>
  <c r="CZ121" i="1"/>
  <c r="CX121" i="1"/>
  <c r="CV121" i="1"/>
  <c r="CT121" i="1"/>
  <c r="CR121" i="1"/>
  <c r="CP121" i="1"/>
  <c r="CN121" i="1"/>
  <c r="CL121" i="1"/>
  <c r="CJ121" i="1"/>
  <c r="CH121" i="1"/>
  <c r="CF121" i="1"/>
  <c r="CD121" i="1"/>
  <c r="CB121" i="1"/>
  <c r="BZ121" i="1"/>
  <c r="BX121" i="1"/>
  <c r="BV121" i="1"/>
  <c r="BT121" i="1"/>
  <c r="BR121" i="1"/>
  <c r="BP121" i="1"/>
  <c r="BN121" i="1"/>
  <c r="BL121" i="1"/>
  <c r="BJ121" i="1"/>
  <c r="BH121" i="1"/>
  <c r="BF121" i="1"/>
  <c r="BD121" i="1"/>
  <c r="BB121" i="1"/>
  <c r="AZ121" i="1"/>
  <c r="AX121" i="1"/>
  <c r="AV121" i="1"/>
  <c r="AT121" i="1"/>
  <c r="AR121" i="1"/>
  <c r="AP121" i="1"/>
  <c r="AN121" i="1"/>
  <c r="AL121" i="1"/>
  <c r="AJ121" i="1"/>
  <c r="AH121" i="1"/>
  <c r="AF121" i="1"/>
  <c r="AD121" i="1"/>
  <c r="AB121" i="1"/>
  <c r="Z121" i="1"/>
  <c r="X121" i="1"/>
  <c r="V121" i="1"/>
  <c r="T121" i="1"/>
  <c r="R121" i="1"/>
  <c r="DH120" i="1"/>
  <c r="DF120" i="1"/>
  <c r="DD120" i="1"/>
  <c r="DB120" i="1"/>
  <c r="CZ120" i="1"/>
  <c r="CX120" i="1"/>
  <c r="CV120" i="1"/>
  <c r="CT120" i="1"/>
  <c r="CR120" i="1"/>
  <c r="CP120" i="1"/>
  <c r="CN120" i="1"/>
  <c r="CL120" i="1"/>
  <c r="CJ120" i="1"/>
  <c r="CH120" i="1"/>
  <c r="CF120" i="1"/>
  <c r="CD120" i="1"/>
  <c r="CB120" i="1"/>
  <c r="BZ120" i="1"/>
  <c r="BX120" i="1"/>
  <c r="BV120" i="1"/>
  <c r="BT120" i="1"/>
  <c r="BR120" i="1"/>
  <c r="BP120" i="1"/>
  <c r="BN120" i="1"/>
  <c r="BL120" i="1"/>
  <c r="BJ120" i="1"/>
  <c r="BH120" i="1"/>
  <c r="BF120" i="1"/>
  <c r="BD120" i="1"/>
  <c r="BB120" i="1"/>
  <c r="AZ120" i="1"/>
  <c r="AX120" i="1"/>
  <c r="AV120" i="1"/>
  <c r="AT120" i="1"/>
  <c r="AR120" i="1"/>
  <c r="AP120" i="1"/>
  <c r="AN120" i="1"/>
  <c r="AL120" i="1"/>
  <c r="AJ120" i="1"/>
  <c r="AH120" i="1"/>
  <c r="AF120" i="1"/>
  <c r="AD120" i="1"/>
  <c r="AB120" i="1"/>
  <c r="Z120" i="1"/>
  <c r="X120" i="1"/>
  <c r="V120" i="1"/>
  <c r="T120" i="1"/>
  <c r="R120" i="1"/>
  <c r="DI119" i="1"/>
  <c r="DH119" i="1"/>
  <c r="DF119" i="1"/>
  <c r="DD119" i="1"/>
  <c r="DB119" i="1"/>
  <c r="CZ119" i="1"/>
  <c r="CX119" i="1"/>
  <c r="CV119" i="1"/>
  <c r="CT119" i="1"/>
  <c r="CR119" i="1"/>
  <c r="CP119" i="1"/>
  <c r="CN119" i="1"/>
  <c r="CL119" i="1"/>
  <c r="CJ119" i="1"/>
  <c r="CH119" i="1"/>
  <c r="CF119" i="1"/>
  <c r="CD119" i="1"/>
  <c r="CB119" i="1"/>
  <c r="BZ119" i="1"/>
  <c r="BX119" i="1"/>
  <c r="BV119" i="1"/>
  <c r="BT119" i="1"/>
  <c r="BR119" i="1"/>
  <c r="BP119" i="1"/>
  <c r="BN119" i="1"/>
  <c r="BL119" i="1"/>
  <c r="BJ119" i="1"/>
  <c r="BH119" i="1"/>
  <c r="BF119" i="1"/>
  <c r="BD119" i="1"/>
  <c r="BB119" i="1"/>
  <c r="AZ119" i="1"/>
  <c r="AX119" i="1"/>
  <c r="AV119" i="1"/>
  <c r="AT119" i="1"/>
  <c r="AR119" i="1"/>
  <c r="AP119" i="1"/>
  <c r="AN119" i="1"/>
  <c r="AL119" i="1"/>
  <c r="AJ119" i="1"/>
  <c r="AH119" i="1"/>
  <c r="AF119" i="1"/>
  <c r="AD119" i="1"/>
  <c r="AB119" i="1"/>
  <c r="Z119" i="1"/>
  <c r="X119" i="1"/>
  <c r="V119" i="1"/>
  <c r="T119" i="1"/>
  <c r="R119" i="1"/>
  <c r="DH118" i="1"/>
  <c r="DF118" i="1"/>
  <c r="DD118" i="1"/>
  <c r="DB118" i="1"/>
  <c r="CZ118" i="1"/>
  <c r="CX118" i="1"/>
  <c r="CV118" i="1"/>
  <c r="CT118" i="1"/>
  <c r="CR118" i="1"/>
  <c r="CP118" i="1"/>
  <c r="CN118" i="1"/>
  <c r="CL118" i="1"/>
  <c r="CJ118" i="1"/>
  <c r="CH118" i="1"/>
  <c r="CF118" i="1"/>
  <c r="CD118" i="1"/>
  <c r="CB118" i="1"/>
  <c r="BZ118" i="1"/>
  <c r="BX118" i="1"/>
  <c r="BV118" i="1"/>
  <c r="BT118" i="1"/>
  <c r="BR118" i="1"/>
  <c r="BP118" i="1"/>
  <c r="BN118" i="1"/>
  <c r="BL118" i="1"/>
  <c r="BJ118" i="1"/>
  <c r="BH118" i="1"/>
  <c r="BF118" i="1"/>
  <c r="BD118" i="1"/>
  <c r="BB118" i="1"/>
  <c r="AZ118" i="1"/>
  <c r="AX118" i="1"/>
  <c r="AV118" i="1"/>
  <c r="AT118" i="1"/>
  <c r="AR118" i="1"/>
  <c r="AP118" i="1"/>
  <c r="AN118" i="1"/>
  <c r="AL118" i="1"/>
  <c r="AJ118" i="1"/>
  <c r="AH118" i="1"/>
  <c r="AF118" i="1"/>
  <c r="AC118" i="1"/>
  <c r="DI118" i="1" s="1"/>
  <c r="AB118" i="1"/>
  <c r="Z118" i="1"/>
  <c r="X118" i="1"/>
  <c r="V118" i="1"/>
  <c r="T118" i="1"/>
  <c r="R118" i="1"/>
  <c r="DH117" i="1"/>
  <c r="DF117" i="1"/>
  <c r="DD117" i="1"/>
  <c r="DB117" i="1"/>
  <c r="CZ117" i="1"/>
  <c r="CX117" i="1"/>
  <c r="CV117" i="1"/>
  <c r="CT117" i="1"/>
  <c r="CR117" i="1"/>
  <c r="CP117" i="1"/>
  <c r="CN117" i="1"/>
  <c r="CL117" i="1"/>
  <c r="CJ117" i="1"/>
  <c r="CH117" i="1"/>
  <c r="CF117" i="1"/>
  <c r="CD117" i="1"/>
  <c r="CB117" i="1"/>
  <c r="BZ117" i="1"/>
  <c r="BX117" i="1"/>
  <c r="BV117" i="1"/>
  <c r="BT117" i="1"/>
  <c r="BR117" i="1"/>
  <c r="BP117" i="1"/>
  <c r="BN117" i="1"/>
  <c r="BL117" i="1"/>
  <c r="BJ117" i="1"/>
  <c r="BH117" i="1"/>
  <c r="BF117" i="1"/>
  <c r="BD117" i="1"/>
  <c r="BB117" i="1"/>
  <c r="AZ117" i="1"/>
  <c r="AX117" i="1"/>
  <c r="AV117" i="1"/>
  <c r="AT117" i="1"/>
  <c r="AR117" i="1"/>
  <c r="AP117" i="1"/>
  <c r="AN117" i="1"/>
  <c r="AL117" i="1"/>
  <c r="AJ117" i="1"/>
  <c r="AH117" i="1"/>
  <c r="AF117" i="1"/>
  <c r="AC117" i="1"/>
  <c r="DI117" i="1" s="1"/>
  <c r="AB117" i="1"/>
  <c r="Z117" i="1"/>
  <c r="X117" i="1"/>
  <c r="V117" i="1"/>
  <c r="T117" i="1"/>
  <c r="R117" i="1"/>
  <c r="DI116" i="1"/>
  <c r="DJ116" i="1"/>
  <c r="DJ115" i="1"/>
  <c r="DI115" i="1"/>
  <c r="DI114" i="1"/>
  <c r="DH114" i="1"/>
  <c r="DF114" i="1"/>
  <c r="DD114" i="1"/>
  <c r="DB114" i="1"/>
  <c r="CZ114" i="1"/>
  <c r="CX114" i="1"/>
  <c r="CV114" i="1"/>
  <c r="CT114" i="1"/>
  <c r="CR114" i="1"/>
  <c r="CP114" i="1"/>
  <c r="CN114" i="1"/>
  <c r="CL114" i="1"/>
  <c r="CJ114" i="1"/>
  <c r="CH114" i="1"/>
  <c r="CF114" i="1"/>
  <c r="CD114" i="1"/>
  <c r="CB114" i="1"/>
  <c r="BZ114" i="1"/>
  <c r="BX114" i="1"/>
  <c r="BV114" i="1"/>
  <c r="BT114" i="1"/>
  <c r="BR114" i="1"/>
  <c r="BP114" i="1"/>
  <c r="BN114" i="1"/>
  <c r="BL114" i="1"/>
  <c r="BJ114" i="1"/>
  <c r="BH114" i="1"/>
  <c r="BF114" i="1"/>
  <c r="BD114" i="1"/>
  <c r="BB114" i="1"/>
  <c r="AZ114" i="1"/>
  <c r="AX114" i="1"/>
  <c r="AV114" i="1"/>
  <c r="AT114" i="1"/>
  <c r="AR114" i="1"/>
  <c r="AP114" i="1"/>
  <c r="AN114" i="1"/>
  <c r="AL114" i="1"/>
  <c r="AJ114" i="1"/>
  <c r="AH114" i="1"/>
  <c r="AF114" i="1"/>
  <c r="AD114" i="1"/>
  <c r="AB114" i="1"/>
  <c r="Z114" i="1"/>
  <c r="X114" i="1"/>
  <c r="V114" i="1"/>
  <c r="T114" i="1"/>
  <c r="R114" i="1"/>
  <c r="DH113" i="1"/>
  <c r="DF113" i="1"/>
  <c r="DD113" i="1"/>
  <c r="DB113" i="1"/>
  <c r="CZ113" i="1"/>
  <c r="CX113" i="1"/>
  <c r="CV113" i="1"/>
  <c r="CT113" i="1"/>
  <c r="CR113" i="1"/>
  <c r="CP113" i="1"/>
  <c r="CN113" i="1"/>
  <c r="CL113" i="1"/>
  <c r="CJ113" i="1"/>
  <c r="CH113" i="1"/>
  <c r="CF113" i="1"/>
  <c r="CD113" i="1"/>
  <c r="CB113" i="1"/>
  <c r="BZ113" i="1"/>
  <c r="BX113" i="1"/>
  <c r="BV113" i="1"/>
  <c r="BT113" i="1"/>
  <c r="BR113" i="1"/>
  <c r="BP113" i="1"/>
  <c r="BN113" i="1"/>
  <c r="BL113" i="1"/>
  <c r="BJ113" i="1"/>
  <c r="BH113" i="1"/>
  <c r="BF113" i="1"/>
  <c r="BD113" i="1"/>
  <c r="BB113" i="1"/>
  <c r="AZ113" i="1"/>
  <c r="AX113" i="1"/>
  <c r="AV113" i="1"/>
  <c r="AT113" i="1"/>
  <c r="AR113" i="1"/>
  <c r="AP113" i="1"/>
  <c r="AN113" i="1"/>
  <c r="AL113" i="1"/>
  <c r="AJ113" i="1"/>
  <c r="AH113" i="1"/>
  <c r="AF113" i="1"/>
  <c r="AC113" i="1"/>
  <c r="AB113" i="1"/>
  <c r="Z113" i="1"/>
  <c r="X113" i="1"/>
  <c r="V113" i="1"/>
  <c r="T113" i="1"/>
  <c r="Q113" i="1"/>
  <c r="R113" i="1" s="1"/>
  <c r="DI113" i="1"/>
  <c r="DI112" i="1"/>
  <c r="DH112" i="1"/>
  <c r="DF112" i="1"/>
  <c r="DD112" i="1"/>
  <c r="DB112" i="1"/>
  <c r="CZ112" i="1"/>
  <c r="CX112" i="1"/>
  <c r="CV112" i="1"/>
  <c r="CT112" i="1"/>
  <c r="CR112" i="1"/>
  <c r="CP112" i="1"/>
  <c r="CN112" i="1"/>
  <c r="CL112" i="1"/>
  <c r="CJ112" i="1"/>
  <c r="CH112" i="1"/>
  <c r="CD112" i="1"/>
  <c r="CB112" i="1"/>
  <c r="BZ112" i="1"/>
  <c r="BX112" i="1"/>
  <c r="BV112" i="1"/>
  <c r="BT112" i="1"/>
  <c r="BR112" i="1"/>
  <c r="BP112" i="1"/>
  <c r="BN112" i="1"/>
  <c r="BL112" i="1"/>
  <c r="BJ112" i="1"/>
  <c r="BH112" i="1"/>
  <c r="BF112" i="1"/>
  <c r="BD112" i="1"/>
  <c r="BB112" i="1"/>
  <c r="AZ112" i="1"/>
  <c r="AX112" i="1"/>
  <c r="AV112" i="1"/>
  <c r="AT112" i="1"/>
  <c r="AR112" i="1"/>
  <c r="AP112" i="1"/>
  <c r="AN112" i="1"/>
  <c r="AL112" i="1"/>
  <c r="AJ112" i="1"/>
  <c r="AH112" i="1"/>
  <c r="AF112" i="1"/>
  <c r="AD112" i="1"/>
  <c r="AB112" i="1"/>
  <c r="Z112" i="1"/>
  <c r="X112" i="1"/>
  <c r="V112" i="1"/>
  <c r="T112" i="1"/>
  <c r="R112" i="1"/>
  <c r="DI111" i="1"/>
  <c r="DH111" i="1"/>
  <c r="DF111" i="1"/>
  <c r="DD111" i="1"/>
  <c r="DB111" i="1"/>
  <c r="CZ111" i="1"/>
  <c r="CX111" i="1"/>
  <c r="CV111" i="1"/>
  <c r="CT111" i="1"/>
  <c r="CR111" i="1"/>
  <c r="CP111" i="1"/>
  <c r="CN111" i="1"/>
  <c r="CL111" i="1"/>
  <c r="CJ111" i="1"/>
  <c r="CH111" i="1"/>
  <c r="CF111" i="1"/>
  <c r="CD111" i="1"/>
  <c r="CB111" i="1"/>
  <c r="BZ111" i="1"/>
  <c r="BX111" i="1"/>
  <c r="BV111" i="1"/>
  <c r="BT111" i="1"/>
  <c r="BR111" i="1"/>
  <c r="BP111" i="1"/>
  <c r="BN111" i="1"/>
  <c r="BL111" i="1"/>
  <c r="BJ111" i="1"/>
  <c r="BH111" i="1"/>
  <c r="BF111" i="1"/>
  <c r="BD111" i="1"/>
  <c r="BB111" i="1"/>
  <c r="AZ111" i="1"/>
  <c r="AX111" i="1"/>
  <c r="AV111" i="1"/>
  <c r="AT111" i="1"/>
  <c r="AR111" i="1"/>
  <c r="AP111" i="1"/>
  <c r="AN111" i="1"/>
  <c r="AL111" i="1"/>
  <c r="AJ111" i="1"/>
  <c r="AH111" i="1"/>
  <c r="AF111" i="1"/>
  <c r="AD111" i="1"/>
  <c r="AB111" i="1"/>
  <c r="Z111" i="1"/>
  <c r="X111" i="1"/>
  <c r="V111" i="1"/>
  <c r="T111" i="1"/>
  <c r="DJ111" i="1" s="1"/>
  <c r="R111" i="1"/>
  <c r="DI110" i="1"/>
  <c r="DH110" i="1"/>
  <c r="DF110" i="1"/>
  <c r="DD110" i="1"/>
  <c r="DB110" i="1"/>
  <c r="CZ110" i="1"/>
  <c r="CX110" i="1"/>
  <c r="CV110" i="1"/>
  <c r="CT110" i="1"/>
  <c r="CR110" i="1"/>
  <c r="CP110" i="1"/>
  <c r="CN110" i="1"/>
  <c r="CL110" i="1"/>
  <c r="CJ110" i="1"/>
  <c r="CH110" i="1"/>
  <c r="CF110" i="1"/>
  <c r="CD110" i="1"/>
  <c r="CB110" i="1"/>
  <c r="BZ110" i="1"/>
  <c r="BX110" i="1"/>
  <c r="BV110" i="1"/>
  <c r="BT110" i="1"/>
  <c r="BR110" i="1"/>
  <c r="BP110" i="1"/>
  <c r="BN110" i="1"/>
  <c r="BL110" i="1"/>
  <c r="BJ110" i="1"/>
  <c r="BH110" i="1"/>
  <c r="BF110" i="1"/>
  <c r="BD110" i="1"/>
  <c r="BB110" i="1"/>
  <c r="AZ110" i="1"/>
  <c r="AX110" i="1"/>
  <c r="AV110" i="1"/>
  <c r="AT110" i="1"/>
  <c r="AR110" i="1"/>
  <c r="AP110" i="1"/>
  <c r="AN110" i="1"/>
  <c r="AL110" i="1"/>
  <c r="AJ110" i="1"/>
  <c r="AH110" i="1"/>
  <c r="AF110" i="1"/>
  <c r="AD110" i="1"/>
  <c r="AB110" i="1"/>
  <c r="Z110" i="1"/>
  <c r="X110" i="1"/>
  <c r="V110" i="1"/>
  <c r="T110" i="1"/>
  <c r="R110" i="1"/>
  <c r="DI109" i="1"/>
  <c r="DH109" i="1"/>
  <c r="DF109" i="1"/>
  <c r="DD109" i="1"/>
  <c r="DB109" i="1"/>
  <c r="CZ109" i="1"/>
  <c r="CX109" i="1"/>
  <c r="CV109" i="1"/>
  <c r="CT109" i="1"/>
  <c r="CR109" i="1"/>
  <c r="CP109" i="1"/>
  <c r="CN109" i="1"/>
  <c r="CL109" i="1"/>
  <c r="CJ109" i="1"/>
  <c r="CH109" i="1"/>
  <c r="CF109" i="1"/>
  <c r="CD109" i="1"/>
  <c r="CB109" i="1"/>
  <c r="BZ109" i="1"/>
  <c r="BX109" i="1"/>
  <c r="BV109" i="1"/>
  <c r="BT109" i="1"/>
  <c r="BR109" i="1"/>
  <c r="BP109" i="1"/>
  <c r="BN109" i="1"/>
  <c r="BL109" i="1"/>
  <c r="BJ109" i="1"/>
  <c r="BH109" i="1"/>
  <c r="BF109" i="1"/>
  <c r="BD109" i="1"/>
  <c r="BB109" i="1"/>
  <c r="AZ109" i="1"/>
  <c r="AX109" i="1"/>
  <c r="AV109" i="1"/>
  <c r="AT109" i="1"/>
  <c r="AR109" i="1"/>
  <c r="AP109" i="1"/>
  <c r="AN109" i="1"/>
  <c r="AL109" i="1"/>
  <c r="AJ109" i="1"/>
  <c r="AH109" i="1"/>
  <c r="AF109" i="1"/>
  <c r="AD109" i="1"/>
  <c r="AB109" i="1"/>
  <c r="Z109" i="1"/>
  <c r="X109" i="1"/>
  <c r="V109" i="1"/>
  <c r="T109" i="1"/>
  <c r="R109" i="1"/>
  <c r="DG108" i="1"/>
  <c r="DE108" i="1"/>
  <c r="DC108" i="1"/>
  <c r="DA108" i="1"/>
  <c r="CY108" i="1"/>
  <c r="CW108" i="1"/>
  <c r="CU108" i="1"/>
  <c r="CS108" i="1"/>
  <c r="CQ108" i="1"/>
  <c r="CO108" i="1"/>
  <c r="CM108" i="1"/>
  <c r="CK108" i="1"/>
  <c r="CI108" i="1"/>
  <c r="CG108" i="1"/>
  <c r="CE108" i="1"/>
  <c r="CC108" i="1"/>
  <c r="CA108" i="1"/>
  <c r="BY108" i="1"/>
  <c r="BW108" i="1"/>
  <c r="BU108" i="1"/>
  <c r="BS108" i="1"/>
  <c r="BQ108" i="1"/>
  <c r="BO108" i="1"/>
  <c r="BM108" i="1"/>
  <c r="BI108" i="1"/>
  <c r="BG108" i="1"/>
  <c r="BE108" i="1"/>
  <c r="BC108" i="1"/>
  <c r="AY108" i="1"/>
  <c r="AW108" i="1"/>
  <c r="AU108" i="1"/>
  <c r="AS108" i="1"/>
  <c r="AQ108" i="1"/>
  <c r="AO108" i="1"/>
  <c r="AM108" i="1"/>
  <c r="AK108" i="1"/>
  <c r="AG108" i="1"/>
  <c r="AE108" i="1"/>
  <c r="AA108" i="1"/>
  <c r="Y108" i="1"/>
  <c r="W108" i="1"/>
  <c r="U108" i="1"/>
  <c r="S108" i="1"/>
  <c r="Q108" i="1"/>
  <c r="DH107" i="1"/>
  <c r="DF107" i="1"/>
  <c r="DD107" i="1"/>
  <c r="DB107" i="1"/>
  <c r="CZ107" i="1"/>
  <c r="CX107" i="1"/>
  <c r="CV107" i="1"/>
  <c r="CT107" i="1"/>
  <c r="CR107" i="1"/>
  <c r="CP107" i="1"/>
  <c r="CN107" i="1"/>
  <c r="CL107" i="1"/>
  <c r="CJ107" i="1"/>
  <c r="CH107" i="1"/>
  <c r="CF107" i="1"/>
  <c r="CD107" i="1"/>
  <c r="CB107" i="1"/>
  <c r="BZ107" i="1"/>
  <c r="BX107" i="1"/>
  <c r="BV107" i="1"/>
  <c r="BT107" i="1"/>
  <c r="BR107" i="1"/>
  <c r="BP107" i="1"/>
  <c r="BN107" i="1"/>
  <c r="BL107" i="1"/>
  <c r="BJ107" i="1"/>
  <c r="BH107" i="1"/>
  <c r="BF107" i="1"/>
  <c r="BD107" i="1"/>
  <c r="BB107" i="1"/>
  <c r="AZ107" i="1"/>
  <c r="AX107" i="1"/>
  <c r="AV107" i="1"/>
  <c r="AT107" i="1"/>
  <c r="AR107" i="1"/>
  <c r="AP107" i="1"/>
  <c r="AN107" i="1"/>
  <c r="AL107" i="1"/>
  <c r="AI107" i="1"/>
  <c r="AI104" i="1" s="1"/>
  <c r="AH107" i="1"/>
  <c r="AF107" i="1"/>
  <c r="AD107" i="1"/>
  <c r="AB107" i="1"/>
  <c r="Z107" i="1"/>
  <c r="X107" i="1"/>
  <c r="V107" i="1"/>
  <c r="T107" i="1"/>
  <c r="R107" i="1"/>
  <c r="DH106" i="1"/>
  <c r="DH104" i="1" s="1"/>
  <c r="DF106" i="1"/>
  <c r="DD106" i="1"/>
  <c r="DB106" i="1"/>
  <c r="CZ106" i="1"/>
  <c r="CX106" i="1"/>
  <c r="CV106" i="1"/>
  <c r="CT106" i="1"/>
  <c r="CR106" i="1"/>
  <c r="CP106" i="1"/>
  <c r="CN106" i="1"/>
  <c r="CL106" i="1"/>
  <c r="CJ106" i="1"/>
  <c r="CH106" i="1"/>
  <c r="CF106" i="1"/>
  <c r="CD106" i="1"/>
  <c r="CB106" i="1"/>
  <c r="BZ106" i="1"/>
  <c r="BX106" i="1"/>
  <c r="BV106" i="1"/>
  <c r="BT106" i="1"/>
  <c r="BT104" i="1" s="1"/>
  <c r="BR106" i="1"/>
  <c r="BP106" i="1"/>
  <c r="BN106" i="1"/>
  <c r="BL106" i="1"/>
  <c r="BJ106" i="1"/>
  <c r="BH106" i="1"/>
  <c r="BF106" i="1"/>
  <c r="BD106" i="1"/>
  <c r="BB106" i="1"/>
  <c r="AZ106" i="1"/>
  <c r="AX106" i="1"/>
  <c r="AV106" i="1"/>
  <c r="AT106" i="1"/>
  <c r="AR106" i="1"/>
  <c r="AP106" i="1"/>
  <c r="AN106" i="1"/>
  <c r="AL106" i="1"/>
  <c r="AJ106" i="1"/>
  <c r="AH106" i="1"/>
  <c r="AF106" i="1"/>
  <c r="AD106" i="1"/>
  <c r="AB106" i="1"/>
  <c r="Z106" i="1"/>
  <c r="X106" i="1"/>
  <c r="V106" i="1"/>
  <c r="T106" i="1"/>
  <c r="R106" i="1"/>
  <c r="DI106" i="1"/>
  <c r="DH105" i="1"/>
  <c r="DF105" i="1"/>
  <c r="DD105" i="1"/>
  <c r="DB105" i="1"/>
  <c r="CZ105" i="1"/>
  <c r="CX105" i="1"/>
  <c r="CV105" i="1"/>
  <c r="CT105" i="1"/>
  <c r="CR105" i="1"/>
  <c r="CP105" i="1"/>
  <c r="CN105" i="1"/>
  <c r="CL105" i="1"/>
  <c r="CL104" i="1" s="1"/>
  <c r="CJ105" i="1"/>
  <c r="CH105" i="1"/>
  <c r="CF105" i="1"/>
  <c r="CD105" i="1"/>
  <c r="CB105" i="1"/>
  <c r="BZ105" i="1"/>
  <c r="BX105" i="1"/>
  <c r="BV105" i="1"/>
  <c r="BT105" i="1"/>
  <c r="BR105" i="1"/>
  <c r="BP105" i="1"/>
  <c r="BN105" i="1"/>
  <c r="BL105" i="1"/>
  <c r="BJ105" i="1"/>
  <c r="BH105" i="1"/>
  <c r="BF105" i="1"/>
  <c r="BD105" i="1"/>
  <c r="BB105" i="1"/>
  <c r="AZ105" i="1"/>
  <c r="AX105" i="1"/>
  <c r="AV105" i="1"/>
  <c r="AT105" i="1"/>
  <c r="AT104" i="1" s="1"/>
  <c r="AR105" i="1"/>
  <c r="AP105" i="1"/>
  <c r="AN105" i="1"/>
  <c r="AL105" i="1"/>
  <c r="AL104" i="1" s="1"/>
  <c r="AJ105" i="1"/>
  <c r="AH105" i="1"/>
  <c r="AF105" i="1"/>
  <c r="AC105" i="1"/>
  <c r="AB105" i="1"/>
  <c r="Z105" i="1"/>
  <c r="X105" i="1"/>
  <c r="V105" i="1"/>
  <c r="V104" i="1" s="1"/>
  <c r="T105" i="1"/>
  <c r="R105" i="1"/>
  <c r="DG104" i="1"/>
  <c r="DE104" i="1"/>
  <c r="DC104" i="1"/>
  <c r="DA104" i="1"/>
  <c r="CY104" i="1"/>
  <c r="CW104" i="1"/>
  <c r="CU104" i="1"/>
  <c r="CS104" i="1"/>
  <c r="CQ104" i="1"/>
  <c r="CO104" i="1"/>
  <c r="CM104" i="1"/>
  <c r="CK104" i="1"/>
  <c r="CI104" i="1"/>
  <c r="CG104" i="1"/>
  <c r="CE104" i="1"/>
  <c r="CC104" i="1"/>
  <c r="CA104" i="1"/>
  <c r="BY104" i="1"/>
  <c r="BW104" i="1"/>
  <c r="BU104" i="1"/>
  <c r="BS104" i="1"/>
  <c r="BQ104" i="1"/>
  <c r="BO104" i="1"/>
  <c r="BM104" i="1"/>
  <c r="BI104" i="1"/>
  <c r="BG104" i="1"/>
  <c r="BE104" i="1"/>
  <c r="BC104" i="1"/>
  <c r="AY104" i="1"/>
  <c r="AW104" i="1"/>
  <c r="AU104" i="1"/>
  <c r="AS104" i="1"/>
  <c r="AQ104" i="1"/>
  <c r="AO104" i="1"/>
  <c r="AM104" i="1"/>
  <c r="AK104" i="1"/>
  <c r="AG104" i="1"/>
  <c r="AE104" i="1"/>
  <c r="AA104" i="1"/>
  <c r="Y104" i="1"/>
  <c r="W104" i="1"/>
  <c r="U104" i="1"/>
  <c r="S104" i="1"/>
  <c r="Q104" i="1"/>
  <c r="DI103" i="1"/>
  <c r="DH103" i="1"/>
  <c r="DF103" i="1"/>
  <c r="DD103" i="1"/>
  <c r="DB103" i="1"/>
  <c r="CZ103" i="1"/>
  <c r="CX103" i="1"/>
  <c r="CV103" i="1"/>
  <c r="CT103" i="1"/>
  <c r="CR103" i="1"/>
  <c r="CP103" i="1"/>
  <c r="CN103" i="1"/>
  <c r="CL103" i="1"/>
  <c r="CJ103" i="1"/>
  <c r="CH103" i="1"/>
  <c r="CF103" i="1"/>
  <c r="CD103" i="1"/>
  <c r="CB103" i="1"/>
  <c r="BZ103" i="1"/>
  <c r="BX103" i="1"/>
  <c r="BV103" i="1"/>
  <c r="BT103" i="1"/>
  <c r="BR103" i="1"/>
  <c r="BP103" i="1"/>
  <c r="BN103" i="1"/>
  <c r="BL103" i="1"/>
  <c r="BJ103" i="1"/>
  <c r="BH103" i="1"/>
  <c r="BF103" i="1"/>
  <c r="BD103" i="1"/>
  <c r="BB103" i="1"/>
  <c r="AZ103" i="1"/>
  <c r="AX103" i="1"/>
  <c r="AV103" i="1"/>
  <c r="AT103" i="1"/>
  <c r="AR103" i="1"/>
  <c r="AP103" i="1"/>
  <c r="AN103" i="1"/>
  <c r="AL103" i="1"/>
  <c r="AJ103" i="1"/>
  <c r="AH103" i="1"/>
  <c r="AF103" i="1"/>
  <c r="AD103" i="1"/>
  <c r="AB103" i="1"/>
  <c r="Z103" i="1"/>
  <c r="X103" i="1"/>
  <c r="V103" i="1"/>
  <c r="T103" i="1"/>
  <c r="R103" i="1"/>
  <c r="DH102" i="1"/>
  <c r="DF102" i="1"/>
  <c r="DD102" i="1"/>
  <c r="DB102" i="1"/>
  <c r="CZ102" i="1"/>
  <c r="CX102" i="1"/>
  <c r="CV102" i="1"/>
  <c r="CT102" i="1"/>
  <c r="CR102" i="1"/>
  <c r="CP102" i="1"/>
  <c r="CN102" i="1"/>
  <c r="CL102" i="1"/>
  <c r="CJ102" i="1"/>
  <c r="CH102" i="1"/>
  <c r="CF102" i="1"/>
  <c r="CD102" i="1"/>
  <c r="CB102" i="1"/>
  <c r="BZ102" i="1"/>
  <c r="BX102" i="1"/>
  <c r="BV102" i="1"/>
  <c r="BT102" i="1"/>
  <c r="BR102" i="1"/>
  <c r="BP102" i="1"/>
  <c r="BN102" i="1"/>
  <c r="BL102" i="1"/>
  <c r="BJ102" i="1"/>
  <c r="BH102" i="1"/>
  <c r="BF102" i="1"/>
  <c r="BD102" i="1"/>
  <c r="BB102" i="1"/>
  <c r="AZ102" i="1"/>
  <c r="AX102" i="1"/>
  <c r="AV102" i="1"/>
  <c r="AT102" i="1"/>
  <c r="AR102" i="1"/>
  <c r="AP102" i="1"/>
  <c r="AN102" i="1"/>
  <c r="AL102" i="1"/>
  <c r="AJ102" i="1"/>
  <c r="AH102" i="1"/>
  <c r="AF102" i="1"/>
  <c r="AD102" i="1"/>
  <c r="AB102" i="1"/>
  <c r="Z102" i="1"/>
  <c r="X102" i="1"/>
  <c r="V102" i="1"/>
  <c r="T102" i="1"/>
  <c r="R102" i="1"/>
  <c r="DI101" i="1"/>
  <c r="DH101" i="1"/>
  <c r="DF101" i="1"/>
  <c r="DD101" i="1"/>
  <c r="DB101" i="1"/>
  <c r="CZ101" i="1"/>
  <c r="CX101" i="1"/>
  <c r="CV101" i="1"/>
  <c r="CT101" i="1"/>
  <c r="CR101" i="1"/>
  <c r="CP101" i="1"/>
  <c r="CN101" i="1"/>
  <c r="CL101" i="1"/>
  <c r="CJ101" i="1"/>
  <c r="CH101" i="1"/>
  <c r="CF101" i="1"/>
  <c r="CD101" i="1"/>
  <c r="CB101" i="1"/>
  <c r="BZ101" i="1"/>
  <c r="BX101" i="1"/>
  <c r="BV101" i="1"/>
  <c r="BT101" i="1"/>
  <c r="BR101" i="1"/>
  <c r="BP101" i="1"/>
  <c r="BN101" i="1"/>
  <c r="BL101" i="1"/>
  <c r="BJ101" i="1"/>
  <c r="BH101" i="1"/>
  <c r="BF101" i="1"/>
  <c r="BD101" i="1"/>
  <c r="BB101" i="1"/>
  <c r="AZ101" i="1"/>
  <c r="AX101" i="1"/>
  <c r="AV101" i="1"/>
  <c r="AT101" i="1"/>
  <c r="AR101" i="1"/>
  <c r="AP101" i="1"/>
  <c r="AN101" i="1"/>
  <c r="AL101" i="1"/>
  <c r="AJ101" i="1"/>
  <c r="AH101" i="1"/>
  <c r="AF101" i="1"/>
  <c r="AD101" i="1"/>
  <c r="AB101" i="1"/>
  <c r="Z101" i="1"/>
  <c r="X101" i="1"/>
  <c r="V101" i="1"/>
  <c r="T101" i="1"/>
  <c r="R101" i="1"/>
  <c r="DI100" i="1"/>
  <c r="DH100" i="1"/>
  <c r="DF100" i="1"/>
  <c r="DD100" i="1"/>
  <c r="DB100" i="1"/>
  <c r="CZ100" i="1"/>
  <c r="CX100" i="1"/>
  <c r="CV100" i="1"/>
  <c r="CT100" i="1"/>
  <c r="CR100" i="1"/>
  <c r="CP100" i="1"/>
  <c r="CN100" i="1"/>
  <c r="CL100" i="1"/>
  <c r="CJ100" i="1"/>
  <c r="CH100" i="1"/>
  <c r="CF100" i="1"/>
  <c r="CD100" i="1"/>
  <c r="CB100" i="1"/>
  <c r="BZ100" i="1"/>
  <c r="BX100" i="1"/>
  <c r="BV100" i="1"/>
  <c r="BT100" i="1"/>
  <c r="BR100" i="1"/>
  <c r="BP100" i="1"/>
  <c r="BN100" i="1"/>
  <c r="BL100" i="1"/>
  <c r="BJ100" i="1"/>
  <c r="BH100" i="1"/>
  <c r="BH96" i="1" s="1"/>
  <c r="BF100" i="1"/>
  <c r="BD100" i="1"/>
  <c r="BB100" i="1"/>
  <c r="AZ100" i="1"/>
  <c r="AX100" i="1"/>
  <c r="AV100" i="1"/>
  <c r="AT100" i="1"/>
  <c r="AR100" i="1"/>
  <c r="AP100" i="1"/>
  <c r="AN100" i="1"/>
  <c r="AL100" i="1"/>
  <c r="AJ100" i="1"/>
  <c r="AH100" i="1"/>
  <c r="AF100" i="1"/>
  <c r="AD100" i="1"/>
  <c r="AB100" i="1"/>
  <c r="Z100" i="1"/>
  <c r="X100" i="1"/>
  <c r="V100" i="1"/>
  <c r="T100" i="1"/>
  <c r="R100" i="1"/>
  <c r="DI99" i="1"/>
  <c r="DH99" i="1"/>
  <c r="DF99" i="1"/>
  <c r="DD99" i="1"/>
  <c r="DB99" i="1"/>
  <c r="CZ99" i="1"/>
  <c r="CX99" i="1"/>
  <c r="CV99" i="1"/>
  <c r="CT99" i="1"/>
  <c r="CR99" i="1"/>
  <c r="CP99" i="1"/>
  <c r="CN99" i="1"/>
  <c r="CL99" i="1"/>
  <c r="CJ99" i="1"/>
  <c r="CH99" i="1"/>
  <c r="CF99" i="1"/>
  <c r="CD99" i="1"/>
  <c r="CB99" i="1"/>
  <c r="BZ99" i="1"/>
  <c r="BX99" i="1"/>
  <c r="BV99" i="1"/>
  <c r="BT99" i="1"/>
  <c r="BR99" i="1"/>
  <c r="BP99" i="1"/>
  <c r="BN99" i="1"/>
  <c r="BL99" i="1"/>
  <c r="BJ99" i="1"/>
  <c r="BH99" i="1"/>
  <c r="BF99" i="1"/>
  <c r="BD99" i="1"/>
  <c r="BB99" i="1"/>
  <c r="AZ99" i="1"/>
  <c r="AX99" i="1"/>
  <c r="AV99" i="1"/>
  <c r="AT99" i="1"/>
  <c r="AR99" i="1"/>
  <c r="AP99" i="1"/>
  <c r="AN99" i="1"/>
  <c r="AL99" i="1"/>
  <c r="AJ99" i="1"/>
  <c r="AH99" i="1"/>
  <c r="AF99" i="1"/>
  <c r="AD99" i="1"/>
  <c r="AB99" i="1"/>
  <c r="Z99" i="1"/>
  <c r="X99" i="1"/>
  <c r="V99" i="1"/>
  <c r="T99" i="1"/>
  <c r="R99" i="1"/>
  <c r="DI98" i="1"/>
  <c r="DH98" i="1"/>
  <c r="DF98" i="1"/>
  <c r="DD98" i="1"/>
  <c r="DB98" i="1"/>
  <c r="CZ98" i="1"/>
  <c r="CX98" i="1"/>
  <c r="CV98" i="1"/>
  <c r="CT98" i="1"/>
  <c r="CR98" i="1"/>
  <c r="CP98" i="1"/>
  <c r="CN98" i="1"/>
  <c r="CL98" i="1"/>
  <c r="CJ98" i="1"/>
  <c r="CH98" i="1"/>
  <c r="CF98" i="1"/>
  <c r="CD98" i="1"/>
  <c r="CB98" i="1"/>
  <c r="BZ98" i="1"/>
  <c r="BX98" i="1"/>
  <c r="BV98" i="1"/>
  <c r="BT98" i="1"/>
  <c r="BR98" i="1"/>
  <c r="BP98" i="1"/>
  <c r="BN98" i="1"/>
  <c r="BL98" i="1"/>
  <c r="BJ98" i="1"/>
  <c r="BH98" i="1"/>
  <c r="BF98" i="1"/>
  <c r="BD98" i="1"/>
  <c r="BB98" i="1"/>
  <c r="AZ98" i="1"/>
  <c r="AX98" i="1"/>
  <c r="AV98" i="1"/>
  <c r="AT98" i="1"/>
  <c r="AR98" i="1"/>
  <c r="AP98" i="1"/>
  <c r="AN98" i="1"/>
  <c r="AL98" i="1"/>
  <c r="AJ98" i="1"/>
  <c r="AH98" i="1"/>
  <c r="AF98" i="1"/>
  <c r="AD98" i="1"/>
  <c r="AB98" i="1"/>
  <c r="Z98" i="1"/>
  <c r="X98" i="1"/>
  <c r="V98" i="1"/>
  <c r="T98" i="1"/>
  <c r="R98" i="1"/>
  <c r="DI97" i="1"/>
  <c r="DH97" i="1"/>
  <c r="DF97" i="1"/>
  <c r="DD97" i="1"/>
  <c r="DB97" i="1"/>
  <c r="CZ97" i="1"/>
  <c r="CX97" i="1"/>
  <c r="CV97" i="1"/>
  <c r="CT97" i="1"/>
  <c r="CR97" i="1"/>
  <c r="CP97" i="1"/>
  <c r="CN97" i="1"/>
  <c r="CL97" i="1"/>
  <c r="CJ97" i="1"/>
  <c r="CH97" i="1"/>
  <c r="CF97" i="1"/>
  <c r="CD97" i="1"/>
  <c r="CB97" i="1"/>
  <c r="BZ97" i="1"/>
  <c r="BX97" i="1"/>
  <c r="BV97" i="1"/>
  <c r="BT97" i="1"/>
  <c r="BR97" i="1"/>
  <c r="BP97" i="1"/>
  <c r="BN97" i="1"/>
  <c r="BL97" i="1"/>
  <c r="BJ97" i="1"/>
  <c r="BH97" i="1"/>
  <c r="BF97" i="1"/>
  <c r="BD97" i="1"/>
  <c r="BB97" i="1"/>
  <c r="AZ97" i="1"/>
  <c r="AX97" i="1"/>
  <c r="AV97" i="1"/>
  <c r="AT97" i="1"/>
  <c r="AR97" i="1"/>
  <c r="AP97" i="1"/>
  <c r="AN97" i="1"/>
  <c r="AL97" i="1"/>
  <c r="AJ97" i="1"/>
  <c r="AH97" i="1"/>
  <c r="AF97" i="1"/>
  <c r="AD97" i="1"/>
  <c r="AB97" i="1"/>
  <c r="Z97" i="1"/>
  <c r="X97" i="1"/>
  <c r="V97" i="1"/>
  <c r="T97" i="1"/>
  <c r="R97" i="1"/>
  <c r="DG96" i="1"/>
  <c r="DE96" i="1"/>
  <c r="DC96" i="1"/>
  <c r="DA96" i="1"/>
  <c r="CY96" i="1"/>
  <c r="CW96" i="1"/>
  <c r="CU96" i="1"/>
  <c r="CS96" i="1"/>
  <c r="CQ96" i="1"/>
  <c r="CO96" i="1"/>
  <c r="CM96" i="1"/>
  <c r="CK96" i="1"/>
  <c r="CI96" i="1"/>
  <c r="CG96" i="1"/>
  <c r="CE96" i="1"/>
  <c r="CC96" i="1"/>
  <c r="CA96" i="1"/>
  <c r="BY96" i="1"/>
  <c r="BW96" i="1"/>
  <c r="BU96" i="1"/>
  <c r="BS96" i="1"/>
  <c r="BQ96" i="1"/>
  <c r="BO96" i="1"/>
  <c r="BM96" i="1"/>
  <c r="BI96" i="1"/>
  <c r="BG96" i="1"/>
  <c r="BE96" i="1"/>
  <c r="BC96" i="1"/>
  <c r="AY96" i="1"/>
  <c r="AW96" i="1"/>
  <c r="AU96" i="1"/>
  <c r="AS96" i="1"/>
  <c r="AQ96" i="1"/>
  <c r="AO96" i="1"/>
  <c r="AM96" i="1"/>
  <c r="AK96" i="1"/>
  <c r="AI96" i="1"/>
  <c r="AG96" i="1"/>
  <c r="AE96" i="1"/>
  <c r="AC96" i="1"/>
  <c r="AA96" i="1"/>
  <c r="Y96" i="1"/>
  <c r="W96" i="1"/>
  <c r="U96" i="1"/>
  <c r="S96" i="1"/>
  <c r="Q96" i="1"/>
  <c r="DI95" i="1"/>
  <c r="DH95" i="1"/>
  <c r="DF95" i="1"/>
  <c r="DD95" i="1"/>
  <c r="DB95" i="1"/>
  <c r="CZ95" i="1"/>
  <c r="CX95" i="1"/>
  <c r="CV95" i="1"/>
  <c r="CT95" i="1"/>
  <c r="CR95" i="1"/>
  <c r="CP95" i="1"/>
  <c r="CN95" i="1"/>
  <c r="CL95" i="1"/>
  <c r="CJ95" i="1"/>
  <c r="CH95" i="1"/>
  <c r="CF95" i="1"/>
  <c r="CD95" i="1"/>
  <c r="CB95" i="1"/>
  <c r="BZ95" i="1"/>
  <c r="BX95" i="1"/>
  <c r="BV95" i="1"/>
  <c r="BT95" i="1"/>
  <c r="BR95" i="1"/>
  <c r="BP95" i="1"/>
  <c r="BN95" i="1"/>
  <c r="BL95" i="1"/>
  <c r="BJ95" i="1"/>
  <c r="BH95" i="1"/>
  <c r="BF95" i="1"/>
  <c r="BD95" i="1"/>
  <c r="BB95" i="1"/>
  <c r="AZ95" i="1"/>
  <c r="AX95" i="1"/>
  <c r="AV95" i="1"/>
  <c r="AT95" i="1"/>
  <c r="AR95" i="1"/>
  <c r="AP95" i="1"/>
  <c r="AN95" i="1"/>
  <c r="AL95" i="1"/>
  <c r="AJ95" i="1"/>
  <c r="AH95" i="1"/>
  <c r="AF95" i="1"/>
  <c r="AD95" i="1"/>
  <c r="AB95" i="1"/>
  <c r="Z95" i="1"/>
  <c r="X95" i="1"/>
  <c r="V95" i="1"/>
  <c r="T95" i="1"/>
  <c r="R95" i="1"/>
  <c r="DI94" i="1"/>
  <c r="DH94" i="1"/>
  <c r="DF94" i="1"/>
  <c r="DD94" i="1"/>
  <c r="DB94" i="1"/>
  <c r="CZ94" i="1"/>
  <c r="CX94" i="1"/>
  <c r="CV94" i="1"/>
  <c r="CT94" i="1"/>
  <c r="CR94" i="1"/>
  <c r="CP94" i="1"/>
  <c r="CN94" i="1"/>
  <c r="CL94" i="1"/>
  <c r="CJ94" i="1"/>
  <c r="CH94" i="1"/>
  <c r="CF94" i="1"/>
  <c r="CD94" i="1"/>
  <c r="CB94" i="1"/>
  <c r="BZ94" i="1"/>
  <c r="BX94" i="1"/>
  <c r="BV94" i="1"/>
  <c r="BT94" i="1"/>
  <c r="BR94" i="1"/>
  <c r="BP94" i="1"/>
  <c r="BN94" i="1"/>
  <c r="BL94" i="1"/>
  <c r="BJ94" i="1"/>
  <c r="BH94" i="1"/>
  <c r="BF94" i="1"/>
  <c r="BD94" i="1"/>
  <c r="BB94" i="1"/>
  <c r="AZ94" i="1"/>
  <c r="AX94" i="1"/>
  <c r="AV94" i="1"/>
  <c r="AT94" i="1"/>
  <c r="AR94" i="1"/>
  <c r="AP94" i="1"/>
  <c r="AN94" i="1"/>
  <c r="AL94" i="1"/>
  <c r="AJ94" i="1"/>
  <c r="AH94" i="1"/>
  <c r="AF94" i="1"/>
  <c r="AD94" i="1"/>
  <c r="AB94" i="1"/>
  <c r="Z94" i="1"/>
  <c r="X94" i="1"/>
  <c r="V94" i="1"/>
  <c r="T94" i="1"/>
  <c r="R94" i="1"/>
  <c r="DI93" i="1"/>
  <c r="DH93" i="1"/>
  <c r="DF93" i="1"/>
  <c r="DD93" i="1"/>
  <c r="DB93" i="1"/>
  <c r="CZ93" i="1"/>
  <c r="CX93" i="1"/>
  <c r="CV93" i="1"/>
  <c r="CT93" i="1"/>
  <c r="CR93" i="1"/>
  <c r="CP93" i="1"/>
  <c r="CN93" i="1"/>
  <c r="CL93" i="1"/>
  <c r="CJ93" i="1"/>
  <c r="CH93" i="1"/>
  <c r="CF93" i="1"/>
  <c r="CD93" i="1"/>
  <c r="CB93" i="1"/>
  <c r="BZ93" i="1"/>
  <c r="BX93" i="1"/>
  <c r="BV93" i="1"/>
  <c r="BT93" i="1"/>
  <c r="BR93" i="1"/>
  <c r="BP93" i="1"/>
  <c r="BN93" i="1"/>
  <c r="BL93" i="1"/>
  <c r="BJ93" i="1"/>
  <c r="BH93" i="1"/>
  <c r="BF93" i="1"/>
  <c r="BD93" i="1"/>
  <c r="BB93" i="1"/>
  <c r="AZ93" i="1"/>
  <c r="AX93" i="1"/>
  <c r="AV93" i="1"/>
  <c r="AT93" i="1"/>
  <c r="AR93" i="1"/>
  <c r="AP93" i="1"/>
  <c r="AN93" i="1"/>
  <c r="AL93" i="1"/>
  <c r="AJ93" i="1"/>
  <c r="AH93" i="1"/>
  <c r="AF93" i="1"/>
  <c r="AD93" i="1"/>
  <c r="AB93" i="1"/>
  <c r="Z93" i="1"/>
  <c r="X93" i="1"/>
  <c r="V93" i="1"/>
  <c r="T93" i="1"/>
  <c r="R93" i="1"/>
  <c r="DI92" i="1"/>
  <c r="DH92" i="1"/>
  <c r="DF92" i="1"/>
  <c r="DD92" i="1"/>
  <c r="DB92" i="1"/>
  <c r="CZ92" i="1"/>
  <c r="CX92" i="1"/>
  <c r="CV92" i="1"/>
  <c r="CT92" i="1"/>
  <c r="CR92" i="1"/>
  <c r="CP92" i="1"/>
  <c r="CN92" i="1"/>
  <c r="CL92" i="1"/>
  <c r="CJ92" i="1"/>
  <c r="CH92" i="1"/>
  <c r="CF92" i="1"/>
  <c r="CD92" i="1"/>
  <c r="CB92" i="1"/>
  <c r="BZ92" i="1"/>
  <c r="BX92" i="1"/>
  <c r="BV92" i="1"/>
  <c r="BT92" i="1"/>
  <c r="BR92" i="1"/>
  <c r="BP92" i="1"/>
  <c r="BN92" i="1"/>
  <c r="BL92" i="1"/>
  <c r="BJ92" i="1"/>
  <c r="BH92" i="1"/>
  <c r="BF92" i="1"/>
  <c r="BD92" i="1"/>
  <c r="BB92" i="1"/>
  <c r="AZ92" i="1"/>
  <c r="AX92" i="1"/>
  <c r="AV92" i="1"/>
  <c r="AT92" i="1"/>
  <c r="AR92" i="1"/>
  <c r="AP92" i="1"/>
  <c r="AN92" i="1"/>
  <c r="AL92" i="1"/>
  <c r="AJ92" i="1"/>
  <c r="AH92" i="1"/>
  <c r="AF92" i="1"/>
  <c r="AD92" i="1"/>
  <c r="AB92" i="1"/>
  <c r="Z92" i="1"/>
  <c r="X92" i="1"/>
  <c r="V92" i="1"/>
  <c r="T92" i="1"/>
  <c r="R92" i="1"/>
  <c r="DI91" i="1"/>
  <c r="DH91" i="1"/>
  <c r="DF91" i="1"/>
  <c r="DD91" i="1"/>
  <c r="DB91" i="1"/>
  <c r="CZ91" i="1"/>
  <c r="CX91" i="1"/>
  <c r="CV91" i="1"/>
  <c r="CT91" i="1"/>
  <c r="CR91" i="1"/>
  <c r="CP91" i="1"/>
  <c r="CN91" i="1"/>
  <c r="CL91" i="1"/>
  <c r="CJ91" i="1"/>
  <c r="CH91" i="1"/>
  <c r="CF91" i="1"/>
  <c r="CD91" i="1"/>
  <c r="CB91" i="1"/>
  <c r="BZ91" i="1"/>
  <c r="BX91" i="1"/>
  <c r="BV91" i="1"/>
  <c r="BT91" i="1"/>
  <c r="BR91" i="1"/>
  <c r="BP91" i="1"/>
  <c r="BN91" i="1"/>
  <c r="BL91" i="1"/>
  <c r="BJ91" i="1"/>
  <c r="BH91" i="1"/>
  <c r="BF91" i="1"/>
  <c r="BD91" i="1"/>
  <c r="BB91" i="1"/>
  <c r="AZ91" i="1"/>
  <c r="AX91" i="1"/>
  <c r="AV91" i="1"/>
  <c r="AT91" i="1"/>
  <c r="AR91" i="1"/>
  <c r="AP91" i="1"/>
  <c r="AN91" i="1"/>
  <c r="AL91" i="1"/>
  <c r="AJ91" i="1"/>
  <c r="AH91" i="1"/>
  <c r="AF91" i="1"/>
  <c r="AD91" i="1"/>
  <c r="AB91" i="1"/>
  <c r="Z91" i="1"/>
  <c r="X91" i="1"/>
  <c r="V91" i="1"/>
  <c r="T91" i="1"/>
  <c r="R91" i="1"/>
  <c r="DJ91" i="1" s="1"/>
  <c r="DH90" i="1"/>
  <c r="DF90" i="1"/>
  <c r="DD90" i="1"/>
  <c r="DB90" i="1"/>
  <c r="CZ90" i="1"/>
  <c r="CX90" i="1"/>
  <c r="CV90" i="1"/>
  <c r="CT90" i="1"/>
  <c r="CR90" i="1"/>
  <c r="CP90" i="1"/>
  <c r="CN90" i="1"/>
  <c r="CL90" i="1"/>
  <c r="CJ90" i="1"/>
  <c r="CH90" i="1"/>
  <c r="CF90" i="1"/>
  <c r="CD90" i="1"/>
  <c r="CB90" i="1"/>
  <c r="BZ90" i="1"/>
  <c r="BX90" i="1"/>
  <c r="BV90" i="1"/>
  <c r="BT90" i="1"/>
  <c r="BR90" i="1"/>
  <c r="BP90" i="1"/>
  <c r="BN90" i="1"/>
  <c r="BL90" i="1"/>
  <c r="BJ90" i="1"/>
  <c r="BH90" i="1"/>
  <c r="BF90" i="1"/>
  <c r="BD90" i="1"/>
  <c r="BB90" i="1"/>
  <c r="AZ90" i="1"/>
  <c r="AX90" i="1"/>
  <c r="AV90" i="1"/>
  <c r="AT90" i="1"/>
  <c r="AR90" i="1"/>
  <c r="AP90" i="1"/>
  <c r="AN90" i="1"/>
  <c r="AL90" i="1"/>
  <c r="AI90" i="1"/>
  <c r="DI90" i="1" s="1"/>
  <c r="AH90" i="1"/>
  <c r="AF90" i="1"/>
  <c r="AD90" i="1"/>
  <c r="AB90" i="1"/>
  <c r="Z90" i="1"/>
  <c r="X90" i="1"/>
  <c r="V90" i="1"/>
  <c r="T90" i="1"/>
  <c r="R90" i="1"/>
  <c r="DI89" i="1"/>
  <c r="DH89" i="1"/>
  <c r="DF89" i="1"/>
  <c r="DD89" i="1"/>
  <c r="DB89" i="1"/>
  <c r="CZ89" i="1"/>
  <c r="CX89" i="1"/>
  <c r="CV89" i="1"/>
  <c r="CT89" i="1"/>
  <c r="CR89" i="1"/>
  <c r="CP89" i="1"/>
  <c r="CN89" i="1"/>
  <c r="CL89" i="1"/>
  <c r="CJ89" i="1"/>
  <c r="CH89" i="1"/>
  <c r="CF89" i="1"/>
  <c r="CD89" i="1"/>
  <c r="CB89" i="1"/>
  <c r="BZ89" i="1"/>
  <c r="BX89" i="1"/>
  <c r="BV89" i="1"/>
  <c r="BT89" i="1"/>
  <c r="BR89" i="1"/>
  <c r="BP89" i="1"/>
  <c r="BN89" i="1"/>
  <c r="BL89" i="1"/>
  <c r="BJ89" i="1"/>
  <c r="BH89" i="1"/>
  <c r="BF89" i="1"/>
  <c r="BD89" i="1"/>
  <c r="BB89" i="1"/>
  <c r="AZ89" i="1"/>
  <c r="AX89" i="1"/>
  <c r="AV89" i="1"/>
  <c r="AT89" i="1"/>
  <c r="AR89" i="1"/>
  <c r="AP89" i="1"/>
  <c r="AN89" i="1"/>
  <c r="AL89" i="1"/>
  <c r="AJ89" i="1"/>
  <c r="AH89" i="1"/>
  <c r="AF89" i="1"/>
  <c r="AD89" i="1"/>
  <c r="AB89" i="1"/>
  <c r="Z89" i="1"/>
  <c r="X89" i="1"/>
  <c r="V89" i="1"/>
  <c r="T89" i="1"/>
  <c r="R89" i="1"/>
  <c r="DI88" i="1"/>
  <c r="DH88" i="1"/>
  <c r="DF88" i="1"/>
  <c r="DD88" i="1"/>
  <c r="DB88" i="1"/>
  <c r="CZ88" i="1"/>
  <c r="CX88" i="1"/>
  <c r="CV88" i="1"/>
  <c r="CT88" i="1"/>
  <c r="CR88" i="1"/>
  <c r="CP88" i="1"/>
  <c r="CN88" i="1"/>
  <c r="CL88" i="1"/>
  <c r="CJ88" i="1"/>
  <c r="CH88" i="1"/>
  <c r="CF88" i="1"/>
  <c r="CD88" i="1"/>
  <c r="CB88" i="1"/>
  <c r="BZ88" i="1"/>
  <c r="BX88" i="1"/>
  <c r="BV88" i="1"/>
  <c r="BT88" i="1"/>
  <c r="BR88" i="1"/>
  <c r="BP88" i="1"/>
  <c r="BN88" i="1"/>
  <c r="BL88" i="1"/>
  <c r="BJ88" i="1"/>
  <c r="BH88" i="1"/>
  <c r="BF88" i="1"/>
  <c r="BD88" i="1"/>
  <c r="BB88" i="1"/>
  <c r="AZ88" i="1"/>
  <c r="AX88" i="1"/>
  <c r="AV88" i="1"/>
  <c r="AT88" i="1"/>
  <c r="AR88" i="1"/>
  <c r="AP88" i="1"/>
  <c r="AN88" i="1"/>
  <c r="AL88" i="1"/>
  <c r="AJ88" i="1"/>
  <c r="AH88" i="1"/>
  <c r="AF88" i="1"/>
  <c r="AD88" i="1"/>
  <c r="AB88" i="1"/>
  <c r="Z88" i="1"/>
  <c r="X88" i="1"/>
  <c r="V88" i="1"/>
  <c r="T88" i="1"/>
  <c r="R88" i="1"/>
  <c r="DI87" i="1"/>
  <c r="DH87" i="1"/>
  <c r="DF87" i="1"/>
  <c r="DD87" i="1"/>
  <c r="DB87" i="1"/>
  <c r="CZ87" i="1"/>
  <c r="CX87" i="1"/>
  <c r="CV87" i="1"/>
  <c r="CT87" i="1"/>
  <c r="CR87" i="1"/>
  <c r="CP87" i="1"/>
  <c r="CN87" i="1"/>
  <c r="CL87" i="1"/>
  <c r="CJ87" i="1"/>
  <c r="CH87" i="1"/>
  <c r="CF87" i="1"/>
  <c r="CD87" i="1"/>
  <c r="CB87" i="1"/>
  <c r="BZ87" i="1"/>
  <c r="BX87" i="1"/>
  <c r="BV87" i="1"/>
  <c r="BT87" i="1"/>
  <c r="BR87" i="1"/>
  <c r="BP87" i="1"/>
  <c r="BN87" i="1"/>
  <c r="BL87" i="1"/>
  <c r="BJ87" i="1"/>
  <c r="BH87" i="1"/>
  <c r="BF87" i="1"/>
  <c r="BD87" i="1"/>
  <c r="BB87" i="1"/>
  <c r="AZ87" i="1"/>
  <c r="AX87" i="1"/>
  <c r="AV87" i="1"/>
  <c r="AT87" i="1"/>
  <c r="AR87" i="1"/>
  <c r="AP87" i="1"/>
  <c r="AN87" i="1"/>
  <c r="AL87" i="1"/>
  <c r="AJ87" i="1"/>
  <c r="AH87" i="1"/>
  <c r="AF87" i="1"/>
  <c r="AD87" i="1"/>
  <c r="AB87" i="1"/>
  <c r="Z87" i="1"/>
  <c r="X87" i="1"/>
  <c r="V87" i="1"/>
  <c r="T87" i="1"/>
  <c r="R87" i="1"/>
  <c r="DI86" i="1"/>
  <c r="DH86" i="1"/>
  <c r="DF86" i="1"/>
  <c r="DD86" i="1"/>
  <c r="DB86" i="1"/>
  <c r="CZ86" i="1"/>
  <c r="CX86" i="1"/>
  <c r="CV86" i="1"/>
  <c r="CT86" i="1"/>
  <c r="CR86" i="1"/>
  <c r="CP86" i="1"/>
  <c r="CN86" i="1"/>
  <c r="CL86" i="1"/>
  <c r="CJ86" i="1"/>
  <c r="CH86" i="1"/>
  <c r="CF86" i="1"/>
  <c r="CD86" i="1"/>
  <c r="CB86" i="1"/>
  <c r="BZ86" i="1"/>
  <c r="BX86" i="1"/>
  <c r="BV86" i="1"/>
  <c r="BT86" i="1"/>
  <c r="BR86" i="1"/>
  <c r="BP86" i="1"/>
  <c r="BN86" i="1"/>
  <c r="BL86" i="1"/>
  <c r="BJ86" i="1"/>
  <c r="BH86" i="1"/>
  <c r="BF86" i="1"/>
  <c r="BD86" i="1"/>
  <c r="BB86" i="1"/>
  <c r="AZ86" i="1"/>
  <c r="AX86" i="1"/>
  <c r="AV86" i="1"/>
  <c r="AT86" i="1"/>
  <c r="AR86" i="1"/>
  <c r="AP86" i="1"/>
  <c r="AN86" i="1"/>
  <c r="AL86" i="1"/>
  <c r="AJ86" i="1"/>
  <c r="AH86" i="1"/>
  <c r="AF86" i="1"/>
  <c r="AD86" i="1"/>
  <c r="AB86" i="1"/>
  <c r="Z86" i="1"/>
  <c r="X86" i="1"/>
  <c r="V86" i="1"/>
  <c r="T86" i="1"/>
  <c r="R86" i="1"/>
  <c r="DH85" i="1"/>
  <c r="DF85" i="1"/>
  <c r="DD85" i="1"/>
  <c r="DB85" i="1"/>
  <c r="CZ85" i="1"/>
  <c r="CX85" i="1"/>
  <c r="CV85" i="1"/>
  <c r="CT85" i="1"/>
  <c r="CR85" i="1"/>
  <c r="CP85" i="1"/>
  <c r="CN85" i="1"/>
  <c r="CL85" i="1"/>
  <c r="CJ85" i="1"/>
  <c r="CH85" i="1"/>
  <c r="CF85" i="1"/>
  <c r="CD85" i="1"/>
  <c r="CB85" i="1"/>
  <c r="BZ85" i="1"/>
  <c r="BX85" i="1"/>
  <c r="BV85" i="1"/>
  <c r="BT85" i="1"/>
  <c r="BR85" i="1"/>
  <c r="BP85" i="1"/>
  <c r="BN85" i="1"/>
  <c r="BL85" i="1"/>
  <c r="BJ85" i="1"/>
  <c r="BH85" i="1"/>
  <c r="BF85" i="1"/>
  <c r="BD85" i="1"/>
  <c r="BB85" i="1"/>
  <c r="AZ85" i="1"/>
  <c r="AX85" i="1"/>
  <c r="AV85" i="1"/>
  <c r="AT85" i="1"/>
  <c r="AR85" i="1"/>
  <c r="AP85" i="1"/>
  <c r="AN85" i="1"/>
  <c r="AL85" i="1"/>
  <c r="AJ85" i="1"/>
  <c r="AH85" i="1"/>
  <c r="AF85" i="1"/>
  <c r="AD85" i="1"/>
  <c r="AB85" i="1"/>
  <c r="Z85" i="1"/>
  <c r="X85" i="1"/>
  <c r="V85" i="1"/>
  <c r="T85" i="1"/>
  <c r="R85" i="1"/>
  <c r="DI85" i="1"/>
  <c r="DH84" i="1"/>
  <c r="DF84" i="1"/>
  <c r="DD84" i="1"/>
  <c r="DB84" i="1"/>
  <c r="CZ84" i="1"/>
  <c r="CX84" i="1"/>
  <c r="CV84" i="1"/>
  <c r="CT84" i="1"/>
  <c r="CR84" i="1"/>
  <c r="CP84" i="1"/>
  <c r="CN84" i="1"/>
  <c r="CL84" i="1"/>
  <c r="CJ84" i="1"/>
  <c r="CH84" i="1"/>
  <c r="CF84" i="1"/>
  <c r="CD84" i="1"/>
  <c r="CB84" i="1"/>
  <c r="BZ84" i="1"/>
  <c r="BX84" i="1"/>
  <c r="BV84" i="1"/>
  <c r="BT84" i="1"/>
  <c r="BR84" i="1"/>
  <c r="BP84" i="1"/>
  <c r="BN84" i="1"/>
  <c r="BL84" i="1"/>
  <c r="BJ84" i="1"/>
  <c r="BH84" i="1"/>
  <c r="BF84" i="1"/>
  <c r="BD84" i="1"/>
  <c r="BB84" i="1"/>
  <c r="AZ84" i="1"/>
  <c r="AX84" i="1"/>
  <c r="AV84" i="1"/>
  <c r="AT84" i="1"/>
  <c r="AR84" i="1"/>
  <c r="AP84" i="1"/>
  <c r="AN84" i="1"/>
  <c r="AL84" i="1"/>
  <c r="AI84" i="1"/>
  <c r="AJ84" i="1" s="1"/>
  <c r="AH84" i="1"/>
  <c r="AF84" i="1"/>
  <c r="AD84" i="1"/>
  <c r="AB84" i="1"/>
  <c r="Z84" i="1"/>
  <c r="X84" i="1"/>
  <c r="V84" i="1"/>
  <c r="T84" i="1"/>
  <c r="R84" i="1"/>
  <c r="DI83" i="1"/>
  <c r="DH83" i="1"/>
  <c r="DH81" i="1" s="1"/>
  <c r="DF83" i="1"/>
  <c r="DD83" i="1"/>
  <c r="DB83" i="1"/>
  <c r="CZ83" i="1"/>
  <c r="CX83" i="1"/>
  <c r="CV83" i="1"/>
  <c r="CT83" i="1"/>
  <c r="CR83" i="1"/>
  <c r="CP83" i="1"/>
  <c r="CN83" i="1"/>
  <c r="CL83" i="1"/>
  <c r="CJ83" i="1"/>
  <c r="CH83" i="1"/>
  <c r="CF83" i="1"/>
  <c r="CD83" i="1"/>
  <c r="CB83" i="1"/>
  <c r="BZ83" i="1"/>
  <c r="BX83" i="1"/>
  <c r="BV83" i="1"/>
  <c r="BT83" i="1"/>
  <c r="BR83" i="1"/>
  <c r="BP83" i="1"/>
  <c r="BN83" i="1"/>
  <c r="BL83" i="1"/>
  <c r="BJ83" i="1"/>
  <c r="BH83" i="1"/>
  <c r="BF83" i="1"/>
  <c r="BD83" i="1"/>
  <c r="BB83" i="1"/>
  <c r="AZ83" i="1"/>
  <c r="AX83" i="1"/>
  <c r="AV83" i="1"/>
  <c r="AT83" i="1"/>
  <c r="AR83" i="1"/>
  <c r="AP83" i="1"/>
  <c r="AN83" i="1"/>
  <c r="AL83" i="1"/>
  <c r="AJ83" i="1"/>
  <c r="AH83" i="1"/>
  <c r="AF83" i="1"/>
  <c r="AD83" i="1"/>
  <c r="AB83" i="1"/>
  <c r="Z83" i="1"/>
  <c r="X83" i="1"/>
  <c r="V83" i="1"/>
  <c r="T83" i="1"/>
  <c r="R83" i="1"/>
  <c r="DI82" i="1"/>
  <c r="DH82" i="1"/>
  <c r="DF82" i="1"/>
  <c r="DD82" i="1"/>
  <c r="DB82" i="1"/>
  <c r="CZ82" i="1"/>
  <c r="CX82" i="1"/>
  <c r="CV82" i="1"/>
  <c r="CT82" i="1"/>
  <c r="CR82" i="1"/>
  <c r="CP82" i="1"/>
  <c r="CN82" i="1"/>
  <c r="CL82" i="1"/>
  <c r="CL81" i="1" s="1"/>
  <c r="CJ82" i="1"/>
  <c r="CH82" i="1"/>
  <c r="CF82" i="1"/>
  <c r="CD82" i="1"/>
  <c r="CB82" i="1"/>
  <c r="BZ82" i="1"/>
  <c r="BX82" i="1"/>
  <c r="BV82" i="1"/>
  <c r="BT82" i="1"/>
  <c r="BR82" i="1"/>
  <c r="BP82" i="1"/>
  <c r="BN82" i="1"/>
  <c r="BL82" i="1"/>
  <c r="BJ82" i="1"/>
  <c r="BH82" i="1"/>
  <c r="BF82" i="1"/>
  <c r="BD82" i="1"/>
  <c r="BB82" i="1"/>
  <c r="AZ82" i="1"/>
  <c r="AX82" i="1"/>
  <c r="AX81" i="1" s="1"/>
  <c r="AV82" i="1"/>
  <c r="AT82" i="1"/>
  <c r="AR82" i="1"/>
  <c r="AP82" i="1"/>
  <c r="AN82" i="1"/>
  <c r="AL82" i="1"/>
  <c r="AJ82" i="1"/>
  <c r="AH82" i="1"/>
  <c r="AF82" i="1"/>
  <c r="AD82" i="1"/>
  <c r="AB82" i="1"/>
  <c r="Z82" i="1"/>
  <c r="X82" i="1"/>
  <c r="V82" i="1"/>
  <c r="T82" i="1"/>
  <c r="R82" i="1"/>
  <c r="R81" i="1" s="1"/>
  <c r="DG81" i="1"/>
  <c r="DE81" i="1"/>
  <c r="DC81" i="1"/>
  <c r="DA81" i="1"/>
  <c r="CY81" i="1"/>
  <c r="CW81" i="1"/>
  <c r="CU81" i="1"/>
  <c r="CS81" i="1"/>
  <c r="CQ81" i="1"/>
  <c r="CO81" i="1"/>
  <c r="CM81" i="1"/>
  <c r="CK81" i="1"/>
  <c r="CI81" i="1"/>
  <c r="CG81" i="1"/>
  <c r="CE81" i="1"/>
  <c r="CC81" i="1"/>
  <c r="CA81" i="1"/>
  <c r="BY81" i="1"/>
  <c r="BW81" i="1"/>
  <c r="BU81" i="1"/>
  <c r="BS81" i="1"/>
  <c r="BQ81" i="1"/>
  <c r="BO81" i="1"/>
  <c r="BM81" i="1"/>
  <c r="BI81" i="1"/>
  <c r="BG81" i="1"/>
  <c r="BE81" i="1"/>
  <c r="BC81" i="1"/>
  <c r="AY81" i="1"/>
  <c r="AW81" i="1"/>
  <c r="AU81" i="1"/>
  <c r="AS81" i="1"/>
  <c r="AQ81" i="1"/>
  <c r="AO81" i="1"/>
  <c r="AM81" i="1"/>
  <c r="AK81" i="1"/>
  <c r="AG81" i="1"/>
  <c r="AE81" i="1"/>
  <c r="AC81" i="1"/>
  <c r="AA81" i="1"/>
  <c r="Y81" i="1"/>
  <c r="W81" i="1"/>
  <c r="U81" i="1"/>
  <c r="S81" i="1"/>
  <c r="Q81" i="1"/>
  <c r="DI80" i="1"/>
  <c r="DH80" i="1"/>
  <c r="DF80" i="1"/>
  <c r="DD80" i="1"/>
  <c r="DB80" i="1"/>
  <c r="CZ80" i="1"/>
  <c r="CX80" i="1"/>
  <c r="CV80" i="1"/>
  <c r="CT80" i="1"/>
  <c r="CR80" i="1"/>
  <c r="CP80" i="1"/>
  <c r="CN80" i="1"/>
  <c r="CL80" i="1"/>
  <c r="CJ80" i="1"/>
  <c r="CH80" i="1"/>
  <c r="CF80" i="1"/>
  <c r="CD80" i="1"/>
  <c r="CB80" i="1"/>
  <c r="BZ80" i="1"/>
  <c r="BX80" i="1"/>
  <c r="BV80" i="1"/>
  <c r="BT80" i="1"/>
  <c r="BR80" i="1"/>
  <c r="BP80" i="1"/>
  <c r="BN80" i="1"/>
  <c r="BL80" i="1"/>
  <c r="BJ80" i="1"/>
  <c r="BH80" i="1"/>
  <c r="BF80" i="1"/>
  <c r="BD80" i="1"/>
  <c r="BB80" i="1"/>
  <c r="AZ80" i="1"/>
  <c r="AX80" i="1"/>
  <c r="AV80" i="1"/>
  <c r="AT80" i="1"/>
  <c r="AR80" i="1"/>
  <c r="AP80" i="1"/>
  <c r="AN80" i="1"/>
  <c r="AL80" i="1"/>
  <c r="AJ80" i="1"/>
  <c r="AH80" i="1"/>
  <c r="AF80" i="1"/>
  <c r="AD80" i="1"/>
  <c r="AB80" i="1"/>
  <c r="Z80" i="1"/>
  <c r="X80" i="1"/>
  <c r="V80" i="1"/>
  <c r="T80" i="1"/>
  <c r="R80" i="1"/>
  <c r="DI79" i="1"/>
  <c r="DH79" i="1"/>
  <c r="DF79" i="1"/>
  <c r="DD79" i="1"/>
  <c r="DB79" i="1"/>
  <c r="CZ79" i="1"/>
  <c r="CX79" i="1"/>
  <c r="CV79" i="1"/>
  <c r="CT79" i="1"/>
  <c r="CR79" i="1"/>
  <c r="CP79" i="1"/>
  <c r="CN79" i="1"/>
  <c r="CL79" i="1"/>
  <c r="CJ79" i="1"/>
  <c r="CH79" i="1"/>
  <c r="CF79" i="1"/>
  <c r="CD79" i="1"/>
  <c r="CB79" i="1"/>
  <c r="BZ79" i="1"/>
  <c r="BX79" i="1"/>
  <c r="BV79" i="1"/>
  <c r="BT79" i="1"/>
  <c r="BR79" i="1"/>
  <c r="BP79" i="1"/>
  <c r="BN79" i="1"/>
  <c r="BL79" i="1"/>
  <c r="BJ79" i="1"/>
  <c r="BH79" i="1"/>
  <c r="BF79" i="1"/>
  <c r="BD79" i="1"/>
  <c r="BB79" i="1"/>
  <c r="AZ79" i="1"/>
  <c r="AX79" i="1"/>
  <c r="AV79" i="1"/>
  <c r="AT79" i="1"/>
  <c r="AR79" i="1"/>
  <c r="AP79" i="1"/>
  <c r="AN79" i="1"/>
  <c r="AL79" i="1"/>
  <c r="AJ79" i="1"/>
  <c r="AH79" i="1"/>
  <c r="AF79" i="1"/>
  <c r="AD79" i="1"/>
  <c r="AB79" i="1"/>
  <c r="Z79" i="1"/>
  <c r="X79" i="1"/>
  <c r="V79" i="1"/>
  <c r="T79" i="1"/>
  <c r="R79" i="1"/>
  <c r="DI78" i="1"/>
  <c r="DH78" i="1"/>
  <c r="DF78" i="1"/>
  <c r="DD78" i="1"/>
  <c r="DD76" i="1" s="1"/>
  <c r="DB78" i="1"/>
  <c r="CZ78" i="1"/>
  <c r="CX78" i="1"/>
  <c r="CV78" i="1"/>
  <c r="CT78" i="1"/>
  <c r="CR78" i="1"/>
  <c r="CP78" i="1"/>
  <c r="CN78" i="1"/>
  <c r="CL78" i="1"/>
  <c r="CJ78" i="1"/>
  <c r="CH78" i="1"/>
  <c r="CF78" i="1"/>
  <c r="CF76" i="1" s="1"/>
  <c r="CD78" i="1"/>
  <c r="CB78" i="1"/>
  <c r="BZ78" i="1"/>
  <c r="BX78" i="1"/>
  <c r="BV78" i="1"/>
  <c r="BT78" i="1"/>
  <c r="BR78" i="1"/>
  <c r="BP78" i="1"/>
  <c r="BN78" i="1"/>
  <c r="BL78" i="1"/>
  <c r="BJ78" i="1"/>
  <c r="BH78" i="1"/>
  <c r="BF78" i="1"/>
  <c r="BD78" i="1"/>
  <c r="BB78" i="1"/>
  <c r="AZ78" i="1"/>
  <c r="AZ76" i="1" s="1"/>
  <c r="AX78" i="1"/>
  <c r="AV78" i="1"/>
  <c r="AT78" i="1"/>
  <c r="AR78" i="1"/>
  <c r="AP78" i="1"/>
  <c r="AN78" i="1"/>
  <c r="AL78" i="1"/>
  <c r="AJ78" i="1"/>
  <c r="AH78" i="1"/>
  <c r="AF78" i="1"/>
  <c r="AD78" i="1"/>
  <c r="AB78" i="1"/>
  <c r="Z78" i="1"/>
  <c r="X78" i="1"/>
  <c r="V78" i="1"/>
  <c r="T78" i="1"/>
  <c r="R78" i="1"/>
  <c r="DI77" i="1"/>
  <c r="DI76" i="1" s="1"/>
  <c r="DH77" i="1"/>
  <c r="DF77" i="1"/>
  <c r="DD77" i="1"/>
  <c r="DB77" i="1"/>
  <c r="CZ77" i="1"/>
  <c r="CX77" i="1"/>
  <c r="CV77" i="1"/>
  <c r="CT77" i="1"/>
  <c r="CR77" i="1"/>
  <c r="CP77" i="1"/>
  <c r="CN77" i="1"/>
  <c r="CL77" i="1"/>
  <c r="CJ77" i="1"/>
  <c r="CH77" i="1"/>
  <c r="CF77" i="1"/>
  <c r="CD77" i="1"/>
  <c r="CB77" i="1"/>
  <c r="BZ77" i="1"/>
  <c r="BX77" i="1"/>
  <c r="BV77" i="1"/>
  <c r="BT77" i="1"/>
  <c r="BR77" i="1"/>
  <c r="BP77" i="1"/>
  <c r="BN77" i="1"/>
  <c r="BL77" i="1"/>
  <c r="BJ77" i="1"/>
  <c r="BH77" i="1"/>
  <c r="BF77" i="1"/>
  <c r="BF76" i="1" s="1"/>
  <c r="BD77" i="1"/>
  <c r="BB77" i="1"/>
  <c r="AZ77" i="1"/>
  <c r="AX77" i="1"/>
  <c r="AV77" i="1"/>
  <c r="AT77" i="1"/>
  <c r="AR77" i="1"/>
  <c r="AP77" i="1"/>
  <c r="AN77" i="1"/>
  <c r="AL77" i="1"/>
  <c r="AJ77" i="1"/>
  <c r="AH77" i="1"/>
  <c r="AF77" i="1"/>
  <c r="AD77" i="1"/>
  <c r="AB77" i="1"/>
  <c r="Z77" i="1"/>
  <c r="X77" i="1"/>
  <c r="V77" i="1"/>
  <c r="T77" i="1"/>
  <c r="R77" i="1"/>
  <c r="DG76" i="1"/>
  <c r="DE76" i="1"/>
  <c r="DC76" i="1"/>
  <c r="DA76" i="1"/>
  <c r="CY76" i="1"/>
  <c r="CW76" i="1"/>
  <c r="CU76" i="1"/>
  <c r="CS76" i="1"/>
  <c r="CQ76" i="1"/>
  <c r="CO76" i="1"/>
  <c r="CM76" i="1"/>
  <c r="CK76" i="1"/>
  <c r="CI76" i="1"/>
  <c r="CG76" i="1"/>
  <c r="CE76" i="1"/>
  <c r="CC76" i="1"/>
  <c r="CA76" i="1"/>
  <c r="BY76" i="1"/>
  <c r="BW76" i="1"/>
  <c r="BU76" i="1"/>
  <c r="BS76" i="1"/>
  <c r="BQ76" i="1"/>
  <c r="BO76" i="1"/>
  <c r="BM76" i="1"/>
  <c r="BI76" i="1"/>
  <c r="BG76" i="1"/>
  <c r="BE76" i="1"/>
  <c r="BC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DI75" i="1"/>
  <c r="DH75" i="1"/>
  <c r="DF75" i="1"/>
  <c r="DD75" i="1"/>
  <c r="DB75" i="1"/>
  <c r="CZ75" i="1"/>
  <c r="CX75" i="1"/>
  <c r="CV75" i="1"/>
  <c r="CT75" i="1"/>
  <c r="CR75" i="1"/>
  <c r="CP75" i="1"/>
  <c r="CN75" i="1"/>
  <c r="CL75" i="1"/>
  <c r="CJ75" i="1"/>
  <c r="CH75" i="1"/>
  <c r="CF75" i="1"/>
  <c r="CD75" i="1"/>
  <c r="CB75" i="1"/>
  <c r="BZ75" i="1"/>
  <c r="BX75" i="1"/>
  <c r="BV75" i="1"/>
  <c r="BT75" i="1"/>
  <c r="BR75" i="1"/>
  <c r="BP75" i="1"/>
  <c r="BN75" i="1"/>
  <c r="BL75" i="1"/>
  <c r="BJ75" i="1"/>
  <c r="BH75" i="1"/>
  <c r="BF75" i="1"/>
  <c r="BD75" i="1"/>
  <c r="BB75" i="1"/>
  <c r="AZ75" i="1"/>
  <c r="AX75" i="1"/>
  <c r="AV75" i="1"/>
  <c r="AT75" i="1"/>
  <c r="AR75" i="1"/>
  <c r="AP75" i="1"/>
  <c r="AN75" i="1"/>
  <c r="AL75" i="1"/>
  <c r="AJ75" i="1"/>
  <c r="AH75" i="1"/>
  <c r="AF75" i="1"/>
  <c r="AD75" i="1"/>
  <c r="AB75" i="1"/>
  <c r="Z75" i="1"/>
  <c r="X75" i="1"/>
  <c r="V75" i="1"/>
  <c r="T75" i="1"/>
  <c r="DJ75" i="1" s="1"/>
  <c r="R75" i="1"/>
  <c r="DI74" i="1"/>
  <c r="DH74" i="1"/>
  <c r="DF74" i="1"/>
  <c r="DD74" i="1"/>
  <c r="DB74" i="1"/>
  <c r="CZ74" i="1"/>
  <c r="CX74" i="1"/>
  <c r="CV74" i="1"/>
  <c r="CT74" i="1"/>
  <c r="CR74" i="1"/>
  <c r="CP74" i="1"/>
  <c r="CN74" i="1"/>
  <c r="CL74" i="1"/>
  <c r="CJ74" i="1"/>
  <c r="CH74" i="1"/>
  <c r="CF74" i="1"/>
  <c r="CD74" i="1"/>
  <c r="CB74" i="1"/>
  <c r="BZ74" i="1"/>
  <c r="BX74" i="1"/>
  <c r="BV74" i="1"/>
  <c r="BT74" i="1"/>
  <c r="BR74" i="1"/>
  <c r="BP74" i="1"/>
  <c r="BN74" i="1"/>
  <c r="BL74" i="1"/>
  <c r="BJ74" i="1"/>
  <c r="BH74" i="1"/>
  <c r="BF74" i="1"/>
  <c r="BD74" i="1"/>
  <c r="BB74" i="1"/>
  <c r="AZ74" i="1"/>
  <c r="AX74" i="1"/>
  <c r="AV74" i="1"/>
  <c r="AT74" i="1"/>
  <c r="AR74" i="1"/>
  <c r="AP74" i="1"/>
  <c r="AN74" i="1"/>
  <c r="AL74" i="1"/>
  <c r="AJ74" i="1"/>
  <c r="AH74" i="1"/>
  <c r="AF74" i="1"/>
  <c r="AD74" i="1"/>
  <c r="AB74" i="1"/>
  <c r="Z74" i="1"/>
  <c r="X74" i="1"/>
  <c r="V74" i="1"/>
  <c r="T74" i="1"/>
  <c r="R74" i="1"/>
  <c r="DI73" i="1"/>
  <c r="DH73" i="1"/>
  <c r="DF73" i="1"/>
  <c r="DD73" i="1"/>
  <c r="DB73" i="1"/>
  <c r="CZ73" i="1"/>
  <c r="CX73" i="1"/>
  <c r="CV73" i="1"/>
  <c r="CT73" i="1"/>
  <c r="CR73" i="1"/>
  <c r="CP73" i="1"/>
  <c r="CN73" i="1"/>
  <c r="CL73" i="1"/>
  <c r="CJ73" i="1"/>
  <c r="CH73" i="1"/>
  <c r="CF73" i="1"/>
  <c r="CD73" i="1"/>
  <c r="CB73" i="1"/>
  <c r="BZ73" i="1"/>
  <c r="BX73" i="1"/>
  <c r="BV73" i="1"/>
  <c r="BT73" i="1"/>
  <c r="BR73" i="1"/>
  <c r="BP73" i="1"/>
  <c r="BN73" i="1"/>
  <c r="BL73" i="1"/>
  <c r="BJ73" i="1"/>
  <c r="BH73" i="1"/>
  <c r="BF73" i="1"/>
  <c r="BD73" i="1"/>
  <c r="BB73" i="1"/>
  <c r="AZ73" i="1"/>
  <c r="AX73" i="1"/>
  <c r="AV73" i="1"/>
  <c r="AT73" i="1"/>
  <c r="AR73" i="1"/>
  <c r="AP73" i="1"/>
  <c r="AN73" i="1"/>
  <c r="AL73" i="1"/>
  <c r="AJ73" i="1"/>
  <c r="AH73" i="1"/>
  <c r="AF73" i="1"/>
  <c r="AD73" i="1"/>
  <c r="AB73" i="1"/>
  <c r="Z73" i="1"/>
  <c r="X73" i="1"/>
  <c r="V73" i="1"/>
  <c r="T73" i="1"/>
  <c r="R73" i="1"/>
  <c r="DI72" i="1"/>
  <c r="DH72" i="1"/>
  <c r="DF72" i="1"/>
  <c r="DD72" i="1"/>
  <c r="DB72" i="1"/>
  <c r="CZ72" i="1"/>
  <c r="CX72" i="1"/>
  <c r="CV72" i="1"/>
  <c r="CT72" i="1"/>
  <c r="CR72" i="1"/>
  <c r="CP72" i="1"/>
  <c r="CN72" i="1"/>
  <c r="CL72" i="1"/>
  <c r="CJ72" i="1"/>
  <c r="CH72" i="1"/>
  <c r="CF72" i="1"/>
  <c r="CD72" i="1"/>
  <c r="CB72" i="1"/>
  <c r="BZ72" i="1"/>
  <c r="BX72" i="1"/>
  <c r="BV72" i="1"/>
  <c r="BT72" i="1"/>
  <c r="BR72" i="1"/>
  <c r="BP72" i="1"/>
  <c r="BN72" i="1"/>
  <c r="BL72" i="1"/>
  <c r="BJ72" i="1"/>
  <c r="BH72" i="1"/>
  <c r="BF72" i="1"/>
  <c r="BD72" i="1"/>
  <c r="BB72" i="1"/>
  <c r="AZ72" i="1"/>
  <c r="AX72" i="1"/>
  <c r="AV72" i="1"/>
  <c r="AT72" i="1"/>
  <c r="AR72" i="1"/>
  <c r="AP72" i="1"/>
  <c r="AN72" i="1"/>
  <c r="AL72" i="1"/>
  <c r="AJ72" i="1"/>
  <c r="AH72" i="1"/>
  <c r="AF72" i="1"/>
  <c r="AD72" i="1"/>
  <c r="AB72" i="1"/>
  <c r="Z72" i="1"/>
  <c r="X72" i="1"/>
  <c r="V72" i="1"/>
  <c r="T72" i="1"/>
  <c r="R72" i="1"/>
  <c r="DI71" i="1"/>
  <c r="DH71" i="1"/>
  <c r="DF71" i="1"/>
  <c r="DD71" i="1"/>
  <c r="DB71" i="1"/>
  <c r="CZ71" i="1"/>
  <c r="CX71" i="1"/>
  <c r="CV71" i="1"/>
  <c r="CT71" i="1"/>
  <c r="CR71" i="1"/>
  <c r="CP71" i="1"/>
  <c r="CN71" i="1"/>
  <c r="CL71" i="1"/>
  <c r="CJ71" i="1"/>
  <c r="CH71" i="1"/>
  <c r="CF71" i="1"/>
  <c r="CD71" i="1"/>
  <c r="CB71" i="1"/>
  <c r="BZ71" i="1"/>
  <c r="BX71" i="1"/>
  <c r="BV71" i="1"/>
  <c r="BT71" i="1"/>
  <c r="BR71" i="1"/>
  <c r="BP71" i="1"/>
  <c r="BN71" i="1"/>
  <c r="BL71" i="1"/>
  <c r="BJ71" i="1"/>
  <c r="BH71" i="1"/>
  <c r="BF71" i="1"/>
  <c r="BD71" i="1"/>
  <c r="BB71" i="1"/>
  <c r="AZ71" i="1"/>
  <c r="AX71" i="1"/>
  <c r="AV71" i="1"/>
  <c r="AT71" i="1"/>
  <c r="AR71" i="1"/>
  <c r="AP71" i="1"/>
  <c r="AN71" i="1"/>
  <c r="AL71" i="1"/>
  <c r="AJ71" i="1"/>
  <c r="AH71" i="1"/>
  <c r="AF71" i="1"/>
  <c r="AD71" i="1"/>
  <c r="AB71" i="1"/>
  <c r="Z71" i="1"/>
  <c r="X71" i="1"/>
  <c r="V71" i="1"/>
  <c r="DJ71" i="1" s="1"/>
  <c r="T71" i="1"/>
  <c r="R71" i="1"/>
  <c r="DI70" i="1"/>
  <c r="DI68" i="1" s="1"/>
  <c r="DH70" i="1"/>
  <c r="DF70" i="1"/>
  <c r="DF68" i="1" s="1"/>
  <c r="DD70" i="1"/>
  <c r="DB70" i="1"/>
  <c r="CZ70" i="1"/>
  <c r="CX70" i="1"/>
  <c r="CV70" i="1"/>
  <c r="CT70" i="1"/>
  <c r="CR70" i="1"/>
  <c r="CP70" i="1"/>
  <c r="CP68" i="1" s="1"/>
  <c r="CN70" i="1"/>
  <c r="CL70" i="1"/>
  <c r="CJ70" i="1"/>
  <c r="CH70" i="1"/>
  <c r="CF70" i="1"/>
  <c r="CD70" i="1"/>
  <c r="CB70" i="1"/>
  <c r="BZ70" i="1"/>
  <c r="BX70" i="1"/>
  <c r="BV70" i="1"/>
  <c r="BT70" i="1"/>
  <c r="BR70" i="1"/>
  <c r="BP70" i="1"/>
  <c r="BN70" i="1"/>
  <c r="BL70" i="1"/>
  <c r="BJ70" i="1"/>
  <c r="BH70" i="1"/>
  <c r="BF70" i="1"/>
  <c r="BD70" i="1"/>
  <c r="BB70" i="1"/>
  <c r="AZ70" i="1"/>
  <c r="AX70" i="1"/>
  <c r="AV70" i="1"/>
  <c r="AT70" i="1"/>
  <c r="AR70" i="1"/>
  <c r="AP70" i="1"/>
  <c r="AN70" i="1"/>
  <c r="AL70" i="1"/>
  <c r="AJ70" i="1"/>
  <c r="AH70" i="1"/>
  <c r="AF70" i="1"/>
  <c r="AD70" i="1"/>
  <c r="AB70" i="1"/>
  <c r="Z70" i="1"/>
  <c r="X70" i="1"/>
  <c r="V70" i="1"/>
  <c r="T70" i="1"/>
  <c r="R70" i="1"/>
  <c r="DI69" i="1"/>
  <c r="DH69" i="1"/>
  <c r="DF69" i="1"/>
  <c r="DD69" i="1"/>
  <c r="DB69" i="1"/>
  <c r="CZ69" i="1"/>
  <c r="CZ68" i="1" s="1"/>
  <c r="CX69" i="1"/>
  <c r="CV69" i="1"/>
  <c r="CT69" i="1"/>
  <c r="CR69" i="1"/>
  <c r="CP69" i="1"/>
  <c r="CN69" i="1"/>
  <c r="CL69" i="1"/>
  <c r="CJ69" i="1"/>
  <c r="CJ68" i="1" s="1"/>
  <c r="CH69" i="1"/>
  <c r="CF69" i="1"/>
  <c r="CD69" i="1"/>
  <c r="CB69" i="1"/>
  <c r="BZ69" i="1"/>
  <c r="BX69" i="1"/>
  <c r="BV69" i="1"/>
  <c r="BV68" i="1" s="1"/>
  <c r="BT69" i="1"/>
  <c r="BR69" i="1"/>
  <c r="BP69" i="1"/>
  <c r="BN69" i="1"/>
  <c r="BL69" i="1"/>
  <c r="BJ69" i="1"/>
  <c r="BH69" i="1"/>
  <c r="BF69" i="1"/>
  <c r="BD69" i="1"/>
  <c r="BB69" i="1"/>
  <c r="AZ69" i="1"/>
  <c r="AX69" i="1"/>
  <c r="AV69" i="1"/>
  <c r="AT69" i="1"/>
  <c r="AR69" i="1"/>
  <c r="AP69" i="1"/>
  <c r="AN69" i="1"/>
  <c r="AL69" i="1"/>
  <c r="AJ69" i="1"/>
  <c r="AH69" i="1"/>
  <c r="AF69" i="1"/>
  <c r="AD69" i="1"/>
  <c r="AB69" i="1"/>
  <c r="Z69" i="1"/>
  <c r="X69" i="1"/>
  <c r="V69" i="1"/>
  <c r="T69" i="1"/>
  <c r="R69" i="1"/>
  <c r="DG68" i="1"/>
  <c r="DE68" i="1"/>
  <c r="DC68" i="1"/>
  <c r="DA68" i="1"/>
  <c r="CY68" i="1"/>
  <c r="CW68" i="1"/>
  <c r="CU68" i="1"/>
  <c r="CS68" i="1"/>
  <c r="CQ68" i="1"/>
  <c r="CO68" i="1"/>
  <c r="CM68" i="1"/>
  <c r="CK68" i="1"/>
  <c r="CI68" i="1"/>
  <c r="CG68" i="1"/>
  <c r="CE68" i="1"/>
  <c r="CC68" i="1"/>
  <c r="CA68" i="1"/>
  <c r="BY68" i="1"/>
  <c r="BW68" i="1"/>
  <c r="BU68" i="1"/>
  <c r="BS68" i="1"/>
  <c r="BR68" i="1"/>
  <c r="BQ68" i="1"/>
  <c r="BO68" i="1"/>
  <c r="BM68" i="1"/>
  <c r="BI68" i="1"/>
  <c r="BG68" i="1"/>
  <c r="BE68" i="1"/>
  <c r="BC68" i="1"/>
  <c r="BB68" i="1"/>
  <c r="AY68" i="1"/>
  <c r="AW68" i="1"/>
  <c r="AU68" i="1"/>
  <c r="AS68" i="1"/>
  <c r="AQ68" i="1"/>
  <c r="AO68" i="1"/>
  <c r="AM68" i="1"/>
  <c r="AK68" i="1"/>
  <c r="AI68" i="1"/>
  <c r="AG68" i="1"/>
  <c r="AE68" i="1"/>
  <c r="AC68" i="1"/>
  <c r="AA68" i="1"/>
  <c r="Y68" i="1"/>
  <c r="W68" i="1"/>
  <c r="U68" i="1"/>
  <c r="S68" i="1"/>
  <c r="Q68" i="1"/>
  <c r="DH67" i="1"/>
  <c r="DF67" i="1"/>
  <c r="DD67" i="1"/>
  <c r="DB67" i="1"/>
  <c r="CZ67" i="1"/>
  <c r="CX67" i="1"/>
  <c r="CV67" i="1"/>
  <c r="CT67" i="1"/>
  <c r="CR67" i="1"/>
  <c r="CP67" i="1"/>
  <c r="CN67" i="1"/>
  <c r="CL67" i="1"/>
  <c r="CJ67" i="1"/>
  <c r="CH67" i="1"/>
  <c r="CF67" i="1"/>
  <c r="CD67" i="1"/>
  <c r="CB67" i="1"/>
  <c r="BZ67" i="1"/>
  <c r="BX67" i="1"/>
  <c r="BV67" i="1"/>
  <c r="BT67" i="1"/>
  <c r="BR67" i="1"/>
  <c r="BP67" i="1"/>
  <c r="BN67" i="1"/>
  <c r="BL67" i="1"/>
  <c r="BJ67" i="1"/>
  <c r="BH67" i="1"/>
  <c r="BF67" i="1"/>
  <c r="BD67" i="1"/>
  <c r="BB67" i="1"/>
  <c r="AZ67" i="1"/>
  <c r="AX67" i="1"/>
  <c r="AV67" i="1"/>
  <c r="AT67" i="1"/>
  <c r="AR67" i="1"/>
  <c r="AP67" i="1"/>
  <c r="AN67" i="1"/>
  <c r="AL67" i="1"/>
  <c r="AJ67" i="1"/>
  <c r="AH67" i="1"/>
  <c r="AF67" i="1"/>
  <c r="AD67" i="1"/>
  <c r="AB67" i="1"/>
  <c r="Z67" i="1"/>
  <c r="X67" i="1"/>
  <c r="V67" i="1"/>
  <c r="T67" i="1"/>
  <c r="Q67" i="1"/>
  <c r="DI67" i="1" s="1"/>
  <c r="DH66" i="1"/>
  <c r="DF66" i="1"/>
  <c r="DD66" i="1"/>
  <c r="DB66" i="1"/>
  <c r="CZ66" i="1"/>
  <c r="CX66" i="1"/>
  <c r="CV66" i="1"/>
  <c r="CT66" i="1"/>
  <c r="CR66" i="1"/>
  <c r="CP66" i="1"/>
  <c r="CN66" i="1"/>
  <c r="CL66" i="1"/>
  <c r="CJ66" i="1"/>
  <c r="CH66" i="1"/>
  <c r="CF66" i="1"/>
  <c r="CD66" i="1"/>
  <c r="CB66" i="1"/>
  <c r="BZ66" i="1"/>
  <c r="BX66" i="1"/>
  <c r="BV66" i="1"/>
  <c r="BT66" i="1"/>
  <c r="BR66" i="1"/>
  <c r="BP66" i="1"/>
  <c r="BN66" i="1"/>
  <c r="BL66" i="1"/>
  <c r="BJ66" i="1"/>
  <c r="BH66" i="1"/>
  <c r="BF66" i="1"/>
  <c r="BD66" i="1"/>
  <c r="BB66" i="1"/>
  <c r="AZ66" i="1"/>
  <c r="AX66" i="1"/>
  <c r="AV66" i="1"/>
  <c r="AT66" i="1"/>
  <c r="AR66" i="1"/>
  <c r="AP66" i="1"/>
  <c r="AN66" i="1"/>
  <c r="AL66" i="1"/>
  <c r="AJ66" i="1"/>
  <c r="AH66" i="1"/>
  <c r="AF66" i="1"/>
  <c r="AD66" i="1"/>
  <c r="AB66" i="1"/>
  <c r="Z66" i="1"/>
  <c r="X66" i="1"/>
  <c r="V66" i="1"/>
  <c r="T66" i="1"/>
  <c r="Q66" i="1"/>
  <c r="DI66" i="1" s="1"/>
  <c r="DI65" i="1"/>
  <c r="DH65" i="1"/>
  <c r="DF65" i="1"/>
  <c r="DD65" i="1"/>
  <c r="DB65" i="1"/>
  <c r="CZ65" i="1"/>
  <c r="CX65" i="1"/>
  <c r="CV65" i="1"/>
  <c r="CT65" i="1"/>
  <c r="CR65" i="1"/>
  <c r="CP65" i="1"/>
  <c r="CN65" i="1"/>
  <c r="CL65" i="1"/>
  <c r="CJ65" i="1"/>
  <c r="CH65" i="1"/>
  <c r="CF65" i="1"/>
  <c r="CD65" i="1"/>
  <c r="CB65" i="1"/>
  <c r="BZ65" i="1"/>
  <c r="BX65" i="1"/>
  <c r="BV65" i="1"/>
  <c r="BT65" i="1"/>
  <c r="BR65" i="1"/>
  <c r="BP65" i="1"/>
  <c r="BN65" i="1"/>
  <c r="BL65" i="1"/>
  <c r="BJ65" i="1"/>
  <c r="BH65" i="1"/>
  <c r="BF65" i="1"/>
  <c r="BD65" i="1"/>
  <c r="BB65" i="1"/>
  <c r="AZ65" i="1"/>
  <c r="AX65" i="1"/>
  <c r="AV65" i="1"/>
  <c r="AT65" i="1"/>
  <c r="AR65" i="1"/>
  <c r="AP65" i="1"/>
  <c r="AN65" i="1"/>
  <c r="AL65" i="1"/>
  <c r="AJ65" i="1"/>
  <c r="AH65" i="1"/>
  <c r="AF65" i="1"/>
  <c r="AD65" i="1"/>
  <c r="AB65" i="1"/>
  <c r="Z65" i="1"/>
  <c r="X65" i="1"/>
  <c r="V65" i="1"/>
  <c r="T65" i="1"/>
  <c r="R65" i="1"/>
  <c r="DI64" i="1"/>
  <c r="DH64" i="1"/>
  <c r="DF64" i="1"/>
  <c r="DD64" i="1"/>
  <c r="DB64" i="1"/>
  <c r="CZ64" i="1"/>
  <c r="CX64" i="1"/>
  <c r="CV64" i="1"/>
  <c r="CT64" i="1"/>
  <c r="CR64" i="1"/>
  <c r="CP64" i="1"/>
  <c r="CN64" i="1"/>
  <c r="CL64" i="1"/>
  <c r="CJ64" i="1"/>
  <c r="CH64" i="1"/>
  <c r="CF64" i="1"/>
  <c r="CD64" i="1"/>
  <c r="CB64" i="1"/>
  <c r="BZ64" i="1"/>
  <c r="BX64" i="1"/>
  <c r="BV64" i="1"/>
  <c r="BT64" i="1"/>
  <c r="BR64" i="1"/>
  <c r="BP64" i="1"/>
  <c r="BN64" i="1"/>
  <c r="BL64" i="1"/>
  <c r="BJ64" i="1"/>
  <c r="BH64" i="1"/>
  <c r="BF64" i="1"/>
  <c r="BD64" i="1"/>
  <c r="BB64" i="1"/>
  <c r="AZ64" i="1"/>
  <c r="AX64" i="1"/>
  <c r="AV64" i="1"/>
  <c r="AT64" i="1"/>
  <c r="AR64" i="1"/>
  <c r="AP64" i="1"/>
  <c r="AN64" i="1"/>
  <c r="AL64" i="1"/>
  <c r="AJ64" i="1"/>
  <c r="AH64" i="1"/>
  <c r="AF64" i="1"/>
  <c r="AD64" i="1"/>
  <c r="AB64" i="1"/>
  <c r="Z64" i="1"/>
  <c r="X64" i="1"/>
  <c r="V64" i="1"/>
  <c r="T64" i="1"/>
  <c r="R64" i="1"/>
  <c r="DI63" i="1"/>
  <c r="DH63" i="1"/>
  <c r="DF63" i="1"/>
  <c r="DD63" i="1"/>
  <c r="DB63" i="1"/>
  <c r="CZ63" i="1"/>
  <c r="CX63" i="1"/>
  <c r="CV63" i="1"/>
  <c r="CT63" i="1"/>
  <c r="CR63" i="1"/>
  <c r="CP63" i="1"/>
  <c r="CN63" i="1"/>
  <c r="CL63" i="1"/>
  <c r="CJ63" i="1"/>
  <c r="CH63" i="1"/>
  <c r="CF63" i="1"/>
  <c r="CD63" i="1"/>
  <c r="CB63" i="1"/>
  <c r="BZ63" i="1"/>
  <c r="BX63" i="1"/>
  <c r="BV63" i="1"/>
  <c r="BT63" i="1"/>
  <c r="BR63" i="1"/>
  <c r="BP63" i="1"/>
  <c r="BN63" i="1"/>
  <c r="BL63" i="1"/>
  <c r="BJ63" i="1"/>
  <c r="BH63" i="1"/>
  <c r="BF63" i="1"/>
  <c r="BD63" i="1"/>
  <c r="BB63" i="1"/>
  <c r="AZ63" i="1"/>
  <c r="AX63" i="1"/>
  <c r="AV63" i="1"/>
  <c r="AT63" i="1"/>
  <c r="AR63" i="1"/>
  <c r="AP63" i="1"/>
  <c r="AN63" i="1"/>
  <c r="AL63" i="1"/>
  <c r="AJ63" i="1"/>
  <c r="AH63" i="1"/>
  <c r="AF63" i="1"/>
  <c r="AD63" i="1"/>
  <c r="AB63" i="1"/>
  <c r="Z63" i="1"/>
  <c r="X63" i="1"/>
  <c r="V63" i="1"/>
  <c r="T63" i="1"/>
  <c r="R63" i="1"/>
  <c r="DI62" i="1"/>
  <c r="DH62" i="1"/>
  <c r="DF62" i="1"/>
  <c r="DD62" i="1"/>
  <c r="DB62" i="1"/>
  <c r="CZ62" i="1"/>
  <c r="CX62" i="1"/>
  <c r="CV62" i="1"/>
  <c r="CT62" i="1"/>
  <c r="CR62" i="1"/>
  <c r="CP62" i="1"/>
  <c r="CN62" i="1"/>
  <c r="CL62" i="1"/>
  <c r="CJ62" i="1"/>
  <c r="CH62" i="1"/>
  <c r="CF62" i="1"/>
  <c r="CD62" i="1"/>
  <c r="CB62" i="1"/>
  <c r="BZ62" i="1"/>
  <c r="BX62" i="1"/>
  <c r="BV62" i="1"/>
  <c r="BT62" i="1"/>
  <c r="BR62" i="1"/>
  <c r="BP62" i="1"/>
  <c r="BN62" i="1"/>
  <c r="BL62" i="1"/>
  <c r="BJ62" i="1"/>
  <c r="BH62" i="1"/>
  <c r="BF62" i="1"/>
  <c r="BD62" i="1"/>
  <c r="BB62" i="1"/>
  <c r="AZ62" i="1"/>
  <c r="AX62" i="1"/>
  <c r="AV62" i="1"/>
  <c r="AT62" i="1"/>
  <c r="AR62" i="1"/>
  <c r="AP62" i="1"/>
  <c r="AN62" i="1"/>
  <c r="AL62" i="1"/>
  <c r="AJ62" i="1"/>
  <c r="AH62" i="1"/>
  <c r="AF62" i="1"/>
  <c r="AD62" i="1"/>
  <c r="AB62" i="1"/>
  <c r="Z62" i="1"/>
  <c r="X62" i="1"/>
  <c r="V62" i="1"/>
  <c r="T62" i="1"/>
  <c r="R62" i="1"/>
  <c r="DI61" i="1"/>
  <c r="DH61" i="1"/>
  <c r="DF61" i="1"/>
  <c r="DD61" i="1"/>
  <c r="DB61" i="1"/>
  <c r="CZ61" i="1"/>
  <c r="CX61" i="1"/>
  <c r="CV61" i="1"/>
  <c r="CT61" i="1"/>
  <c r="CR61" i="1"/>
  <c r="CP61" i="1"/>
  <c r="CN61" i="1"/>
  <c r="CL61" i="1"/>
  <c r="CJ61" i="1"/>
  <c r="CH61" i="1"/>
  <c r="CF61" i="1"/>
  <c r="CD61" i="1"/>
  <c r="CB61" i="1"/>
  <c r="BZ61" i="1"/>
  <c r="BX61" i="1"/>
  <c r="BV61" i="1"/>
  <c r="BT61" i="1"/>
  <c r="BR61" i="1"/>
  <c r="BP61" i="1"/>
  <c r="BN61" i="1"/>
  <c r="BL61" i="1"/>
  <c r="BJ61" i="1"/>
  <c r="BH61" i="1"/>
  <c r="BF61" i="1"/>
  <c r="BD61" i="1"/>
  <c r="BB61" i="1"/>
  <c r="AZ61" i="1"/>
  <c r="AX61" i="1"/>
  <c r="AV61" i="1"/>
  <c r="AT61" i="1"/>
  <c r="AR61" i="1"/>
  <c r="AP61" i="1"/>
  <c r="AN61" i="1"/>
  <c r="AL61" i="1"/>
  <c r="AJ61" i="1"/>
  <c r="AH61" i="1"/>
  <c r="AF61" i="1"/>
  <c r="AD61" i="1"/>
  <c r="AB61" i="1"/>
  <c r="Z61" i="1"/>
  <c r="X61" i="1"/>
  <c r="V61" i="1"/>
  <c r="T61" i="1"/>
  <c r="R61" i="1"/>
  <c r="DI60" i="1"/>
  <c r="DH60" i="1"/>
  <c r="DF60" i="1"/>
  <c r="DD60" i="1"/>
  <c r="DB60" i="1"/>
  <c r="CZ60" i="1"/>
  <c r="CX60" i="1"/>
  <c r="CV60" i="1"/>
  <c r="CT60" i="1"/>
  <c r="CR60" i="1"/>
  <c r="CP60" i="1"/>
  <c r="CN60" i="1"/>
  <c r="CL60" i="1"/>
  <c r="CJ60" i="1"/>
  <c r="CH60" i="1"/>
  <c r="CF60" i="1"/>
  <c r="CD60" i="1"/>
  <c r="CB60" i="1"/>
  <c r="BZ60" i="1"/>
  <c r="BX60" i="1"/>
  <c r="BV60" i="1"/>
  <c r="BT60" i="1"/>
  <c r="BR60" i="1"/>
  <c r="BP60" i="1"/>
  <c r="BN60" i="1"/>
  <c r="BL60" i="1"/>
  <c r="BJ60" i="1"/>
  <c r="BH60" i="1"/>
  <c r="BF60" i="1"/>
  <c r="BD60" i="1"/>
  <c r="BB60" i="1"/>
  <c r="AZ60" i="1"/>
  <c r="AX60" i="1"/>
  <c r="AV60" i="1"/>
  <c r="AT60" i="1"/>
  <c r="AR60" i="1"/>
  <c r="AP60" i="1"/>
  <c r="AN60" i="1"/>
  <c r="AL60" i="1"/>
  <c r="AJ60" i="1"/>
  <c r="AH60" i="1"/>
  <c r="AF60" i="1"/>
  <c r="AD60" i="1"/>
  <c r="AB60" i="1"/>
  <c r="Z60" i="1"/>
  <c r="X60" i="1"/>
  <c r="V60" i="1"/>
  <c r="T60" i="1"/>
  <c r="R60" i="1"/>
  <c r="DI59" i="1"/>
  <c r="DH59" i="1"/>
  <c r="DF59" i="1"/>
  <c r="DD59" i="1"/>
  <c r="DB59" i="1"/>
  <c r="CZ59" i="1"/>
  <c r="CX59" i="1"/>
  <c r="CV59" i="1"/>
  <c r="CT59" i="1"/>
  <c r="CR59" i="1"/>
  <c r="CP59" i="1"/>
  <c r="CN59" i="1"/>
  <c r="CL59" i="1"/>
  <c r="CJ59" i="1"/>
  <c r="CH59" i="1"/>
  <c r="CF59" i="1"/>
  <c r="CD59" i="1"/>
  <c r="CB59" i="1"/>
  <c r="BZ59" i="1"/>
  <c r="BX59" i="1"/>
  <c r="BV59" i="1"/>
  <c r="BT59" i="1"/>
  <c r="BR59" i="1"/>
  <c r="BP59" i="1"/>
  <c r="BN59" i="1"/>
  <c r="BL59" i="1"/>
  <c r="BJ59" i="1"/>
  <c r="BH59" i="1"/>
  <c r="BF59" i="1"/>
  <c r="BD59" i="1"/>
  <c r="BB59" i="1"/>
  <c r="AZ59" i="1"/>
  <c r="AX59" i="1"/>
  <c r="AV59" i="1"/>
  <c r="AT59" i="1"/>
  <c r="AR59" i="1"/>
  <c r="AP59" i="1"/>
  <c r="AN59" i="1"/>
  <c r="AL59" i="1"/>
  <c r="AJ59" i="1"/>
  <c r="AH59" i="1"/>
  <c r="AF59" i="1"/>
  <c r="AD59" i="1"/>
  <c r="AB59" i="1"/>
  <c r="Z59" i="1"/>
  <c r="X59" i="1"/>
  <c r="V59" i="1"/>
  <c r="T59" i="1"/>
  <c r="R59" i="1"/>
  <c r="DI58" i="1"/>
  <c r="DH58" i="1"/>
  <c r="DF58" i="1"/>
  <c r="DD58" i="1"/>
  <c r="DB58" i="1"/>
  <c r="CZ58" i="1"/>
  <c r="CX58" i="1"/>
  <c r="CV58" i="1"/>
  <c r="CT58" i="1"/>
  <c r="CR58" i="1"/>
  <c r="CP58" i="1"/>
  <c r="CN58" i="1"/>
  <c r="CL58" i="1"/>
  <c r="CJ58" i="1"/>
  <c r="CH58" i="1"/>
  <c r="CF58" i="1"/>
  <c r="CD58" i="1"/>
  <c r="CB58" i="1"/>
  <c r="BZ58" i="1"/>
  <c r="BX58" i="1"/>
  <c r="BV58" i="1"/>
  <c r="BT58" i="1"/>
  <c r="BR58" i="1"/>
  <c r="BP58" i="1"/>
  <c r="BN58" i="1"/>
  <c r="BL58" i="1"/>
  <c r="BJ58" i="1"/>
  <c r="BH58" i="1"/>
  <c r="BF58" i="1"/>
  <c r="BD58" i="1"/>
  <c r="BB58" i="1"/>
  <c r="AZ58" i="1"/>
  <c r="AX58" i="1"/>
  <c r="AV58" i="1"/>
  <c r="AV57" i="1" s="1"/>
  <c r="AT58" i="1"/>
  <c r="AR58" i="1"/>
  <c r="AP58" i="1"/>
  <c r="AN58" i="1"/>
  <c r="AL58" i="1"/>
  <c r="AJ58" i="1"/>
  <c r="AH58" i="1"/>
  <c r="AF58" i="1"/>
  <c r="AD58" i="1"/>
  <c r="AB58" i="1"/>
  <c r="Z58" i="1"/>
  <c r="X58" i="1"/>
  <c r="V58" i="1"/>
  <c r="T58" i="1"/>
  <c r="R58" i="1"/>
  <c r="DG57" i="1"/>
  <c r="DE57" i="1"/>
  <c r="DC57" i="1"/>
  <c r="DA57" i="1"/>
  <c r="CY57" i="1"/>
  <c r="CW57" i="1"/>
  <c r="CU57" i="1"/>
  <c r="CS57" i="1"/>
  <c r="CQ57" i="1"/>
  <c r="CO57" i="1"/>
  <c r="CM57" i="1"/>
  <c r="CK57" i="1"/>
  <c r="CI57" i="1"/>
  <c r="CG57" i="1"/>
  <c r="CE57" i="1"/>
  <c r="CC57" i="1"/>
  <c r="CA57" i="1"/>
  <c r="BY57" i="1"/>
  <c r="BW57" i="1"/>
  <c r="BU57" i="1"/>
  <c r="BS57" i="1"/>
  <c r="BQ57" i="1"/>
  <c r="BO57" i="1"/>
  <c r="BM57" i="1"/>
  <c r="BI57" i="1"/>
  <c r="BG57" i="1"/>
  <c r="BE57" i="1"/>
  <c r="BC57" i="1"/>
  <c r="AY57" i="1"/>
  <c r="AW57" i="1"/>
  <c r="AU57" i="1"/>
  <c r="AS57" i="1"/>
  <c r="AQ57" i="1"/>
  <c r="AO57" i="1"/>
  <c r="AM57" i="1"/>
  <c r="AK57" i="1"/>
  <c r="AI57" i="1"/>
  <c r="AG57" i="1"/>
  <c r="AF57" i="1"/>
  <c r="AE57" i="1"/>
  <c r="AC57" i="1"/>
  <c r="AA57" i="1"/>
  <c r="Y57" i="1"/>
  <c r="W57" i="1"/>
  <c r="U57" i="1"/>
  <c r="S57" i="1"/>
  <c r="DI56" i="1"/>
  <c r="DH56" i="1"/>
  <c r="DF56" i="1"/>
  <c r="DD56" i="1"/>
  <c r="DB56" i="1"/>
  <c r="CZ56" i="1"/>
  <c r="CX56" i="1"/>
  <c r="CV56" i="1"/>
  <c r="CT56" i="1"/>
  <c r="CR56" i="1"/>
  <c r="CP56" i="1"/>
  <c r="CN56" i="1"/>
  <c r="CL56" i="1"/>
  <c r="CJ56" i="1"/>
  <c r="CH56" i="1"/>
  <c r="CF56" i="1"/>
  <c r="CD56" i="1"/>
  <c r="CB56" i="1"/>
  <c r="BZ56" i="1"/>
  <c r="BX56" i="1"/>
  <c r="BV56" i="1"/>
  <c r="BT56" i="1"/>
  <c r="BR56" i="1"/>
  <c r="BP56" i="1"/>
  <c r="BN56" i="1"/>
  <c r="BL56" i="1"/>
  <c r="BJ56" i="1"/>
  <c r="BH56" i="1"/>
  <c r="BF56" i="1"/>
  <c r="BD56" i="1"/>
  <c r="BB56" i="1"/>
  <c r="AZ56" i="1"/>
  <c r="AX56" i="1"/>
  <c r="AV56" i="1"/>
  <c r="AT56" i="1"/>
  <c r="AR56" i="1"/>
  <c r="AP56" i="1"/>
  <c r="AN56" i="1"/>
  <c r="AL56" i="1"/>
  <c r="AJ56" i="1"/>
  <c r="AH56" i="1"/>
  <c r="AF56" i="1"/>
  <c r="AD56" i="1"/>
  <c r="AB56" i="1"/>
  <c r="Z56" i="1"/>
  <c r="X56" i="1"/>
  <c r="V56" i="1"/>
  <c r="T56" i="1"/>
  <c r="R56" i="1"/>
  <c r="DI55" i="1"/>
  <c r="DH55" i="1"/>
  <c r="DF55" i="1"/>
  <c r="DD55" i="1"/>
  <c r="DB55" i="1"/>
  <c r="CZ55" i="1"/>
  <c r="CX55" i="1"/>
  <c r="CV55" i="1"/>
  <c r="CT55" i="1"/>
  <c r="CR55" i="1"/>
  <c r="CP55" i="1"/>
  <c r="CN55" i="1"/>
  <c r="CL55" i="1"/>
  <c r="CJ55" i="1"/>
  <c r="CH55" i="1"/>
  <c r="CF55" i="1"/>
  <c r="CD55" i="1"/>
  <c r="CB55" i="1"/>
  <c r="BZ55" i="1"/>
  <c r="BX55" i="1"/>
  <c r="BV55" i="1"/>
  <c r="BT55" i="1"/>
  <c r="BR55" i="1"/>
  <c r="BP55" i="1"/>
  <c r="BN55" i="1"/>
  <c r="BL55" i="1"/>
  <c r="BJ55" i="1"/>
  <c r="BH55" i="1"/>
  <c r="BF55" i="1"/>
  <c r="BD55" i="1"/>
  <c r="BB55" i="1"/>
  <c r="AZ55" i="1"/>
  <c r="AX55" i="1"/>
  <c r="AV55" i="1"/>
  <c r="AT55" i="1"/>
  <c r="AR55" i="1"/>
  <c r="AP55" i="1"/>
  <c r="AN55" i="1"/>
  <c r="AL55" i="1"/>
  <c r="AJ55" i="1"/>
  <c r="AH55" i="1"/>
  <c r="AF55" i="1"/>
  <c r="AD55" i="1"/>
  <c r="AB55" i="1"/>
  <c r="Z55" i="1"/>
  <c r="X55" i="1"/>
  <c r="V55" i="1"/>
  <c r="T55" i="1"/>
  <c r="R55" i="1"/>
  <c r="DI54" i="1"/>
  <c r="DH54" i="1"/>
  <c r="DF54" i="1"/>
  <c r="DD54" i="1"/>
  <c r="DB54" i="1"/>
  <c r="CZ54" i="1"/>
  <c r="CX54" i="1"/>
  <c r="CV54" i="1"/>
  <c r="CT54" i="1"/>
  <c r="CR54" i="1"/>
  <c r="CP54" i="1"/>
  <c r="CN54" i="1"/>
  <c r="CL54" i="1"/>
  <c r="CJ54" i="1"/>
  <c r="CH54" i="1"/>
  <c r="CF54" i="1"/>
  <c r="CD54" i="1"/>
  <c r="CB54" i="1"/>
  <c r="BZ54" i="1"/>
  <c r="BX54" i="1"/>
  <c r="BV54" i="1"/>
  <c r="BT54" i="1"/>
  <c r="BR54" i="1"/>
  <c r="BP54" i="1"/>
  <c r="BN54" i="1"/>
  <c r="BL54" i="1"/>
  <c r="BJ54" i="1"/>
  <c r="BH54" i="1"/>
  <c r="BF54" i="1"/>
  <c r="BD54" i="1"/>
  <c r="BB54" i="1"/>
  <c r="AZ54" i="1"/>
  <c r="AX54" i="1"/>
  <c r="AV54" i="1"/>
  <c r="AT54" i="1"/>
  <c r="AR54" i="1"/>
  <c r="AP54" i="1"/>
  <c r="AN54" i="1"/>
  <c r="AL54" i="1"/>
  <c r="AJ54" i="1"/>
  <c r="AH54" i="1"/>
  <c r="AF54" i="1"/>
  <c r="AD54" i="1"/>
  <c r="AB54" i="1"/>
  <c r="Z54" i="1"/>
  <c r="X54" i="1"/>
  <c r="V54" i="1"/>
  <c r="T54" i="1"/>
  <c r="R54" i="1"/>
  <c r="DG53" i="1"/>
  <c r="DE53" i="1"/>
  <c r="DC53" i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C53" i="1"/>
  <c r="CA53" i="1"/>
  <c r="BY53" i="1"/>
  <c r="BW53" i="1"/>
  <c r="BU53" i="1"/>
  <c r="BS53" i="1"/>
  <c r="BQ53" i="1"/>
  <c r="BO53" i="1"/>
  <c r="BM53" i="1"/>
  <c r="BK53" i="1"/>
  <c r="BI53" i="1"/>
  <c r="BG53" i="1"/>
  <c r="BE53" i="1"/>
  <c r="BC53" i="1"/>
  <c r="BA53" i="1"/>
  <c r="AY53" i="1"/>
  <c r="AW53" i="1"/>
  <c r="AU53" i="1"/>
  <c r="AS53" i="1"/>
  <c r="AQ53" i="1"/>
  <c r="AO53" i="1"/>
  <c r="AM53" i="1"/>
  <c r="AK53" i="1"/>
  <c r="AI53" i="1"/>
  <c r="AG53" i="1"/>
  <c r="AE53" i="1"/>
  <c r="AC53" i="1"/>
  <c r="AA53" i="1"/>
  <c r="Y53" i="1"/>
  <c r="W53" i="1"/>
  <c r="U53" i="1"/>
  <c r="S53" i="1"/>
  <c r="Q53" i="1"/>
  <c r="DI52" i="1"/>
  <c r="DI51" i="1" s="1"/>
  <c r="DH52" i="1"/>
  <c r="DH51" i="1" s="1"/>
  <c r="DF52" i="1"/>
  <c r="DD52" i="1"/>
  <c r="DD51" i="1" s="1"/>
  <c r="DB52" i="1"/>
  <c r="DB51" i="1" s="1"/>
  <c r="CZ52" i="1"/>
  <c r="CZ51" i="1" s="1"/>
  <c r="CX52" i="1"/>
  <c r="CX51" i="1" s="1"/>
  <c r="CV52" i="1"/>
  <c r="CV51" i="1" s="1"/>
  <c r="CT52" i="1"/>
  <c r="CR52" i="1"/>
  <c r="CR51" i="1" s="1"/>
  <c r="CP52" i="1"/>
  <c r="CP51" i="1" s="1"/>
  <c r="CN52" i="1"/>
  <c r="CN51" i="1" s="1"/>
  <c r="CL52" i="1"/>
  <c r="CL51" i="1" s="1"/>
  <c r="CJ52" i="1"/>
  <c r="CJ51" i="1" s="1"/>
  <c r="CH52" i="1"/>
  <c r="CH51" i="1" s="1"/>
  <c r="CF52" i="1"/>
  <c r="CF51" i="1" s="1"/>
  <c r="CD52" i="1"/>
  <c r="CD51" i="1" s="1"/>
  <c r="CB52" i="1"/>
  <c r="CB51" i="1" s="1"/>
  <c r="BZ52" i="1"/>
  <c r="BX52" i="1"/>
  <c r="BX51" i="1" s="1"/>
  <c r="BV52" i="1"/>
  <c r="BV51" i="1" s="1"/>
  <c r="BT52" i="1"/>
  <c r="BT51" i="1" s="1"/>
  <c r="BR52" i="1"/>
  <c r="BR51" i="1" s="1"/>
  <c r="BP52" i="1"/>
  <c r="BP51" i="1" s="1"/>
  <c r="BN52" i="1"/>
  <c r="BL52" i="1"/>
  <c r="BL51" i="1" s="1"/>
  <c r="BJ52" i="1"/>
  <c r="BH52" i="1"/>
  <c r="BH51" i="1" s="1"/>
  <c r="BF52" i="1"/>
  <c r="BF51" i="1" s="1"/>
  <c r="BD52" i="1"/>
  <c r="BD51" i="1" s="1"/>
  <c r="BB52" i="1"/>
  <c r="AZ52" i="1"/>
  <c r="AZ51" i="1" s="1"/>
  <c r="AX52" i="1"/>
  <c r="AX51" i="1" s="1"/>
  <c r="AV52" i="1"/>
  <c r="AV51" i="1" s="1"/>
  <c r="AT52" i="1"/>
  <c r="AT51" i="1" s="1"/>
  <c r="AR52" i="1"/>
  <c r="AR51" i="1" s="1"/>
  <c r="AP52" i="1"/>
  <c r="AP51" i="1" s="1"/>
  <c r="AN52" i="1"/>
  <c r="AN51" i="1" s="1"/>
  <c r="AL52" i="1"/>
  <c r="AJ52" i="1"/>
  <c r="AH52" i="1"/>
  <c r="AH51" i="1" s="1"/>
  <c r="AF52" i="1"/>
  <c r="AF51" i="1" s="1"/>
  <c r="AD52" i="1"/>
  <c r="AB52" i="1"/>
  <c r="AB51" i="1" s="1"/>
  <c r="Z52" i="1"/>
  <c r="X52" i="1"/>
  <c r="X51" i="1" s="1"/>
  <c r="V52" i="1"/>
  <c r="T52" i="1"/>
  <c r="T51" i="1" s="1"/>
  <c r="R52" i="1"/>
  <c r="R51" i="1" s="1"/>
  <c r="DG51" i="1"/>
  <c r="DF51" i="1"/>
  <c r="DE51" i="1"/>
  <c r="DC51" i="1"/>
  <c r="DA51" i="1"/>
  <c r="CY51" i="1"/>
  <c r="CW51" i="1"/>
  <c r="CU51" i="1"/>
  <c r="CT51" i="1"/>
  <c r="CS51" i="1"/>
  <c r="CQ51" i="1"/>
  <c r="CO51" i="1"/>
  <c r="CM51" i="1"/>
  <c r="CK51" i="1"/>
  <c r="CI51" i="1"/>
  <c r="CG51" i="1"/>
  <c r="CE51" i="1"/>
  <c r="CC51" i="1"/>
  <c r="CA51" i="1"/>
  <c r="BZ51" i="1"/>
  <c r="BY51" i="1"/>
  <c r="BW51" i="1"/>
  <c r="BU51" i="1"/>
  <c r="BS51" i="1"/>
  <c r="BQ51" i="1"/>
  <c r="BO51" i="1"/>
  <c r="BN51" i="1"/>
  <c r="BM51" i="1"/>
  <c r="BJ51" i="1"/>
  <c r="BI51" i="1"/>
  <c r="BG51" i="1"/>
  <c r="BE51" i="1"/>
  <c r="BC51" i="1"/>
  <c r="BB51" i="1"/>
  <c r="AY51" i="1"/>
  <c r="AW51" i="1"/>
  <c r="AU51" i="1"/>
  <c r="AS51" i="1"/>
  <c r="AQ51" i="1"/>
  <c r="AO51" i="1"/>
  <c r="AM51" i="1"/>
  <c r="AL51" i="1"/>
  <c r="AK51" i="1"/>
  <c r="AJ51" i="1"/>
  <c r="AI51" i="1"/>
  <c r="AG51" i="1"/>
  <c r="AE51" i="1"/>
  <c r="AD51" i="1"/>
  <c r="AC51" i="1"/>
  <c r="AA51" i="1"/>
  <c r="Z51" i="1"/>
  <c r="Y51" i="1"/>
  <c r="W51" i="1"/>
  <c r="V51" i="1"/>
  <c r="U51" i="1"/>
  <c r="S51" i="1"/>
  <c r="Q51" i="1"/>
  <c r="DI50" i="1"/>
  <c r="DH50" i="1"/>
  <c r="DF50" i="1"/>
  <c r="DD50" i="1"/>
  <c r="DB50" i="1"/>
  <c r="CZ50" i="1"/>
  <c r="CX50" i="1"/>
  <c r="CV50" i="1"/>
  <c r="CT50" i="1"/>
  <c r="CR50" i="1"/>
  <c r="CP50" i="1"/>
  <c r="CN50" i="1"/>
  <c r="CL50" i="1"/>
  <c r="CJ50" i="1"/>
  <c r="CH50" i="1"/>
  <c r="CH47" i="1" s="1"/>
  <c r="CF50" i="1"/>
  <c r="CD50" i="1"/>
  <c r="CB50" i="1"/>
  <c r="BZ50" i="1"/>
  <c r="BX50" i="1"/>
  <c r="BV50" i="1"/>
  <c r="BT50" i="1"/>
  <c r="BR50" i="1"/>
  <c r="BP50" i="1"/>
  <c r="BN50" i="1"/>
  <c r="BL50" i="1"/>
  <c r="BJ50" i="1"/>
  <c r="BH50" i="1"/>
  <c r="BF50" i="1"/>
  <c r="BD50" i="1"/>
  <c r="BB50" i="1"/>
  <c r="AZ50" i="1"/>
  <c r="AX50" i="1"/>
  <c r="AV50" i="1"/>
  <c r="AT50" i="1"/>
  <c r="AR50" i="1"/>
  <c r="AP50" i="1"/>
  <c r="AN50" i="1"/>
  <c r="AL50" i="1"/>
  <c r="AJ50" i="1"/>
  <c r="AH50" i="1"/>
  <c r="AF50" i="1"/>
  <c r="AD50" i="1"/>
  <c r="AB50" i="1"/>
  <c r="Z50" i="1"/>
  <c r="X50" i="1"/>
  <c r="V50" i="1"/>
  <c r="T50" i="1"/>
  <c r="R50" i="1"/>
  <c r="DI49" i="1"/>
  <c r="DH49" i="1"/>
  <c r="DF49" i="1"/>
  <c r="DD49" i="1"/>
  <c r="DB49" i="1"/>
  <c r="CZ49" i="1"/>
  <c r="CX49" i="1"/>
  <c r="CV49" i="1"/>
  <c r="CT49" i="1"/>
  <c r="CR49" i="1"/>
  <c r="CP49" i="1"/>
  <c r="CN49" i="1"/>
  <c r="CL49" i="1"/>
  <c r="CJ49" i="1"/>
  <c r="CH49" i="1"/>
  <c r="CF49" i="1"/>
  <c r="CD49" i="1"/>
  <c r="CB49" i="1"/>
  <c r="BZ49" i="1"/>
  <c r="BX49" i="1"/>
  <c r="BV49" i="1"/>
  <c r="BT49" i="1"/>
  <c r="BR49" i="1"/>
  <c r="BP49" i="1"/>
  <c r="BN49" i="1"/>
  <c r="BL49" i="1"/>
  <c r="BJ49" i="1"/>
  <c r="BH49" i="1"/>
  <c r="BF49" i="1"/>
  <c r="BD49" i="1"/>
  <c r="BB49" i="1"/>
  <c r="AZ49" i="1"/>
  <c r="AX49" i="1"/>
  <c r="AX47" i="1" s="1"/>
  <c r="AV49" i="1"/>
  <c r="AT49" i="1"/>
  <c r="AR49" i="1"/>
  <c r="AP49" i="1"/>
  <c r="AN49" i="1"/>
  <c r="AL49" i="1"/>
  <c r="AJ49" i="1"/>
  <c r="AH49" i="1"/>
  <c r="AH47" i="1" s="1"/>
  <c r="AF49" i="1"/>
  <c r="AD49" i="1"/>
  <c r="AB49" i="1"/>
  <c r="Z49" i="1"/>
  <c r="X49" i="1"/>
  <c r="V49" i="1"/>
  <c r="T49" i="1"/>
  <c r="R49" i="1"/>
  <c r="DJ49" i="1"/>
  <c r="DI48" i="1"/>
  <c r="DH48" i="1"/>
  <c r="DF48" i="1"/>
  <c r="DD48" i="1"/>
  <c r="DB48" i="1"/>
  <c r="CZ48" i="1"/>
  <c r="CX48" i="1"/>
  <c r="CV48" i="1"/>
  <c r="CV47" i="1" s="1"/>
  <c r="CT48" i="1"/>
  <c r="CR48" i="1"/>
  <c r="CP48" i="1"/>
  <c r="CN48" i="1"/>
  <c r="CN47" i="1" s="1"/>
  <c r="CL48" i="1"/>
  <c r="CJ48" i="1"/>
  <c r="CH48" i="1"/>
  <c r="CF48" i="1"/>
  <c r="CF47" i="1" s="1"/>
  <c r="CD48" i="1"/>
  <c r="CB48" i="1"/>
  <c r="BZ48" i="1"/>
  <c r="BX48" i="1"/>
  <c r="BX47" i="1" s="1"/>
  <c r="BV48" i="1"/>
  <c r="BT48" i="1"/>
  <c r="BR48" i="1"/>
  <c r="BP48" i="1"/>
  <c r="BP47" i="1" s="1"/>
  <c r="BN48" i="1"/>
  <c r="BL48" i="1"/>
  <c r="BJ48" i="1"/>
  <c r="BH48" i="1"/>
  <c r="BH47" i="1" s="1"/>
  <c r="BF48" i="1"/>
  <c r="BD48" i="1"/>
  <c r="BB48" i="1"/>
  <c r="AZ48" i="1"/>
  <c r="AZ47" i="1" s="1"/>
  <c r="AX48" i="1"/>
  <c r="AV48" i="1"/>
  <c r="AT48" i="1"/>
  <c r="AR48" i="1"/>
  <c r="AR47" i="1" s="1"/>
  <c r="AP48" i="1"/>
  <c r="AN48" i="1"/>
  <c r="AL48" i="1"/>
  <c r="AJ48" i="1"/>
  <c r="AJ47" i="1" s="1"/>
  <c r="AH48" i="1"/>
  <c r="AF48" i="1"/>
  <c r="AD48" i="1"/>
  <c r="AB48" i="1"/>
  <c r="AB47" i="1" s="1"/>
  <c r="Z48" i="1"/>
  <c r="X48" i="1"/>
  <c r="V48" i="1"/>
  <c r="T48" i="1"/>
  <c r="T47" i="1" s="1"/>
  <c r="R48" i="1"/>
  <c r="DG47" i="1"/>
  <c r="DE47" i="1"/>
  <c r="DD47" i="1"/>
  <c r="DC47" i="1"/>
  <c r="DA47" i="1"/>
  <c r="CY47" i="1"/>
  <c r="CW47" i="1"/>
  <c r="CU47" i="1"/>
  <c r="CS47" i="1"/>
  <c r="CQ47" i="1"/>
  <c r="CO47" i="1"/>
  <c r="CM47" i="1"/>
  <c r="CK47" i="1"/>
  <c r="CI47" i="1"/>
  <c r="CG47" i="1"/>
  <c r="CE47" i="1"/>
  <c r="CC47" i="1"/>
  <c r="CA47" i="1"/>
  <c r="BY47" i="1"/>
  <c r="BW47" i="1"/>
  <c r="BU47" i="1"/>
  <c r="BS47" i="1"/>
  <c r="BQ47" i="1"/>
  <c r="BO47" i="1"/>
  <c r="BM47" i="1"/>
  <c r="BJ47" i="1"/>
  <c r="BI47" i="1"/>
  <c r="BG47" i="1"/>
  <c r="BE47" i="1"/>
  <c r="BC47" i="1"/>
  <c r="AY47" i="1"/>
  <c r="AW47" i="1"/>
  <c r="AU47" i="1"/>
  <c r="AS47" i="1"/>
  <c r="AQ47" i="1"/>
  <c r="AO47" i="1"/>
  <c r="AM47" i="1"/>
  <c r="AK47" i="1"/>
  <c r="AI47" i="1"/>
  <c r="AG47" i="1"/>
  <c r="AE47" i="1"/>
  <c r="AC47" i="1"/>
  <c r="AA47" i="1"/>
  <c r="Y47" i="1"/>
  <c r="W47" i="1"/>
  <c r="U47" i="1"/>
  <c r="S47" i="1"/>
  <c r="Q47" i="1"/>
  <c r="DI46" i="1"/>
  <c r="DH46" i="1"/>
  <c r="DF46" i="1"/>
  <c r="DD46" i="1"/>
  <c r="DB46" i="1"/>
  <c r="CZ46" i="1"/>
  <c r="CX46" i="1"/>
  <c r="CV46" i="1"/>
  <c r="CT46" i="1"/>
  <c r="CR46" i="1"/>
  <c r="CP46" i="1"/>
  <c r="CN46" i="1"/>
  <c r="CL46" i="1"/>
  <c r="CJ46" i="1"/>
  <c r="CH46" i="1"/>
  <c r="CF46" i="1"/>
  <c r="CD46" i="1"/>
  <c r="CB46" i="1"/>
  <c r="BZ46" i="1"/>
  <c r="BX46" i="1"/>
  <c r="BV46" i="1"/>
  <c r="BT46" i="1"/>
  <c r="BR46" i="1"/>
  <c r="BP46" i="1"/>
  <c r="BN46" i="1"/>
  <c r="BL46" i="1"/>
  <c r="BJ46" i="1"/>
  <c r="BH46" i="1"/>
  <c r="BF46" i="1"/>
  <c r="BD46" i="1"/>
  <c r="BB46" i="1"/>
  <c r="AZ46" i="1"/>
  <c r="AX46" i="1"/>
  <c r="AV46" i="1"/>
  <c r="AT46" i="1"/>
  <c r="AR46" i="1"/>
  <c r="AP46" i="1"/>
  <c r="AN46" i="1"/>
  <c r="AL46" i="1"/>
  <c r="AJ46" i="1"/>
  <c r="AH46" i="1"/>
  <c r="AF46" i="1"/>
  <c r="AD46" i="1"/>
  <c r="AB46" i="1"/>
  <c r="Z46" i="1"/>
  <c r="X46" i="1"/>
  <c r="V46" i="1"/>
  <c r="T46" i="1"/>
  <c r="R46" i="1"/>
  <c r="DI45" i="1"/>
  <c r="DH45" i="1"/>
  <c r="DF45" i="1"/>
  <c r="DD45" i="1"/>
  <c r="DB45" i="1"/>
  <c r="CZ45" i="1"/>
  <c r="CX45" i="1"/>
  <c r="CV45" i="1"/>
  <c r="CT45" i="1"/>
  <c r="CR45" i="1"/>
  <c r="CP45" i="1"/>
  <c r="CN45" i="1"/>
  <c r="CL45" i="1"/>
  <c r="CJ45" i="1"/>
  <c r="CH45" i="1"/>
  <c r="CF45" i="1"/>
  <c r="CD45" i="1"/>
  <c r="CB45" i="1"/>
  <c r="BZ45" i="1"/>
  <c r="BX45" i="1"/>
  <c r="BV45" i="1"/>
  <c r="BT45" i="1"/>
  <c r="BR45" i="1"/>
  <c r="BP45" i="1"/>
  <c r="BN45" i="1"/>
  <c r="BL45" i="1"/>
  <c r="BJ45" i="1"/>
  <c r="BH45" i="1"/>
  <c r="BF45" i="1"/>
  <c r="BD45" i="1"/>
  <c r="BB45" i="1"/>
  <c r="AZ45" i="1"/>
  <c r="AX45" i="1"/>
  <c r="AV45" i="1"/>
  <c r="AT45" i="1"/>
  <c r="AR45" i="1"/>
  <c r="AP45" i="1"/>
  <c r="AN45" i="1"/>
  <c r="AL45" i="1"/>
  <c r="AJ45" i="1"/>
  <c r="AH45" i="1"/>
  <c r="AF45" i="1"/>
  <c r="AD45" i="1"/>
  <c r="AB45" i="1"/>
  <c r="Z45" i="1"/>
  <c r="X45" i="1"/>
  <c r="V45" i="1"/>
  <c r="T45" i="1"/>
  <c r="R45" i="1"/>
  <c r="DI44" i="1"/>
  <c r="DH44" i="1"/>
  <c r="DF44" i="1"/>
  <c r="DD44" i="1"/>
  <c r="DB44" i="1"/>
  <c r="CZ44" i="1"/>
  <c r="CX44" i="1"/>
  <c r="CV44" i="1"/>
  <c r="CT44" i="1"/>
  <c r="CR44" i="1"/>
  <c r="CP44" i="1"/>
  <c r="CN44" i="1"/>
  <c r="CL44" i="1"/>
  <c r="CJ44" i="1"/>
  <c r="CH44" i="1"/>
  <c r="CF44" i="1"/>
  <c r="CD44" i="1"/>
  <c r="CB44" i="1"/>
  <c r="BZ44" i="1"/>
  <c r="BX44" i="1"/>
  <c r="BV44" i="1"/>
  <c r="BT44" i="1"/>
  <c r="BR44" i="1"/>
  <c r="BP44" i="1"/>
  <c r="BN44" i="1"/>
  <c r="BL44" i="1"/>
  <c r="BJ44" i="1"/>
  <c r="BH44" i="1"/>
  <c r="BF44" i="1"/>
  <c r="BD44" i="1"/>
  <c r="BB44" i="1"/>
  <c r="AZ44" i="1"/>
  <c r="AX44" i="1"/>
  <c r="AV44" i="1"/>
  <c r="AT44" i="1"/>
  <c r="AR44" i="1"/>
  <c r="AP44" i="1"/>
  <c r="AN44" i="1"/>
  <c r="AL44" i="1"/>
  <c r="AJ44" i="1"/>
  <c r="AH44" i="1"/>
  <c r="AF44" i="1"/>
  <c r="AD44" i="1"/>
  <c r="AB44" i="1"/>
  <c r="Z44" i="1"/>
  <c r="X44" i="1"/>
  <c r="V44" i="1"/>
  <c r="T44" i="1"/>
  <c r="R44" i="1"/>
  <c r="DH43" i="1"/>
  <c r="DF43" i="1"/>
  <c r="DD43" i="1"/>
  <c r="DB43" i="1"/>
  <c r="CZ43" i="1"/>
  <c r="CX43" i="1"/>
  <c r="CV43" i="1"/>
  <c r="CT43" i="1"/>
  <c r="CR43" i="1"/>
  <c r="CP43" i="1"/>
  <c r="CN43" i="1"/>
  <c r="CL43" i="1"/>
  <c r="CJ43" i="1"/>
  <c r="CH43" i="1"/>
  <c r="CF43" i="1"/>
  <c r="CD43" i="1"/>
  <c r="CB43" i="1"/>
  <c r="BZ43" i="1"/>
  <c r="BX43" i="1"/>
  <c r="BV43" i="1"/>
  <c r="BT43" i="1"/>
  <c r="BR43" i="1"/>
  <c r="BP43" i="1"/>
  <c r="BN43" i="1"/>
  <c r="BL43" i="1"/>
  <c r="BJ43" i="1"/>
  <c r="BH43" i="1"/>
  <c r="BF43" i="1"/>
  <c r="BD43" i="1"/>
  <c r="BB43" i="1"/>
  <c r="AZ43" i="1"/>
  <c r="AX43" i="1"/>
  <c r="AV43" i="1"/>
  <c r="AT43" i="1"/>
  <c r="AR43" i="1"/>
  <c r="AP43" i="1"/>
  <c r="AN43" i="1"/>
  <c r="AL43" i="1"/>
  <c r="AI43" i="1"/>
  <c r="DI43" i="1" s="1"/>
  <c r="AH43" i="1"/>
  <c r="AF43" i="1"/>
  <c r="AD43" i="1"/>
  <c r="AB43" i="1"/>
  <c r="Z43" i="1"/>
  <c r="X43" i="1"/>
  <c r="V43" i="1"/>
  <c r="T43" i="1"/>
  <c r="R43" i="1"/>
  <c r="DI42" i="1"/>
  <c r="DH42" i="1"/>
  <c r="DF42" i="1"/>
  <c r="DD42" i="1"/>
  <c r="DB42" i="1"/>
  <c r="CZ42" i="1"/>
  <c r="CX42" i="1"/>
  <c r="CV42" i="1"/>
  <c r="CT42" i="1"/>
  <c r="CR42" i="1"/>
  <c r="CP42" i="1"/>
  <c r="CN42" i="1"/>
  <c r="CL42" i="1"/>
  <c r="CJ42" i="1"/>
  <c r="CH42" i="1"/>
  <c r="CF42" i="1"/>
  <c r="CD42" i="1"/>
  <c r="CB42" i="1"/>
  <c r="BZ42" i="1"/>
  <c r="BX42" i="1"/>
  <c r="BV42" i="1"/>
  <c r="BT42" i="1"/>
  <c r="BR42" i="1"/>
  <c r="BP42" i="1"/>
  <c r="BN42" i="1"/>
  <c r="BL42" i="1"/>
  <c r="BJ42" i="1"/>
  <c r="BH42" i="1"/>
  <c r="BF42" i="1"/>
  <c r="BD42" i="1"/>
  <c r="BB42" i="1"/>
  <c r="AZ42" i="1"/>
  <c r="AX42" i="1"/>
  <c r="AV42" i="1"/>
  <c r="AT42" i="1"/>
  <c r="AR42" i="1"/>
  <c r="AP42" i="1"/>
  <c r="AN42" i="1"/>
  <c r="AL42" i="1"/>
  <c r="AJ42" i="1"/>
  <c r="AH42" i="1"/>
  <c r="AF42" i="1"/>
  <c r="AD42" i="1"/>
  <c r="AB42" i="1"/>
  <c r="Z42" i="1"/>
  <c r="X42" i="1"/>
  <c r="V42" i="1"/>
  <c r="T42" i="1"/>
  <c r="R42" i="1"/>
  <c r="DH41" i="1"/>
  <c r="DF41" i="1"/>
  <c r="DD41" i="1"/>
  <c r="DB41" i="1"/>
  <c r="CZ41" i="1"/>
  <c r="CX41" i="1"/>
  <c r="CV41" i="1"/>
  <c r="CT41" i="1"/>
  <c r="CR41" i="1"/>
  <c r="CP41" i="1"/>
  <c r="CN41" i="1"/>
  <c r="CL41" i="1"/>
  <c r="CJ41" i="1"/>
  <c r="CH41" i="1"/>
  <c r="CF41" i="1"/>
  <c r="CD41" i="1"/>
  <c r="CB41" i="1"/>
  <c r="BZ41" i="1"/>
  <c r="BX41" i="1"/>
  <c r="BV41" i="1"/>
  <c r="BT41" i="1"/>
  <c r="BR41" i="1"/>
  <c r="BP41" i="1"/>
  <c r="BN41" i="1"/>
  <c r="BL41" i="1"/>
  <c r="BJ41" i="1"/>
  <c r="BH41" i="1"/>
  <c r="BF41" i="1"/>
  <c r="BD41" i="1"/>
  <c r="BB41" i="1"/>
  <c r="AZ41" i="1"/>
  <c r="AX41" i="1"/>
  <c r="AV41" i="1"/>
  <c r="AT41" i="1"/>
  <c r="AR41" i="1"/>
  <c r="AP41" i="1"/>
  <c r="AN41" i="1"/>
  <c r="AL41" i="1"/>
  <c r="AI41" i="1"/>
  <c r="AJ41" i="1" s="1"/>
  <c r="AH41" i="1"/>
  <c r="AF41" i="1"/>
  <c r="AD41" i="1"/>
  <c r="AB41" i="1"/>
  <c r="Z41" i="1"/>
  <c r="X41" i="1"/>
  <c r="V41" i="1"/>
  <c r="T41" i="1"/>
  <c r="R41" i="1"/>
  <c r="DG40" i="1"/>
  <c r="DE40" i="1"/>
  <c r="DC40" i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C40" i="1"/>
  <c r="CA40" i="1"/>
  <c r="BY40" i="1"/>
  <c r="BW40" i="1"/>
  <c r="BU40" i="1"/>
  <c r="BS40" i="1"/>
  <c r="BQ40" i="1"/>
  <c r="BO40" i="1"/>
  <c r="BM40" i="1"/>
  <c r="BK40" i="1"/>
  <c r="BI40" i="1"/>
  <c r="BG40" i="1"/>
  <c r="BE40" i="1"/>
  <c r="BC40" i="1"/>
  <c r="BA40" i="1"/>
  <c r="AY40" i="1"/>
  <c r="AW40" i="1"/>
  <c r="AU40" i="1"/>
  <c r="AS40" i="1"/>
  <c r="AQ40" i="1"/>
  <c r="AO40" i="1"/>
  <c r="AM40" i="1"/>
  <c r="AK40" i="1"/>
  <c r="AG40" i="1"/>
  <c r="AE40" i="1"/>
  <c r="AC40" i="1"/>
  <c r="AA40" i="1"/>
  <c r="Y40" i="1"/>
  <c r="W40" i="1"/>
  <c r="U40" i="1"/>
  <c r="S40" i="1"/>
  <c r="Q40" i="1"/>
  <c r="DH39" i="1"/>
  <c r="DF39" i="1"/>
  <c r="DD39" i="1"/>
  <c r="DB39" i="1"/>
  <c r="CZ39" i="1"/>
  <c r="CX39" i="1"/>
  <c r="CV39" i="1"/>
  <c r="CT39" i="1"/>
  <c r="CR39" i="1"/>
  <c r="CP39" i="1"/>
  <c r="CN39" i="1"/>
  <c r="CL39" i="1"/>
  <c r="CJ39" i="1"/>
  <c r="CH39" i="1"/>
  <c r="CF39" i="1"/>
  <c r="CD39" i="1"/>
  <c r="CB39" i="1"/>
  <c r="BZ39" i="1"/>
  <c r="BX39" i="1"/>
  <c r="BV39" i="1"/>
  <c r="BT39" i="1"/>
  <c r="BR39" i="1"/>
  <c r="BP39" i="1"/>
  <c r="BN39" i="1"/>
  <c r="BL39" i="1"/>
  <c r="BJ39" i="1"/>
  <c r="BH39" i="1"/>
  <c r="BF39" i="1"/>
  <c r="BD39" i="1"/>
  <c r="BB39" i="1"/>
  <c r="AZ39" i="1"/>
  <c r="AX39" i="1"/>
  <c r="AV39" i="1"/>
  <c r="AT39" i="1"/>
  <c r="AR39" i="1"/>
  <c r="AP39" i="1"/>
  <c r="AN39" i="1"/>
  <c r="AL39" i="1"/>
  <c r="AJ39" i="1"/>
  <c r="AH39" i="1"/>
  <c r="AF39" i="1"/>
  <c r="AD39" i="1"/>
  <c r="AB39" i="1"/>
  <c r="Z39" i="1"/>
  <c r="X39" i="1"/>
  <c r="V39" i="1"/>
  <c r="T39" i="1"/>
  <c r="R39" i="1"/>
  <c r="DH38" i="1"/>
  <c r="DF38" i="1"/>
  <c r="DD38" i="1"/>
  <c r="DB38" i="1"/>
  <c r="CZ38" i="1"/>
  <c r="CX38" i="1"/>
  <c r="CV38" i="1"/>
  <c r="CT38" i="1"/>
  <c r="CR38" i="1"/>
  <c r="CP38" i="1"/>
  <c r="CN38" i="1"/>
  <c r="CL38" i="1"/>
  <c r="CJ38" i="1"/>
  <c r="CH38" i="1"/>
  <c r="CF38" i="1"/>
  <c r="CD38" i="1"/>
  <c r="CB38" i="1"/>
  <c r="BZ38" i="1"/>
  <c r="BX38" i="1"/>
  <c r="BV38" i="1"/>
  <c r="BT38" i="1"/>
  <c r="BR38" i="1"/>
  <c r="BP38" i="1"/>
  <c r="BN38" i="1"/>
  <c r="BL38" i="1"/>
  <c r="BJ38" i="1"/>
  <c r="BH38" i="1"/>
  <c r="BF38" i="1"/>
  <c r="BD38" i="1"/>
  <c r="BB38" i="1"/>
  <c r="AZ38" i="1"/>
  <c r="AX38" i="1"/>
  <c r="AV38" i="1"/>
  <c r="AT38" i="1"/>
  <c r="AR38" i="1"/>
  <c r="AP38" i="1"/>
  <c r="AN38" i="1"/>
  <c r="AL38" i="1"/>
  <c r="AJ38" i="1"/>
  <c r="AH38" i="1"/>
  <c r="AF38" i="1"/>
  <c r="AD38" i="1"/>
  <c r="AB38" i="1"/>
  <c r="Z38" i="1"/>
  <c r="X38" i="1"/>
  <c r="V38" i="1"/>
  <c r="T38" i="1"/>
  <c r="R38" i="1"/>
  <c r="DI38" i="1"/>
  <c r="DI37" i="1"/>
  <c r="DH37" i="1"/>
  <c r="DF37" i="1"/>
  <c r="DD37" i="1"/>
  <c r="DB37" i="1"/>
  <c r="CZ37" i="1"/>
  <c r="CX37" i="1"/>
  <c r="CV37" i="1"/>
  <c r="CT37" i="1"/>
  <c r="CR37" i="1"/>
  <c r="CP37" i="1"/>
  <c r="CN37" i="1"/>
  <c r="CL37" i="1"/>
  <c r="CJ37" i="1"/>
  <c r="CH37" i="1"/>
  <c r="CF37" i="1"/>
  <c r="CD37" i="1"/>
  <c r="CB37" i="1"/>
  <c r="BZ37" i="1"/>
  <c r="BX37" i="1"/>
  <c r="BV37" i="1"/>
  <c r="BT37" i="1"/>
  <c r="BR37" i="1"/>
  <c r="BP37" i="1"/>
  <c r="BN37" i="1"/>
  <c r="BL37" i="1"/>
  <c r="BJ37" i="1"/>
  <c r="BH37" i="1"/>
  <c r="BF37" i="1"/>
  <c r="BD37" i="1"/>
  <c r="BB37" i="1"/>
  <c r="AZ37" i="1"/>
  <c r="AX37" i="1"/>
  <c r="AV37" i="1"/>
  <c r="AT37" i="1"/>
  <c r="AR37" i="1"/>
  <c r="AP37" i="1"/>
  <c r="AN37" i="1"/>
  <c r="AL37" i="1"/>
  <c r="AJ37" i="1"/>
  <c r="AH37" i="1"/>
  <c r="AF37" i="1"/>
  <c r="AD37" i="1"/>
  <c r="AB37" i="1"/>
  <c r="Z37" i="1"/>
  <c r="X37" i="1"/>
  <c r="V37" i="1"/>
  <c r="T37" i="1"/>
  <c r="R37" i="1"/>
  <c r="DI36" i="1"/>
  <c r="DH36" i="1"/>
  <c r="DF36" i="1"/>
  <c r="DD36" i="1"/>
  <c r="DB36" i="1"/>
  <c r="CZ36" i="1"/>
  <c r="CX36" i="1"/>
  <c r="CV36" i="1"/>
  <c r="CT36" i="1"/>
  <c r="CR36" i="1"/>
  <c r="CP36" i="1"/>
  <c r="CN36" i="1"/>
  <c r="CL36" i="1"/>
  <c r="CJ36" i="1"/>
  <c r="CH36" i="1"/>
  <c r="CF36" i="1"/>
  <c r="CD36" i="1"/>
  <c r="CB36" i="1"/>
  <c r="BZ36" i="1"/>
  <c r="BX36" i="1"/>
  <c r="BV36" i="1"/>
  <c r="BT36" i="1"/>
  <c r="BR36" i="1"/>
  <c r="BP36" i="1"/>
  <c r="BN36" i="1"/>
  <c r="BL36" i="1"/>
  <c r="BJ36" i="1"/>
  <c r="BH36" i="1"/>
  <c r="BF36" i="1"/>
  <c r="BD36" i="1"/>
  <c r="BB36" i="1"/>
  <c r="AZ36" i="1"/>
  <c r="AX36" i="1"/>
  <c r="AV36" i="1"/>
  <c r="AT36" i="1"/>
  <c r="AR36" i="1"/>
  <c r="AP36" i="1"/>
  <c r="AN36" i="1"/>
  <c r="AL36" i="1"/>
  <c r="AJ36" i="1"/>
  <c r="AH36" i="1"/>
  <c r="AF36" i="1"/>
  <c r="AD36" i="1"/>
  <c r="AB36" i="1"/>
  <c r="Z36" i="1"/>
  <c r="X36" i="1"/>
  <c r="V36" i="1"/>
  <c r="T36" i="1"/>
  <c r="R36" i="1"/>
  <c r="DI35" i="1"/>
  <c r="DH35" i="1"/>
  <c r="DF35" i="1"/>
  <c r="DD35" i="1"/>
  <c r="DB35" i="1"/>
  <c r="CZ35" i="1"/>
  <c r="CX35" i="1"/>
  <c r="CV35" i="1"/>
  <c r="CT35" i="1"/>
  <c r="CR35" i="1"/>
  <c r="CP35" i="1"/>
  <c r="CN35" i="1"/>
  <c r="CL35" i="1"/>
  <c r="CJ35" i="1"/>
  <c r="CH35" i="1"/>
  <c r="CF35" i="1"/>
  <c r="CD35" i="1"/>
  <c r="CB35" i="1"/>
  <c r="BZ35" i="1"/>
  <c r="BX35" i="1"/>
  <c r="BV35" i="1"/>
  <c r="BT35" i="1"/>
  <c r="BR35" i="1"/>
  <c r="BP35" i="1"/>
  <c r="BN35" i="1"/>
  <c r="BL35" i="1"/>
  <c r="BJ35" i="1"/>
  <c r="BH35" i="1"/>
  <c r="BF35" i="1"/>
  <c r="BD35" i="1"/>
  <c r="BB35" i="1"/>
  <c r="AZ35" i="1"/>
  <c r="AX35" i="1"/>
  <c r="AV35" i="1"/>
  <c r="AT35" i="1"/>
  <c r="AR35" i="1"/>
  <c r="AP35" i="1"/>
  <c r="AN35" i="1"/>
  <c r="AL35" i="1"/>
  <c r="AJ35" i="1"/>
  <c r="AH35" i="1"/>
  <c r="AF35" i="1"/>
  <c r="AD35" i="1"/>
  <c r="AB35" i="1"/>
  <c r="Z35" i="1"/>
  <c r="X35" i="1"/>
  <c r="V35" i="1"/>
  <c r="T35" i="1"/>
  <c r="R35" i="1"/>
  <c r="DI34" i="1"/>
  <c r="DH34" i="1"/>
  <c r="DF34" i="1"/>
  <c r="DD34" i="1"/>
  <c r="DB34" i="1"/>
  <c r="CZ34" i="1"/>
  <c r="CX34" i="1"/>
  <c r="CV34" i="1"/>
  <c r="CT34" i="1"/>
  <c r="CR34" i="1"/>
  <c r="CP34" i="1"/>
  <c r="CN34" i="1"/>
  <c r="CL34" i="1"/>
  <c r="CJ34" i="1"/>
  <c r="CH34" i="1"/>
  <c r="CF34" i="1"/>
  <c r="CD34" i="1"/>
  <c r="CB34" i="1"/>
  <c r="BZ34" i="1"/>
  <c r="BX34" i="1"/>
  <c r="BV34" i="1"/>
  <c r="BT34" i="1"/>
  <c r="BR34" i="1"/>
  <c r="BP34" i="1"/>
  <c r="BN34" i="1"/>
  <c r="BL34" i="1"/>
  <c r="BJ34" i="1"/>
  <c r="BH34" i="1"/>
  <c r="BF34" i="1"/>
  <c r="BD34" i="1"/>
  <c r="BB34" i="1"/>
  <c r="AZ34" i="1"/>
  <c r="AX34" i="1"/>
  <c r="AV34" i="1"/>
  <c r="AT34" i="1"/>
  <c r="AR34" i="1"/>
  <c r="AP34" i="1"/>
  <c r="AN34" i="1"/>
  <c r="AL34" i="1"/>
  <c r="AJ34" i="1"/>
  <c r="AH34" i="1"/>
  <c r="AF34" i="1"/>
  <c r="AD34" i="1"/>
  <c r="AB34" i="1"/>
  <c r="Z34" i="1"/>
  <c r="X34" i="1"/>
  <c r="V34" i="1"/>
  <c r="T34" i="1"/>
  <c r="R34" i="1"/>
  <c r="DG33" i="1"/>
  <c r="DE33" i="1"/>
  <c r="DC33" i="1"/>
  <c r="DA33" i="1"/>
  <c r="CY33" i="1"/>
  <c r="CW33" i="1"/>
  <c r="CU33" i="1"/>
  <c r="CS33" i="1"/>
  <c r="CQ33" i="1"/>
  <c r="CO33" i="1"/>
  <c r="CM33" i="1"/>
  <c r="CK33" i="1"/>
  <c r="CI33" i="1"/>
  <c r="CG33" i="1"/>
  <c r="CE33" i="1"/>
  <c r="CC33" i="1"/>
  <c r="CA33" i="1"/>
  <c r="BY33" i="1"/>
  <c r="BW33" i="1"/>
  <c r="BU33" i="1"/>
  <c r="BS33" i="1"/>
  <c r="BQ33" i="1"/>
  <c r="BO33" i="1"/>
  <c r="BM33" i="1"/>
  <c r="BI33" i="1"/>
  <c r="BG33" i="1"/>
  <c r="BE33" i="1"/>
  <c r="BC33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A33" i="1"/>
  <c r="Y33" i="1"/>
  <c r="W33" i="1"/>
  <c r="U33" i="1"/>
  <c r="S33" i="1"/>
  <c r="Q33" i="1"/>
  <c r="DI32" i="1"/>
  <c r="DH32" i="1"/>
  <c r="DF32" i="1"/>
  <c r="DD32" i="1"/>
  <c r="DB32" i="1"/>
  <c r="CZ32" i="1"/>
  <c r="CX32" i="1"/>
  <c r="CV32" i="1"/>
  <c r="CV30" i="1" s="1"/>
  <c r="CT32" i="1"/>
  <c r="CR32" i="1"/>
  <c r="CP32" i="1"/>
  <c r="CN32" i="1"/>
  <c r="CN30" i="1" s="1"/>
  <c r="CL32" i="1"/>
  <c r="CJ32" i="1"/>
  <c r="CH32" i="1"/>
  <c r="CF32" i="1"/>
  <c r="CD32" i="1"/>
  <c r="CB32" i="1"/>
  <c r="BZ32" i="1"/>
  <c r="BX32" i="1"/>
  <c r="BV32" i="1"/>
  <c r="BT32" i="1"/>
  <c r="BR32" i="1"/>
  <c r="BP32" i="1"/>
  <c r="BP30" i="1" s="1"/>
  <c r="BN32" i="1"/>
  <c r="BL32" i="1"/>
  <c r="BJ32" i="1"/>
  <c r="BH32" i="1"/>
  <c r="BF32" i="1"/>
  <c r="BD32" i="1"/>
  <c r="BB32" i="1"/>
  <c r="AZ32" i="1"/>
  <c r="AZ30" i="1" s="1"/>
  <c r="AX32" i="1"/>
  <c r="AV32" i="1"/>
  <c r="AT32" i="1"/>
  <c r="AR32" i="1"/>
  <c r="AR30" i="1" s="1"/>
  <c r="AP32" i="1"/>
  <c r="AN32" i="1"/>
  <c r="AL32" i="1"/>
  <c r="AJ32" i="1"/>
  <c r="AJ30" i="1" s="1"/>
  <c r="AH32" i="1"/>
  <c r="AF32" i="1"/>
  <c r="AD32" i="1"/>
  <c r="AB32" i="1"/>
  <c r="Z32" i="1"/>
  <c r="X32" i="1"/>
  <c r="V32" i="1"/>
  <c r="T32" i="1"/>
  <c r="T30" i="1" s="1"/>
  <c r="R32" i="1"/>
  <c r="DI31" i="1"/>
  <c r="DI30" i="1" s="1"/>
  <c r="DH31" i="1"/>
  <c r="DF31" i="1"/>
  <c r="DF30" i="1" s="1"/>
  <c r="DD31" i="1"/>
  <c r="DB31" i="1"/>
  <c r="CZ31" i="1"/>
  <c r="CX31" i="1"/>
  <c r="CX30" i="1" s="1"/>
  <c r="CV31" i="1"/>
  <c r="CT31" i="1"/>
  <c r="CR31" i="1"/>
  <c r="CP31" i="1"/>
  <c r="CP30" i="1" s="1"/>
  <c r="CN31" i="1"/>
  <c r="CL31" i="1"/>
  <c r="CJ31" i="1"/>
  <c r="CH31" i="1"/>
  <c r="CH30" i="1" s="1"/>
  <c r="CF31" i="1"/>
  <c r="CD31" i="1"/>
  <c r="CB31" i="1"/>
  <c r="BZ31" i="1"/>
  <c r="BZ30" i="1" s="1"/>
  <c r="BX31" i="1"/>
  <c r="BV31" i="1"/>
  <c r="BT31" i="1"/>
  <c r="BR31" i="1"/>
  <c r="BR30" i="1" s="1"/>
  <c r="BP31" i="1"/>
  <c r="BN31" i="1"/>
  <c r="BL31" i="1"/>
  <c r="BJ31" i="1"/>
  <c r="BJ30" i="1" s="1"/>
  <c r="BH31" i="1"/>
  <c r="BF31" i="1"/>
  <c r="BD31" i="1"/>
  <c r="BB31" i="1"/>
  <c r="BB30" i="1" s="1"/>
  <c r="AZ31" i="1"/>
  <c r="AX31" i="1"/>
  <c r="AV31" i="1"/>
  <c r="AT31" i="1"/>
  <c r="AT30" i="1" s="1"/>
  <c r="AR31" i="1"/>
  <c r="AP31" i="1"/>
  <c r="AN31" i="1"/>
  <c r="AL31" i="1"/>
  <c r="AL30" i="1" s="1"/>
  <c r="AJ31" i="1"/>
  <c r="AH31" i="1"/>
  <c r="AF31" i="1"/>
  <c r="AD31" i="1"/>
  <c r="AD30" i="1" s="1"/>
  <c r="AB31" i="1"/>
  <c r="Z31" i="1"/>
  <c r="X31" i="1"/>
  <c r="V31" i="1"/>
  <c r="V30" i="1" s="1"/>
  <c r="T31" i="1"/>
  <c r="R31" i="1"/>
  <c r="DG30" i="1"/>
  <c r="DE30" i="1"/>
  <c r="DC30" i="1"/>
  <c r="DA30" i="1"/>
  <c r="CY30" i="1"/>
  <c r="CW30" i="1"/>
  <c r="CU30" i="1"/>
  <c r="CS30" i="1"/>
  <c r="CQ30" i="1"/>
  <c r="CO30" i="1"/>
  <c r="CM30" i="1"/>
  <c r="CK30" i="1"/>
  <c r="CI30" i="1"/>
  <c r="CG30" i="1"/>
  <c r="CE30" i="1"/>
  <c r="CC30" i="1"/>
  <c r="CA30" i="1"/>
  <c r="BY30" i="1"/>
  <c r="BX30" i="1"/>
  <c r="BW30" i="1"/>
  <c r="BU30" i="1"/>
  <c r="BS30" i="1"/>
  <c r="BQ30" i="1"/>
  <c r="BO30" i="1"/>
  <c r="BM30" i="1"/>
  <c r="BI30" i="1"/>
  <c r="BH30" i="1"/>
  <c r="BG30" i="1"/>
  <c r="BE30" i="1"/>
  <c r="BC30" i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DI29" i="1"/>
  <c r="DH29" i="1"/>
  <c r="DF29" i="1"/>
  <c r="DD29" i="1"/>
  <c r="DB29" i="1"/>
  <c r="CZ29" i="1"/>
  <c r="CX29" i="1"/>
  <c r="CV29" i="1"/>
  <c r="CT29" i="1"/>
  <c r="CR29" i="1"/>
  <c r="CP29" i="1"/>
  <c r="CN29" i="1"/>
  <c r="CL29" i="1"/>
  <c r="CJ29" i="1"/>
  <c r="CH29" i="1"/>
  <c r="CF29" i="1"/>
  <c r="CD29" i="1"/>
  <c r="CB29" i="1"/>
  <c r="BZ29" i="1"/>
  <c r="BX29" i="1"/>
  <c r="BV29" i="1"/>
  <c r="BT29" i="1"/>
  <c r="BR29" i="1"/>
  <c r="BP29" i="1"/>
  <c r="BN29" i="1"/>
  <c r="BL29" i="1"/>
  <c r="BJ29" i="1"/>
  <c r="BH29" i="1"/>
  <c r="BF29" i="1"/>
  <c r="BD29" i="1"/>
  <c r="BB29" i="1"/>
  <c r="AZ29" i="1"/>
  <c r="AX29" i="1"/>
  <c r="AV29" i="1"/>
  <c r="AT29" i="1"/>
  <c r="AR29" i="1"/>
  <c r="AP29" i="1"/>
  <c r="AN29" i="1"/>
  <c r="AL29" i="1"/>
  <c r="AJ29" i="1"/>
  <c r="AH29" i="1"/>
  <c r="AF29" i="1"/>
  <c r="AD29" i="1"/>
  <c r="AB29" i="1"/>
  <c r="Z29" i="1"/>
  <c r="X29" i="1"/>
  <c r="V29" i="1"/>
  <c r="T29" i="1"/>
  <c r="R29" i="1"/>
  <c r="DH28" i="1"/>
  <c r="DF28" i="1"/>
  <c r="DD28" i="1"/>
  <c r="DB28" i="1"/>
  <c r="CZ28" i="1"/>
  <c r="CX28" i="1"/>
  <c r="CV28" i="1"/>
  <c r="CT28" i="1"/>
  <c r="CR28" i="1"/>
  <c r="CP28" i="1"/>
  <c r="CN28" i="1"/>
  <c r="CL28" i="1"/>
  <c r="CJ28" i="1"/>
  <c r="CH28" i="1"/>
  <c r="CF28" i="1"/>
  <c r="CD28" i="1"/>
  <c r="CB28" i="1"/>
  <c r="BZ28" i="1"/>
  <c r="BX28" i="1"/>
  <c r="BV28" i="1"/>
  <c r="BT28" i="1"/>
  <c r="BR28" i="1"/>
  <c r="BP28" i="1"/>
  <c r="BN28" i="1"/>
  <c r="BK28" i="1"/>
  <c r="BJ28" i="1"/>
  <c r="BH28" i="1"/>
  <c r="BF28" i="1"/>
  <c r="BD28" i="1"/>
  <c r="BB28" i="1"/>
  <c r="AZ28" i="1"/>
  <c r="AX28" i="1"/>
  <c r="AV28" i="1"/>
  <c r="AT28" i="1"/>
  <c r="AR28" i="1"/>
  <c r="AP28" i="1"/>
  <c r="AN28" i="1"/>
  <c r="AL28" i="1"/>
  <c r="AJ28" i="1"/>
  <c r="AH28" i="1"/>
  <c r="AF28" i="1"/>
  <c r="AD28" i="1"/>
  <c r="AB28" i="1"/>
  <c r="Z28" i="1"/>
  <c r="X28" i="1"/>
  <c r="V28" i="1"/>
  <c r="T28" i="1"/>
  <c r="R28" i="1"/>
  <c r="DI27" i="1"/>
  <c r="DH27" i="1"/>
  <c r="DF27" i="1"/>
  <c r="DD27" i="1"/>
  <c r="DB27" i="1"/>
  <c r="CZ27" i="1"/>
  <c r="CX27" i="1"/>
  <c r="CV27" i="1"/>
  <c r="CT27" i="1"/>
  <c r="CR27" i="1"/>
  <c r="CP27" i="1"/>
  <c r="CN27" i="1"/>
  <c r="CL27" i="1"/>
  <c r="CJ27" i="1"/>
  <c r="CH27" i="1"/>
  <c r="CF27" i="1"/>
  <c r="CD27" i="1"/>
  <c r="CB27" i="1"/>
  <c r="BZ27" i="1"/>
  <c r="BX27" i="1"/>
  <c r="BV27" i="1"/>
  <c r="BT27" i="1"/>
  <c r="BR27" i="1"/>
  <c r="BP27" i="1"/>
  <c r="BN27" i="1"/>
  <c r="BL27" i="1"/>
  <c r="BJ27" i="1"/>
  <c r="BH27" i="1"/>
  <c r="BF27" i="1"/>
  <c r="BD27" i="1"/>
  <c r="BB27" i="1"/>
  <c r="AZ27" i="1"/>
  <c r="AX27" i="1"/>
  <c r="AV27" i="1"/>
  <c r="AT27" i="1"/>
  <c r="AR27" i="1"/>
  <c r="AP27" i="1"/>
  <c r="AN27" i="1"/>
  <c r="AL27" i="1"/>
  <c r="AJ27" i="1"/>
  <c r="AH27" i="1"/>
  <c r="AF27" i="1"/>
  <c r="AD27" i="1"/>
  <c r="AB27" i="1"/>
  <c r="Z27" i="1"/>
  <c r="X27" i="1"/>
  <c r="V27" i="1"/>
  <c r="T27" i="1"/>
  <c r="R27" i="1"/>
  <c r="DI26" i="1"/>
  <c r="DH26" i="1"/>
  <c r="DF26" i="1"/>
  <c r="DD26" i="1"/>
  <c r="DB26" i="1"/>
  <c r="CZ26" i="1"/>
  <c r="CX26" i="1"/>
  <c r="CV26" i="1"/>
  <c r="CT26" i="1"/>
  <c r="CR26" i="1"/>
  <c r="CP26" i="1"/>
  <c r="CN26" i="1"/>
  <c r="CL26" i="1"/>
  <c r="CJ26" i="1"/>
  <c r="CH26" i="1"/>
  <c r="CF26" i="1"/>
  <c r="CD26" i="1"/>
  <c r="CB26" i="1"/>
  <c r="BZ26" i="1"/>
  <c r="BX26" i="1"/>
  <c r="BV26" i="1"/>
  <c r="BT26" i="1"/>
  <c r="BR26" i="1"/>
  <c r="BP26" i="1"/>
  <c r="BN26" i="1"/>
  <c r="BL26" i="1"/>
  <c r="BJ26" i="1"/>
  <c r="BH26" i="1"/>
  <c r="BF26" i="1"/>
  <c r="BD26" i="1"/>
  <c r="BB26" i="1"/>
  <c r="AZ26" i="1"/>
  <c r="AX26" i="1"/>
  <c r="AV26" i="1"/>
  <c r="AT26" i="1"/>
  <c r="AR26" i="1"/>
  <c r="AP26" i="1"/>
  <c r="AN26" i="1"/>
  <c r="AL26" i="1"/>
  <c r="AJ26" i="1"/>
  <c r="AH26" i="1"/>
  <c r="AF26" i="1"/>
  <c r="AD26" i="1"/>
  <c r="AB26" i="1"/>
  <c r="Z26" i="1"/>
  <c r="X26" i="1"/>
  <c r="V26" i="1"/>
  <c r="T26" i="1"/>
  <c r="R26" i="1"/>
  <c r="DI25" i="1"/>
  <c r="DH25" i="1"/>
  <c r="DF25" i="1"/>
  <c r="DD25" i="1"/>
  <c r="DB25" i="1"/>
  <c r="CZ25" i="1"/>
  <c r="CX25" i="1"/>
  <c r="CV25" i="1"/>
  <c r="CT25" i="1"/>
  <c r="CR25" i="1"/>
  <c r="CP25" i="1"/>
  <c r="CN25" i="1"/>
  <c r="CL25" i="1"/>
  <c r="CJ25" i="1"/>
  <c r="CH25" i="1"/>
  <c r="CF25" i="1"/>
  <c r="CD25" i="1"/>
  <c r="CB25" i="1"/>
  <c r="BZ25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DI24" i="1"/>
  <c r="DH24" i="1"/>
  <c r="DF24" i="1"/>
  <c r="DD24" i="1"/>
  <c r="DB24" i="1"/>
  <c r="CZ24" i="1"/>
  <c r="CX24" i="1"/>
  <c r="CV24" i="1"/>
  <c r="CT24" i="1"/>
  <c r="CR24" i="1"/>
  <c r="CP24" i="1"/>
  <c r="CN24" i="1"/>
  <c r="CL24" i="1"/>
  <c r="CJ24" i="1"/>
  <c r="CH24" i="1"/>
  <c r="CF24" i="1"/>
  <c r="CD24" i="1"/>
  <c r="CB24" i="1"/>
  <c r="BZ24" i="1"/>
  <c r="BX24" i="1"/>
  <c r="BV24" i="1"/>
  <c r="BT24" i="1"/>
  <c r="BR24" i="1"/>
  <c r="BP24" i="1"/>
  <c r="BN24" i="1"/>
  <c r="BL24" i="1"/>
  <c r="BJ24" i="1"/>
  <c r="BH24" i="1"/>
  <c r="BF24" i="1"/>
  <c r="BD24" i="1"/>
  <c r="BB24" i="1"/>
  <c r="AZ24" i="1"/>
  <c r="AX24" i="1"/>
  <c r="AV24" i="1"/>
  <c r="AT24" i="1"/>
  <c r="AR24" i="1"/>
  <c r="AP24" i="1"/>
  <c r="AN24" i="1"/>
  <c r="AL24" i="1"/>
  <c r="AJ24" i="1"/>
  <c r="AH24" i="1"/>
  <c r="AF24" i="1"/>
  <c r="AD24" i="1"/>
  <c r="AB24" i="1"/>
  <c r="Z24" i="1"/>
  <c r="X24" i="1"/>
  <c r="V24" i="1"/>
  <c r="T24" i="1"/>
  <c r="R24" i="1"/>
  <c r="DI23" i="1"/>
  <c r="DH23" i="1"/>
  <c r="DF23" i="1"/>
  <c r="DD23" i="1"/>
  <c r="DB23" i="1"/>
  <c r="CZ23" i="1"/>
  <c r="CX23" i="1"/>
  <c r="CV23" i="1"/>
  <c r="CT23" i="1"/>
  <c r="CR23" i="1"/>
  <c r="CP23" i="1"/>
  <c r="CN23" i="1"/>
  <c r="CL23" i="1"/>
  <c r="CJ23" i="1"/>
  <c r="CH23" i="1"/>
  <c r="CF23" i="1"/>
  <c r="CD23" i="1"/>
  <c r="CB23" i="1"/>
  <c r="BZ23" i="1"/>
  <c r="BX23" i="1"/>
  <c r="BV23" i="1"/>
  <c r="BT23" i="1"/>
  <c r="BR23" i="1"/>
  <c r="BP23" i="1"/>
  <c r="BN23" i="1"/>
  <c r="BL23" i="1"/>
  <c r="BJ23" i="1"/>
  <c r="BH23" i="1"/>
  <c r="BF23" i="1"/>
  <c r="BD23" i="1"/>
  <c r="BB23" i="1"/>
  <c r="AZ23" i="1"/>
  <c r="AX23" i="1"/>
  <c r="AV23" i="1"/>
  <c r="AT23" i="1"/>
  <c r="AR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DI22" i="1"/>
  <c r="DH22" i="1"/>
  <c r="DF22" i="1"/>
  <c r="DD22" i="1"/>
  <c r="DB22" i="1"/>
  <c r="CZ22" i="1"/>
  <c r="CX22" i="1"/>
  <c r="CV22" i="1"/>
  <c r="CT22" i="1"/>
  <c r="CR22" i="1"/>
  <c r="CP22" i="1"/>
  <c r="CN22" i="1"/>
  <c r="CL22" i="1"/>
  <c r="CJ22" i="1"/>
  <c r="CH22" i="1"/>
  <c r="CF22" i="1"/>
  <c r="CD22" i="1"/>
  <c r="CB22" i="1"/>
  <c r="BZ22" i="1"/>
  <c r="BX22" i="1"/>
  <c r="BV22" i="1"/>
  <c r="BT22" i="1"/>
  <c r="BR22" i="1"/>
  <c r="BP22" i="1"/>
  <c r="BN22" i="1"/>
  <c r="BL22" i="1"/>
  <c r="BJ22" i="1"/>
  <c r="BH22" i="1"/>
  <c r="BF22" i="1"/>
  <c r="BD22" i="1"/>
  <c r="BB22" i="1"/>
  <c r="AZ22" i="1"/>
  <c r="AX22" i="1"/>
  <c r="AV22" i="1"/>
  <c r="AT22" i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DI21" i="1"/>
  <c r="DH21" i="1"/>
  <c r="DF21" i="1"/>
  <c r="DD21" i="1"/>
  <c r="DB21" i="1"/>
  <c r="CZ21" i="1"/>
  <c r="CX21" i="1"/>
  <c r="CV21" i="1"/>
  <c r="CT21" i="1"/>
  <c r="CR21" i="1"/>
  <c r="CP21" i="1"/>
  <c r="CP16" i="1" s="1"/>
  <c r="CN21" i="1"/>
  <c r="CL21" i="1"/>
  <c r="CJ21" i="1"/>
  <c r="CH21" i="1"/>
  <c r="CF21" i="1"/>
  <c r="CD21" i="1"/>
  <c r="CB21" i="1"/>
  <c r="BZ21" i="1"/>
  <c r="BX21" i="1"/>
  <c r="BV21" i="1"/>
  <c r="BT21" i="1"/>
  <c r="BR21" i="1"/>
  <c r="BP21" i="1"/>
  <c r="BN21" i="1"/>
  <c r="BL21" i="1"/>
  <c r="BJ21" i="1"/>
  <c r="BH21" i="1"/>
  <c r="BF21" i="1"/>
  <c r="BD21" i="1"/>
  <c r="BB21" i="1"/>
  <c r="AZ21" i="1"/>
  <c r="AX21" i="1"/>
  <c r="AV21" i="1"/>
  <c r="AT21" i="1"/>
  <c r="AR21" i="1"/>
  <c r="AP21" i="1"/>
  <c r="AN21" i="1"/>
  <c r="AL21" i="1"/>
  <c r="AJ21" i="1"/>
  <c r="AH21" i="1"/>
  <c r="AF21" i="1"/>
  <c r="AD21" i="1"/>
  <c r="AB21" i="1"/>
  <c r="Z21" i="1"/>
  <c r="X21" i="1"/>
  <c r="V21" i="1"/>
  <c r="T21" i="1"/>
  <c r="R21" i="1"/>
  <c r="DI20" i="1"/>
  <c r="DH20" i="1"/>
  <c r="DF20" i="1"/>
  <c r="DD20" i="1"/>
  <c r="DB20" i="1"/>
  <c r="CZ20" i="1"/>
  <c r="CX20" i="1"/>
  <c r="CV20" i="1"/>
  <c r="CT20" i="1"/>
  <c r="CR20" i="1"/>
  <c r="CP20" i="1"/>
  <c r="CN20" i="1"/>
  <c r="CL20" i="1"/>
  <c r="CJ20" i="1"/>
  <c r="CH20" i="1"/>
  <c r="CF20" i="1"/>
  <c r="CD20" i="1"/>
  <c r="CB20" i="1"/>
  <c r="BZ20" i="1"/>
  <c r="BX20" i="1"/>
  <c r="BV20" i="1"/>
  <c r="BT20" i="1"/>
  <c r="BR20" i="1"/>
  <c r="BP20" i="1"/>
  <c r="BN20" i="1"/>
  <c r="BL20" i="1"/>
  <c r="BJ20" i="1"/>
  <c r="BH20" i="1"/>
  <c r="BF20" i="1"/>
  <c r="BD20" i="1"/>
  <c r="BB20" i="1"/>
  <c r="AZ20" i="1"/>
  <c r="AX20" i="1"/>
  <c r="AV20" i="1"/>
  <c r="AT20" i="1"/>
  <c r="AR20" i="1"/>
  <c r="AP20" i="1"/>
  <c r="AN20" i="1"/>
  <c r="AL20" i="1"/>
  <c r="AJ20" i="1"/>
  <c r="AH20" i="1"/>
  <c r="AF20" i="1"/>
  <c r="AD20" i="1"/>
  <c r="AB20" i="1"/>
  <c r="Z20" i="1"/>
  <c r="X20" i="1"/>
  <c r="V20" i="1"/>
  <c r="T20" i="1"/>
  <c r="R20" i="1"/>
  <c r="DI19" i="1"/>
  <c r="DH19" i="1"/>
  <c r="DF19" i="1"/>
  <c r="DD19" i="1"/>
  <c r="DB19" i="1"/>
  <c r="CZ19" i="1"/>
  <c r="CX19" i="1"/>
  <c r="CV19" i="1"/>
  <c r="CT19" i="1"/>
  <c r="CR19" i="1"/>
  <c r="CP19" i="1"/>
  <c r="CN19" i="1"/>
  <c r="CL19" i="1"/>
  <c r="CJ19" i="1"/>
  <c r="CH19" i="1"/>
  <c r="CF19" i="1"/>
  <c r="CD19" i="1"/>
  <c r="CB19" i="1"/>
  <c r="BZ19" i="1"/>
  <c r="BX19" i="1"/>
  <c r="BV19" i="1"/>
  <c r="BT19" i="1"/>
  <c r="BR19" i="1"/>
  <c r="BP19" i="1"/>
  <c r="BN19" i="1"/>
  <c r="BL19" i="1"/>
  <c r="BJ19" i="1"/>
  <c r="BH19" i="1"/>
  <c r="BF19" i="1"/>
  <c r="BD19" i="1"/>
  <c r="BB19" i="1"/>
  <c r="AZ19" i="1"/>
  <c r="AX19" i="1"/>
  <c r="AV19" i="1"/>
  <c r="AT19" i="1"/>
  <c r="AR19" i="1"/>
  <c r="AP19" i="1"/>
  <c r="AN19" i="1"/>
  <c r="AL19" i="1"/>
  <c r="AJ19" i="1"/>
  <c r="AH19" i="1"/>
  <c r="AF19" i="1"/>
  <c r="AD19" i="1"/>
  <c r="AB19" i="1"/>
  <c r="Z19" i="1"/>
  <c r="X19" i="1"/>
  <c r="V19" i="1"/>
  <c r="T19" i="1"/>
  <c r="R19" i="1"/>
  <c r="DI18" i="1"/>
  <c r="DH18" i="1"/>
  <c r="DF18" i="1"/>
  <c r="DD18" i="1"/>
  <c r="DB18" i="1"/>
  <c r="CZ18" i="1"/>
  <c r="CX18" i="1"/>
  <c r="CV18" i="1"/>
  <c r="CT18" i="1"/>
  <c r="CR18" i="1"/>
  <c r="CP18" i="1"/>
  <c r="CN18" i="1"/>
  <c r="CL18" i="1"/>
  <c r="CJ18" i="1"/>
  <c r="CH18" i="1"/>
  <c r="CF18" i="1"/>
  <c r="CD18" i="1"/>
  <c r="CB18" i="1"/>
  <c r="BZ18" i="1"/>
  <c r="BX18" i="1"/>
  <c r="BV18" i="1"/>
  <c r="BT18" i="1"/>
  <c r="BR18" i="1"/>
  <c r="BP18" i="1"/>
  <c r="BN18" i="1"/>
  <c r="BL18" i="1"/>
  <c r="BJ18" i="1"/>
  <c r="BH18" i="1"/>
  <c r="BF18" i="1"/>
  <c r="BD18" i="1"/>
  <c r="BB18" i="1"/>
  <c r="AZ18" i="1"/>
  <c r="AX18" i="1"/>
  <c r="AV18" i="1"/>
  <c r="AT18" i="1"/>
  <c r="AR18" i="1"/>
  <c r="AP18" i="1"/>
  <c r="AN18" i="1"/>
  <c r="AL18" i="1"/>
  <c r="AJ18" i="1"/>
  <c r="AH18" i="1"/>
  <c r="AF18" i="1"/>
  <c r="AD18" i="1"/>
  <c r="AB18" i="1"/>
  <c r="Z18" i="1"/>
  <c r="X18" i="1"/>
  <c r="V18" i="1"/>
  <c r="T18" i="1"/>
  <c r="R18" i="1"/>
  <c r="DH17" i="1"/>
  <c r="DF17" i="1"/>
  <c r="DD17" i="1"/>
  <c r="DD16" i="1" s="1"/>
  <c r="DB17" i="1"/>
  <c r="CZ17" i="1"/>
  <c r="CX17" i="1"/>
  <c r="CV17" i="1"/>
  <c r="CV16" i="1" s="1"/>
  <c r="CT17" i="1"/>
  <c r="CR17" i="1"/>
  <c r="CP17" i="1"/>
  <c r="CN17" i="1"/>
  <c r="CN16" i="1" s="1"/>
  <c r="CL17" i="1"/>
  <c r="CJ17" i="1"/>
  <c r="CH17" i="1"/>
  <c r="CF17" i="1"/>
  <c r="CF16" i="1" s="1"/>
  <c r="CD17" i="1"/>
  <c r="CB17" i="1"/>
  <c r="BZ17" i="1"/>
  <c r="BX17" i="1"/>
  <c r="BX16" i="1" s="1"/>
  <c r="BV17" i="1"/>
  <c r="BT17" i="1"/>
  <c r="BR17" i="1"/>
  <c r="BP17" i="1"/>
  <c r="BP16" i="1" s="1"/>
  <c r="BN17" i="1"/>
  <c r="BL17" i="1"/>
  <c r="BJ17" i="1"/>
  <c r="BH17" i="1"/>
  <c r="BH16" i="1" s="1"/>
  <c r="BF17" i="1"/>
  <c r="BD17" i="1"/>
  <c r="BA17" i="1"/>
  <c r="AZ17" i="1"/>
  <c r="AZ16" i="1" s="1"/>
  <c r="AX17" i="1"/>
  <c r="AV17" i="1"/>
  <c r="AT17" i="1"/>
  <c r="AR17" i="1"/>
  <c r="AR16" i="1" s="1"/>
  <c r="AP17" i="1"/>
  <c r="AN17" i="1"/>
  <c r="AL17" i="1"/>
  <c r="AJ17" i="1"/>
  <c r="AJ16" i="1" s="1"/>
  <c r="AH17" i="1"/>
  <c r="AF17" i="1"/>
  <c r="AD17" i="1"/>
  <c r="AB17" i="1"/>
  <c r="AB16" i="1" s="1"/>
  <c r="Z17" i="1"/>
  <c r="X17" i="1"/>
  <c r="V17" i="1"/>
  <c r="S17" i="1"/>
  <c r="T17" i="1" s="1"/>
  <c r="T16" i="1" s="1"/>
  <c r="R17" i="1"/>
  <c r="DG16" i="1"/>
  <c r="DE16" i="1"/>
  <c r="DC16" i="1"/>
  <c r="DA16" i="1"/>
  <c r="CY16" i="1"/>
  <c r="CW16" i="1"/>
  <c r="CU16" i="1"/>
  <c r="CS16" i="1"/>
  <c r="CQ16" i="1"/>
  <c r="CO16" i="1"/>
  <c r="CM16" i="1"/>
  <c r="CK16" i="1"/>
  <c r="CI16" i="1"/>
  <c r="CH16" i="1"/>
  <c r="CG16" i="1"/>
  <c r="CE16" i="1"/>
  <c r="CC16" i="1"/>
  <c r="CA16" i="1"/>
  <c r="BY16" i="1"/>
  <c r="BW16" i="1"/>
  <c r="BU16" i="1"/>
  <c r="BT16" i="1"/>
  <c r="BS16" i="1"/>
  <c r="BQ16" i="1"/>
  <c r="BO16" i="1"/>
  <c r="BM16" i="1"/>
  <c r="BK16" i="1"/>
  <c r="BK420" i="1" s="1"/>
  <c r="BI16" i="1"/>
  <c r="BG16" i="1"/>
  <c r="BE16" i="1"/>
  <c r="BC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Q16" i="1"/>
  <c r="DH15" i="1"/>
  <c r="DF15" i="1"/>
  <c r="DF14" i="1" s="1"/>
  <c r="DD15" i="1"/>
  <c r="DD14" i="1" s="1"/>
  <c r="DB15" i="1"/>
  <c r="DB14" i="1" s="1"/>
  <c r="CZ15" i="1"/>
  <c r="CZ14" i="1" s="1"/>
  <c r="CX15" i="1"/>
  <c r="CX14" i="1" s="1"/>
  <c r="CV15" i="1"/>
  <c r="CV14" i="1" s="1"/>
  <c r="CT15" i="1"/>
  <c r="CR15" i="1"/>
  <c r="CP15" i="1"/>
  <c r="CP14" i="1" s="1"/>
  <c r="CN15" i="1"/>
  <c r="CN14" i="1" s="1"/>
  <c r="CL15" i="1"/>
  <c r="CL14" i="1" s="1"/>
  <c r="CJ15" i="1"/>
  <c r="CJ14" i="1" s="1"/>
  <c r="CH15" i="1"/>
  <c r="CF15" i="1"/>
  <c r="CF14" i="1" s="1"/>
  <c r="CD15" i="1"/>
  <c r="CD14" i="1" s="1"/>
  <c r="CB15" i="1"/>
  <c r="BZ15" i="1"/>
  <c r="BZ14" i="1" s="1"/>
  <c r="BX15" i="1"/>
  <c r="BX14" i="1" s="1"/>
  <c r="BV15" i="1"/>
  <c r="BV14" i="1" s="1"/>
  <c r="BT15" i="1"/>
  <c r="BT14" i="1" s="1"/>
  <c r="BR15" i="1"/>
  <c r="BR14" i="1" s="1"/>
  <c r="BP15" i="1"/>
  <c r="BP14" i="1" s="1"/>
  <c r="BN15" i="1"/>
  <c r="BL15" i="1"/>
  <c r="BJ15" i="1"/>
  <c r="BH15" i="1"/>
  <c r="BH14" i="1" s="1"/>
  <c r="BF15" i="1"/>
  <c r="BF14" i="1" s="1"/>
  <c r="BD15" i="1"/>
  <c r="BD14" i="1" s="1"/>
  <c r="BB15" i="1"/>
  <c r="BB14" i="1" s="1"/>
  <c r="AZ15" i="1"/>
  <c r="AZ14" i="1" s="1"/>
  <c r="AX15" i="1"/>
  <c r="AX14" i="1" s="1"/>
  <c r="AV15" i="1"/>
  <c r="AT15" i="1"/>
  <c r="AT14" i="1" s="1"/>
  <c r="AR15" i="1"/>
  <c r="AR14" i="1" s="1"/>
  <c r="AP15" i="1"/>
  <c r="AP14" i="1" s="1"/>
  <c r="AN15" i="1"/>
  <c r="AN14" i="1" s="1"/>
  <c r="AL15" i="1"/>
  <c r="AL14" i="1" s="1"/>
  <c r="AJ15" i="1"/>
  <c r="AJ14" i="1" s="1"/>
  <c r="AH15" i="1"/>
  <c r="AF15" i="1"/>
  <c r="AF14" i="1" s="1"/>
  <c r="AD15" i="1"/>
  <c r="AB15" i="1"/>
  <c r="AB14" i="1" s="1"/>
  <c r="Z15" i="1"/>
  <c r="Z14" i="1" s="1"/>
  <c r="X15" i="1"/>
  <c r="X14" i="1" s="1"/>
  <c r="V15" i="1"/>
  <c r="V14" i="1" s="1"/>
  <c r="S15" i="1"/>
  <c r="DI15" i="1" s="1"/>
  <c r="DI14" i="1" s="1"/>
  <c r="R15" i="1"/>
  <c r="DH14" i="1"/>
  <c r="DG14" i="1"/>
  <c r="DE14" i="1"/>
  <c r="DC14" i="1"/>
  <c r="DC420" i="1" s="1"/>
  <c r="DA14" i="1"/>
  <c r="CY14" i="1"/>
  <c r="CW14" i="1"/>
  <c r="CU14" i="1"/>
  <c r="CT14" i="1"/>
  <c r="CS14" i="1"/>
  <c r="CR14" i="1"/>
  <c r="CQ14" i="1"/>
  <c r="CO14" i="1"/>
  <c r="CM14" i="1"/>
  <c r="CK14" i="1"/>
  <c r="CI14" i="1"/>
  <c r="CH14" i="1"/>
  <c r="CG14" i="1"/>
  <c r="CE14" i="1"/>
  <c r="CC14" i="1"/>
  <c r="CB14" i="1"/>
  <c r="CA14" i="1"/>
  <c r="BY14" i="1"/>
  <c r="BW14" i="1"/>
  <c r="BW420" i="1" s="1"/>
  <c r="BU14" i="1"/>
  <c r="BS14" i="1"/>
  <c r="BQ14" i="1"/>
  <c r="BO14" i="1"/>
  <c r="BN14" i="1"/>
  <c r="BM14" i="1"/>
  <c r="BL14" i="1"/>
  <c r="BJ14" i="1"/>
  <c r="BI14" i="1"/>
  <c r="BG14" i="1"/>
  <c r="BE14" i="1"/>
  <c r="BE420" i="1" s="1"/>
  <c r="BC14" i="1"/>
  <c r="AY14" i="1"/>
  <c r="AW14" i="1"/>
  <c r="AV14" i="1"/>
  <c r="AS14" i="1"/>
  <c r="AQ14" i="1"/>
  <c r="AO14" i="1"/>
  <c r="AM14" i="1"/>
  <c r="AK14" i="1"/>
  <c r="AH14" i="1"/>
  <c r="AG14" i="1"/>
  <c r="AE14" i="1"/>
  <c r="AD14" i="1"/>
  <c r="AC14" i="1"/>
  <c r="AA14" i="1"/>
  <c r="Y14" i="1"/>
  <c r="Y420" i="1" s="1"/>
  <c r="W14" i="1"/>
  <c r="R14" i="1"/>
  <c r="Q14" i="1"/>
  <c r="BN53" i="1" l="1"/>
  <c r="X53" i="1"/>
  <c r="CJ53" i="1"/>
  <c r="DH53" i="1"/>
  <c r="CH68" i="1"/>
  <c r="CX68" i="1"/>
  <c r="BT68" i="1"/>
  <c r="DJ80" i="1"/>
  <c r="BP81" i="1"/>
  <c r="DJ100" i="1"/>
  <c r="Z104" i="1"/>
  <c r="AH104" i="1"/>
  <c r="AX104" i="1"/>
  <c r="BN104" i="1"/>
  <c r="CT104" i="1"/>
  <c r="R108" i="1"/>
  <c r="Z108" i="1"/>
  <c r="AH108" i="1"/>
  <c r="AX108" i="1"/>
  <c r="BN108" i="1"/>
  <c r="BV108" i="1"/>
  <c r="CD108" i="1"/>
  <c r="DH108" i="1"/>
  <c r="AF153" i="1"/>
  <c r="CR153" i="1"/>
  <c r="DJ157" i="1"/>
  <c r="BH153" i="1"/>
  <c r="DJ211" i="1"/>
  <c r="R215" i="1"/>
  <c r="Z215" i="1"/>
  <c r="AP215" i="1"/>
  <c r="AX215" i="1"/>
  <c r="BF215" i="1"/>
  <c r="BN215" i="1"/>
  <c r="BV215" i="1"/>
  <c r="CD215" i="1"/>
  <c r="T226" i="1"/>
  <c r="CF226" i="1"/>
  <c r="AD239" i="1"/>
  <c r="AL239" i="1"/>
  <c r="AT239" i="1"/>
  <c r="BR239" i="1"/>
  <c r="BJ256" i="1"/>
  <c r="BZ256" i="1"/>
  <c r="DJ263" i="1"/>
  <c r="AN30" i="1"/>
  <c r="CL33" i="1"/>
  <c r="AD53" i="1"/>
  <c r="BJ53" i="1"/>
  <c r="CH53" i="1"/>
  <c r="CX53" i="1"/>
  <c r="T68" i="1"/>
  <c r="AJ68" i="1"/>
  <c r="AZ68" i="1"/>
  <c r="BP68" i="1"/>
  <c r="CF68" i="1"/>
  <c r="CV68" i="1"/>
  <c r="AP68" i="1"/>
  <c r="CL68" i="1"/>
  <c r="Z76" i="1"/>
  <c r="AP76" i="1"/>
  <c r="BV76" i="1"/>
  <c r="CL76" i="1"/>
  <c r="DB76" i="1"/>
  <c r="CR76" i="1"/>
  <c r="DJ95" i="1"/>
  <c r="AB128" i="1"/>
  <c r="AZ128" i="1"/>
  <c r="AV153" i="1"/>
  <c r="BL153" i="1"/>
  <c r="BB153" i="1"/>
  <c r="BR153" i="1"/>
  <c r="DJ165" i="1"/>
  <c r="DJ173" i="1"/>
  <c r="DJ188" i="1"/>
  <c r="BJ16" i="1"/>
  <c r="DJ31" i="1"/>
  <c r="X33" i="1"/>
  <c r="V53" i="1"/>
  <c r="AL53" i="1"/>
  <c r="BB53" i="1"/>
  <c r="BR53" i="1"/>
  <c r="CP53" i="1"/>
  <c r="AB68" i="1"/>
  <c r="AR68" i="1"/>
  <c r="BH68" i="1"/>
  <c r="BX68" i="1"/>
  <c r="CN68" i="1"/>
  <c r="DD68" i="1"/>
  <c r="Z68" i="1"/>
  <c r="CD68" i="1"/>
  <c r="DB68" i="1"/>
  <c r="R76" i="1"/>
  <c r="AH76" i="1"/>
  <c r="AX76" i="1"/>
  <c r="BN76" i="1"/>
  <c r="CD76" i="1"/>
  <c r="CT76" i="1"/>
  <c r="BL76" i="1"/>
  <c r="CB76" i="1"/>
  <c r="DH76" i="1"/>
  <c r="AT76" i="1"/>
  <c r="DH16" i="1"/>
  <c r="AV53" i="1"/>
  <c r="T57" i="1"/>
  <c r="AB57" i="1"/>
  <c r="AJ57" i="1"/>
  <c r="AR57" i="1"/>
  <c r="AZ57" i="1"/>
  <c r="BH57" i="1"/>
  <c r="BP57" i="1"/>
  <c r="BX57" i="1"/>
  <c r="CF57" i="1"/>
  <c r="CN57" i="1"/>
  <c r="CV57" i="1"/>
  <c r="DD57" i="1"/>
  <c r="BN57" i="1"/>
  <c r="CT57" i="1"/>
  <c r="X57" i="1"/>
  <c r="AN57" i="1"/>
  <c r="BT57" i="1"/>
  <c r="CB57" i="1"/>
  <c r="CZ57" i="1"/>
  <c r="DH57" i="1"/>
  <c r="CH57" i="1"/>
  <c r="AD68" i="1"/>
  <c r="AL68" i="1"/>
  <c r="BZ68" i="1"/>
  <c r="T76" i="1"/>
  <c r="AB76" i="1"/>
  <c r="AJ76" i="1"/>
  <c r="AR76" i="1"/>
  <c r="BH76" i="1"/>
  <c r="BP76" i="1"/>
  <c r="BX76" i="1"/>
  <c r="CN76" i="1"/>
  <c r="CV76" i="1"/>
  <c r="X81" i="1"/>
  <c r="BL81" i="1"/>
  <c r="CB81" i="1"/>
  <c r="CJ81" i="1"/>
  <c r="CR81" i="1"/>
  <c r="CZ81" i="1"/>
  <c r="V81" i="1"/>
  <c r="AD81" i="1"/>
  <c r="AT81" i="1"/>
  <c r="CV81" i="1"/>
  <c r="AH81" i="1"/>
  <c r="AP81" i="1"/>
  <c r="BN81" i="1"/>
  <c r="BD96" i="1"/>
  <c r="BL104" i="1"/>
  <c r="CB104" i="1"/>
  <c r="CR104" i="1"/>
  <c r="CZ104" i="1"/>
  <c r="DJ123" i="1"/>
  <c r="AT128" i="1"/>
  <c r="AL141" i="1"/>
  <c r="R141" i="1"/>
  <c r="AH141" i="1"/>
  <c r="BN141" i="1"/>
  <c r="DJ169" i="1"/>
  <c r="DJ181" i="1"/>
  <c r="DJ199" i="1"/>
  <c r="BR215" i="1"/>
  <c r="BZ215" i="1"/>
  <c r="CH215" i="1"/>
  <c r="CP215" i="1"/>
  <c r="CX215" i="1"/>
  <c r="DF215" i="1"/>
  <c r="BH215" i="1"/>
  <c r="BD226" i="1"/>
  <c r="BT226" i="1"/>
  <c r="CJ226" i="1"/>
  <c r="CZ226" i="1"/>
  <c r="T239" i="1"/>
  <c r="AB239" i="1"/>
  <c r="AJ239" i="1"/>
  <c r="AR239" i="1"/>
  <c r="AZ239" i="1"/>
  <c r="BH239" i="1"/>
  <c r="BP239" i="1"/>
  <c r="BX239" i="1"/>
  <c r="CF239" i="1"/>
  <c r="CZ256" i="1"/>
  <c r="T322" i="1"/>
  <c r="AB322" i="1"/>
  <c r="AJ322" i="1"/>
  <c r="AR322" i="1"/>
  <c r="AZ322" i="1"/>
  <c r="BH322" i="1"/>
  <c r="BX322" i="1"/>
  <c r="CN322" i="1"/>
  <c r="CV322" i="1"/>
  <c r="DD322" i="1"/>
  <c r="DJ365" i="1"/>
  <c r="DJ381" i="1"/>
  <c r="DJ289" i="1"/>
  <c r="AB292" i="1"/>
  <c r="BH306" i="1"/>
  <c r="BP306" i="1"/>
  <c r="BX306" i="1"/>
  <c r="CF306" i="1"/>
  <c r="CN306" i="1"/>
  <c r="CV306" i="1"/>
  <c r="DD306" i="1"/>
  <c r="R306" i="1"/>
  <c r="Z306" i="1"/>
  <c r="AH306" i="1"/>
  <c r="AP306" i="1"/>
  <c r="BT306" i="1"/>
  <c r="R370" i="1"/>
  <c r="Z370" i="1"/>
  <c r="BN370" i="1"/>
  <c r="BV370" i="1"/>
  <c r="CD370" i="1"/>
  <c r="DB370" i="1"/>
  <c r="P420" i="1"/>
  <c r="N420" i="1"/>
  <c r="CN239" i="1"/>
  <c r="CV239" i="1"/>
  <c r="DD239" i="1"/>
  <c r="AH239" i="1"/>
  <c r="AP239" i="1"/>
  <c r="V244" i="1"/>
  <c r="AT244" i="1"/>
  <c r="BB244" i="1"/>
  <c r="DJ252" i="1"/>
  <c r="CV251" i="1"/>
  <c r="DD251" i="1"/>
  <c r="X256" i="1"/>
  <c r="AF256" i="1"/>
  <c r="AN256" i="1"/>
  <c r="AV256" i="1"/>
  <c r="BD256" i="1"/>
  <c r="BL256" i="1"/>
  <c r="BT256" i="1"/>
  <c r="CB256" i="1"/>
  <c r="CJ256" i="1"/>
  <c r="CR256" i="1"/>
  <c r="DH256" i="1"/>
  <c r="DJ259" i="1"/>
  <c r="DJ275" i="1"/>
  <c r="Z292" i="1"/>
  <c r="AP292" i="1"/>
  <c r="AX292" i="1"/>
  <c r="BF292" i="1"/>
  <c r="BN292" i="1"/>
  <c r="BV292" i="1"/>
  <c r="CD292" i="1"/>
  <c r="CL292" i="1"/>
  <c r="CT292" i="1"/>
  <c r="DB292" i="1"/>
  <c r="AN292" i="1"/>
  <c r="CJ292" i="1"/>
  <c r="Z322" i="1"/>
  <c r="AH322" i="1"/>
  <c r="AP322" i="1"/>
  <c r="AX322" i="1"/>
  <c r="BF322" i="1"/>
  <c r="BN322" i="1"/>
  <c r="BV322" i="1"/>
  <c r="CD322" i="1"/>
  <c r="CL322" i="1"/>
  <c r="CT322" i="1"/>
  <c r="DB322" i="1"/>
  <c r="AD342" i="1"/>
  <c r="AT342" i="1"/>
  <c r="BR342" i="1"/>
  <c r="BZ342" i="1"/>
  <c r="CX342" i="1"/>
  <c r="V361" i="1"/>
  <c r="AD361" i="1"/>
  <c r="AL361" i="1"/>
  <c r="AT361" i="1"/>
  <c r="BB361" i="1"/>
  <c r="BJ361" i="1"/>
  <c r="BR361" i="1"/>
  <c r="BZ361" i="1"/>
  <c r="CH361" i="1"/>
  <c r="CP361" i="1"/>
  <c r="CX361" i="1"/>
  <c r="DF361" i="1"/>
  <c r="BZ376" i="1"/>
  <c r="CP376" i="1"/>
  <c r="DF376" i="1"/>
  <c r="AB386" i="1"/>
  <c r="S16" i="1"/>
  <c r="X16" i="1"/>
  <c r="AN16" i="1"/>
  <c r="CB16" i="1"/>
  <c r="CZ16" i="1"/>
  <c r="DJ20" i="1"/>
  <c r="CJ30" i="1"/>
  <c r="V33" i="1"/>
  <c r="AD33" i="1"/>
  <c r="AL33" i="1"/>
  <c r="AT33" i="1"/>
  <c r="BB33" i="1"/>
  <c r="BJ33" i="1"/>
  <c r="BF16" i="1"/>
  <c r="BN16" i="1"/>
  <c r="BV16" i="1"/>
  <c r="CD16" i="1"/>
  <c r="CL16" i="1"/>
  <c r="CT16" i="1"/>
  <c r="DB16" i="1"/>
  <c r="DJ34" i="1"/>
  <c r="BL28" i="1"/>
  <c r="DI28" i="1"/>
  <c r="BR16" i="1"/>
  <c r="CX16" i="1"/>
  <c r="BR33" i="1"/>
  <c r="BZ33" i="1"/>
  <c r="CH33" i="1"/>
  <c r="CP33" i="1"/>
  <c r="CX33" i="1"/>
  <c r="DF33" i="1"/>
  <c r="AL40" i="1"/>
  <c r="AT40" i="1"/>
  <c r="BB40" i="1"/>
  <c r="BJ40" i="1"/>
  <c r="BR40" i="1"/>
  <c r="BZ40" i="1"/>
  <c r="CH40" i="1"/>
  <c r="CP40" i="1"/>
  <c r="CX40" i="1"/>
  <c r="DF40" i="1"/>
  <c r="AF53" i="1"/>
  <c r="AN53" i="1"/>
  <c r="BD53" i="1"/>
  <c r="BL53" i="1"/>
  <c r="BT53" i="1"/>
  <c r="CB53" i="1"/>
  <c r="CR53" i="1"/>
  <c r="CZ53" i="1"/>
  <c r="CJ57" i="1"/>
  <c r="BL68" i="1"/>
  <c r="CB68" i="1"/>
  <c r="CR68" i="1"/>
  <c r="DH68" i="1"/>
  <c r="AT68" i="1"/>
  <c r="AD76" i="1"/>
  <c r="AL76" i="1"/>
  <c r="BB76" i="1"/>
  <c r="BJ76" i="1"/>
  <c r="BH81" i="1"/>
  <c r="BX81" i="1"/>
  <c r="CF81" i="1"/>
  <c r="CN81" i="1"/>
  <c r="DD81" i="1"/>
  <c r="Z81" i="1"/>
  <c r="BV81" i="1"/>
  <c r="DB81" i="1"/>
  <c r="AP104" i="1"/>
  <c r="BF104" i="1"/>
  <c r="BV104" i="1"/>
  <c r="CD104" i="1"/>
  <c r="DB104" i="1"/>
  <c r="V108" i="1"/>
  <c r="AL108" i="1"/>
  <c r="AT108" i="1"/>
  <c r="CP108" i="1"/>
  <c r="DF108" i="1"/>
  <c r="DJ134" i="1"/>
  <c r="DJ148" i="1"/>
  <c r="AB30" i="1"/>
  <c r="CF30" i="1"/>
  <c r="DD30" i="1"/>
  <c r="DJ32" i="1"/>
  <c r="DJ30" i="1" s="1"/>
  <c r="AF33" i="1"/>
  <c r="AN33" i="1"/>
  <c r="AV33" i="1"/>
  <c r="BD33" i="1"/>
  <c r="R47" i="1"/>
  <c r="AP47" i="1"/>
  <c r="BF47" i="1"/>
  <c r="BV47" i="1"/>
  <c r="CD47" i="1"/>
  <c r="CL47" i="1"/>
  <c r="DB47" i="1"/>
  <c r="DI47" i="1"/>
  <c r="R53" i="1"/>
  <c r="Z53" i="1"/>
  <c r="AH53" i="1"/>
  <c r="AP53" i="1"/>
  <c r="AX53" i="1"/>
  <c r="BF53" i="1"/>
  <c r="BV53" i="1"/>
  <c r="CD53" i="1"/>
  <c r="CL53" i="1"/>
  <c r="CT53" i="1"/>
  <c r="DB53" i="1"/>
  <c r="DI53" i="1"/>
  <c r="CD57" i="1"/>
  <c r="CL57" i="1"/>
  <c r="BL57" i="1"/>
  <c r="CR57" i="1"/>
  <c r="DJ61" i="1"/>
  <c r="DJ65" i="1"/>
  <c r="R68" i="1"/>
  <c r="AH68" i="1"/>
  <c r="AX68" i="1"/>
  <c r="BF68" i="1"/>
  <c r="BN68" i="1"/>
  <c r="CT68" i="1"/>
  <c r="X76" i="1"/>
  <c r="AF76" i="1"/>
  <c r="AN76" i="1"/>
  <c r="AV76" i="1"/>
  <c r="BD76" i="1"/>
  <c r="BT76" i="1"/>
  <c r="CJ76" i="1"/>
  <c r="CZ76" i="1"/>
  <c r="DJ88" i="1"/>
  <c r="BP104" i="1"/>
  <c r="BX104" i="1"/>
  <c r="CF104" i="1"/>
  <c r="CN104" i="1"/>
  <c r="CV104" i="1"/>
  <c r="DD104" i="1"/>
  <c r="R104" i="1"/>
  <c r="BF128" i="1"/>
  <c r="BN128" i="1"/>
  <c r="BV128" i="1"/>
  <c r="CD128" i="1"/>
  <c r="CL128" i="1"/>
  <c r="CT128" i="1"/>
  <c r="DB128" i="1"/>
  <c r="AN128" i="1"/>
  <c r="CD141" i="1"/>
  <c r="DI141" i="1"/>
  <c r="V153" i="1"/>
  <c r="AL153" i="1"/>
  <c r="BZ153" i="1"/>
  <c r="AB153" i="1"/>
  <c r="T141" i="1"/>
  <c r="AB141" i="1"/>
  <c r="AJ141" i="1"/>
  <c r="X30" i="1"/>
  <c r="AF30" i="1"/>
  <c r="AV30" i="1"/>
  <c r="BD30" i="1"/>
  <c r="BL30" i="1"/>
  <c r="BT30" i="1"/>
  <c r="CB30" i="1"/>
  <c r="CR30" i="1"/>
  <c r="CZ30" i="1"/>
  <c r="DH30" i="1"/>
  <c r="V47" i="1"/>
  <c r="AD47" i="1"/>
  <c r="AL47" i="1"/>
  <c r="AT47" i="1"/>
  <c r="BB47" i="1"/>
  <c r="BR47" i="1"/>
  <c r="BZ47" i="1"/>
  <c r="CP47" i="1"/>
  <c r="CX47" i="1"/>
  <c r="DF47" i="1"/>
  <c r="V57" i="1"/>
  <c r="AD57" i="1"/>
  <c r="AL57" i="1"/>
  <c r="AT57" i="1"/>
  <c r="BR57" i="1"/>
  <c r="BZ57" i="1"/>
  <c r="CP57" i="1"/>
  <c r="CX57" i="1"/>
  <c r="DF57" i="1"/>
  <c r="R66" i="1"/>
  <c r="DJ66" i="1" s="1"/>
  <c r="V68" i="1"/>
  <c r="BJ68" i="1"/>
  <c r="T108" i="1"/>
  <c r="AB108" i="1"/>
  <c r="BH108" i="1"/>
  <c r="BP108" i="1"/>
  <c r="BX108" i="1"/>
  <c r="CF108" i="1"/>
  <c r="CN108" i="1"/>
  <c r="CV108" i="1"/>
  <c r="DD108" i="1"/>
  <c r="DI124" i="1"/>
  <c r="DJ130" i="1"/>
  <c r="R153" i="1"/>
  <c r="Z153" i="1"/>
  <c r="AH153" i="1"/>
  <c r="AP153" i="1"/>
  <c r="AX153" i="1"/>
  <c r="BF153" i="1"/>
  <c r="BN153" i="1"/>
  <c r="BV153" i="1"/>
  <c r="CD153" i="1"/>
  <c r="CL153" i="1"/>
  <c r="CT153" i="1"/>
  <c r="DB153" i="1"/>
  <c r="DI153" i="1"/>
  <c r="CB153" i="1"/>
  <c r="CZ153" i="1"/>
  <c r="DH153" i="1"/>
  <c r="AD153" i="1"/>
  <c r="AT153" i="1"/>
  <c r="BJ153" i="1"/>
  <c r="AJ226" i="1"/>
  <c r="AZ226" i="1"/>
  <c r="BP226" i="1"/>
  <c r="CV226" i="1"/>
  <c r="BD239" i="1"/>
  <c r="CR239" i="1"/>
  <c r="R244" i="1"/>
  <c r="Z244" i="1"/>
  <c r="AP244" i="1"/>
  <c r="AX244" i="1"/>
  <c r="BF244" i="1"/>
  <c r="DJ266" i="1"/>
  <c r="X271" i="1"/>
  <c r="AF271" i="1"/>
  <c r="AN271" i="1"/>
  <c r="AV271" i="1"/>
  <c r="BD271" i="1"/>
  <c r="BL271" i="1"/>
  <c r="CB271" i="1"/>
  <c r="CJ271" i="1"/>
  <c r="CR271" i="1"/>
  <c r="DH271" i="1"/>
  <c r="V292" i="1"/>
  <c r="BB292" i="1"/>
  <c r="BJ292" i="1"/>
  <c r="BR292" i="1"/>
  <c r="BZ292" i="1"/>
  <c r="CH292" i="1"/>
  <c r="CP292" i="1"/>
  <c r="CX292" i="1"/>
  <c r="AJ292" i="1"/>
  <c r="AD300" i="1"/>
  <c r="AC292" i="1"/>
  <c r="X306" i="1"/>
  <c r="AF306" i="1"/>
  <c r="AN306" i="1"/>
  <c r="AV306" i="1"/>
  <c r="BD306" i="1"/>
  <c r="BL306" i="1"/>
  <c r="CB306" i="1"/>
  <c r="CJ306" i="1"/>
  <c r="CR306" i="1"/>
  <c r="AR141" i="1"/>
  <c r="AZ141" i="1"/>
  <c r="BH141" i="1"/>
  <c r="BP141" i="1"/>
  <c r="BX141" i="1"/>
  <c r="CF141" i="1"/>
  <c r="CN141" i="1"/>
  <c r="CV141" i="1"/>
  <c r="DD141" i="1"/>
  <c r="X153" i="1"/>
  <c r="AN153" i="1"/>
  <c r="BD153" i="1"/>
  <c r="BT153" i="1"/>
  <c r="V226" i="1"/>
  <c r="AD226" i="1"/>
  <c r="AL226" i="1"/>
  <c r="AT226" i="1"/>
  <c r="BB226" i="1"/>
  <c r="BJ226" i="1"/>
  <c r="BR226" i="1"/>
  <c r="BZ226" i="1"/>
  <c r="CH226" i="1"/>
  <c r="CP226" i="1"/>
  <c r="CX226" i="1"/>
  <c r="DF226" i="1"/>
  <c r="V256" i="1"/>
  <c r="AD256" i="1"/>
  <c r="AL256" i="1"/>
  <c r="AT256" i="1"/>
  <c r="BB256" i="1"/>
  <c r="BR256" i="1"/>
  <c r="CH256" i="1"/>
  <c r="CP256" i="1"/>
  <c r="CX256" i="1"/>
  <c r="DF256" i="1"/>
  <c r="DJ262" i="1"/>
  <c r="R271" i="1"/>
  <c r="Z271" i="1"/>
  <c r="AH271" i="1"/>
  <c r="AP271" i="1"/>
  <c r="AX271" i="1"/>
  <c r="BF271" i="1"/>
  <c r="BN271" i="1"/>
  <c r="BV271" i="1"/>
  <c r="CD271" i="1"/>
  <c r="CL271" i="1"/>
  <c r="CT271" i="1"/>
  <c r="DB271" i="1"/>
  <c r="DJ284" i="1"/>
  <c r="T286" i="1"/>
  <c r="X292" i="1"/>
  <c r="AF292" i="1"/>
  <c r="AV292" i="1"/>
  <c r="BT292" i="1"/>
  <c r="CB292" i="1"/>
  <c r="CR292" i="1"/>
  <c r="CZ292" i="1"/>
  <c r="DH292" i="1"/>
  <c r="DI300" i="1"/>
  <c r="Z239" i="1"/>
  <c r="BR108" i="1"/>
  <c r="BZ108" i="1"/>
  <c r="CH108" i="1"/>
  <c r="CX108" i="1"/>
  <c r="DJ119" i="1"/>
  <c r="AF128" i="1"/>
  <c r="AV128" i="1"/>
  <c r="BD128" i="1"/>
  <c r="V141" i="1"/>
  <c r="AD141" i="1"/>
  <c r="BB141" i="1"/>
  <c r="BJ141" i="1"/>
  <c r="BR141" i="1"/>
  <c r="BZ141" i="1"/>
  <c r="CH141" i="1"/>
  <c r="CP141" i="1"/>
  <c r="CX141" i="1"/>
  <c r="DF141" i="1"/>
  <c r="T153" i="1"/>
  <c r="AJ153" i="1"/>
  <c r="AR153" i="1"/>
  <c r="AZ153" i="1"/>
  <c r="BP153" i="1"/>
  <c r="BX153" i="1"/>
  <c r="CF153" i="1"/>
  <c r="CN153" i="1"/>
  <c r="CV153" i="1"/>
  <c r="DD153" i="1"/>
  <c r="DJ216" i="1"/>
  <c r="BD215" i="1"/>
  <c r="DI226" i="1"/>
  <c r="V251" i="1"/>
  <c r="AD251" i="1"/>
  <c r="AL251" i="1"/>
  <c r="AT251" i="1"/>
  <c r="BB251" i="1"/>
  <c r="BJ251" i="1"/>
  <c r="BR251" i="1"/>
  <c r="BZ251" i="1"/>
  <c r="CH251" i="1"/>
  <c r="CP251" i="1"/>
  <c r="CX251" i="1"/>
  <c r="DF251" i="1"/>
  <c r="DJ265" i="1"/>
  <c r="AL271" i="1"/>
  <c r="X286" i="1"/>
  <c r="AF286" i="1"/>
  <c r="AN286" i="1"/>
  <c r="AV286" i="1"/>
  <c r="BL286" i="1"/>
  <c r="BT286" i="1"/>
  <c r="CB286" i="1"/>
  <c r="CJ286" i="1"/>
  <c r="CR286" i="1"/>
  <c r="CZ286" i="1"/>
  <c r="X370" i="1"/>
  <c r="AF370" i="1"/>
  <c r="AN370" i="1"/>
  <c r="AV370" i="1"/>
  <c r="BD370" i="1"/>
  <c r="BT370" i="1"/>
  <c r="CJ370" i="1"/>
  <c r="CZ370" i="1"/>
  <c r="DJ374" i="1"/>
  <c r="DJ314" i="1"/>
  <c r="DI320" i="1"/>
  <c r="DJ368" i="1"/>
  <c r="DJ383" i="1"/>
  <c r="DJ391" i="1"/>
  <c r="AB286" i="1"/>
  <c r="AJ286" i="1"/>
  <c r="AR286" i="1"/>
  <c r="AZ286" i="1"/>
  <c r="BH286" i="1"/>
  <c r="BP286" i="1"/>
  <c r="BX286" i="1"/>
  <c r="CF286" i="1"/>
  <c r="CN286" i="1"/>
  <c r="CV286" i="1"/>
  <c r="DD286" i="1"/>
  <c r="DJ294" i="1"/>
  <c r="DJ298" i="1"/>
  <c r="AC322" i="1"/>
  <c r="AL322" i="1"/>
  <c r="X361" i="1"/>
  <c r="AF361" i="1"/>
  <c r="AN361" i="1"/>
  <c r="AV361" i="1"/>
  <c r="BD361" i="1"/>
  <c r="BL361" i="1"/>
  <c r="BT361" i="1"/>
  <c r="CJ361" i="1"/>
  <c r="CR361" i="1"/>
  <c r="DH361" i="1"/>
  <c r="V370" i="1"/>
  <c r="AD370" i="1"/>
  <c r="AL370" i="1"/>
  <c r="AT370" i="1"/>
  <c r="BB370" i="1"/>
  <c r="BJ370" i="1"/>
  <c r="BR370" i="1"/>
  <c r="CH370" i="1"/>
  <c r="CP370" i="1"/>
  <c r="CX370" i="1"/>
  <c r="DF370" i="1"/>
  <c r="X376" i="1"/>
  <c r="AF376" i="1"/>
  <c r="AN376" i="1"/>
  <c r="AV376" i="1"/>
  <c r="BD376" i="1"/>
  <c r="BL376" i="1"/>
  <c r="BT376" i="1"/>
  <c r="CB376" i="1"/>
  <c r="CJ376" i="1"/>
  <c r="CR376" i="1"/>
  <c r="CZ376" i="1"/>
  <c r="DH376" i="1"/>
  <c r="X399" i="1"/>
  <c r="AF399" i="1"/>
  <c r="AV399" i="1"/>
  <c r="BD399" i="1"/>
  <c r="BL399" i="1"/>
  <c r="BT399" i="1"/>
  <c r="CB399" i="1"/>
  <c r="CR399" i="1"/>
  <c r="CZ399" i="1"/>
  <c r="DH399" i="1"/>
  <c r="DJ413" i="1"/>
  <c r="DJ417" i="1"/>
  <c r="AF16" i="1"/>
  <c r="AV16" i="1"/>
  <c r="BL16" i="1"/>
  <c r="CR16" i="1"/>
  <c r="R40" i="1"/>
  <c r="Z40" i="1"/>
  <c r="AH40" i="1"/>
  <c r="BB96" i="1"/>
  <c r="BD16" i="1"/>
  <c r="CJ16" i="1"/>
  <c r="AW420" i="1"/>
  <c r="BO420" i="1"/>
  <c r="CA420" i="1"/>
  <c r="CQ420" i="1"/>
  <c r="CU420" i="1"/>
  <c r="DG420" i="1"/>
  <c r="BF33" i="1"/>
  <c r="BV33" i="1"/>
  <c r="DB33" i="1"/>
  <c r="V76" i="1"/>
  <c r="BR76" i="1"/>
  <c r="BZ76" i="1"/>
  <c r="CH76" i="1"/>
  <c r="CP76" i="1"/>
  <c r="CX76" i="1"/>
  <c r="DF76" i="1"/>
  <c r="CD81" i="1"/>
  <c r="CT81" i="1"/>
  <c r="AJ107" i="1"/>
  <c r="DJ107" i="1" s="1"/>
  <c r="CR108" i="1"/>
  <c r="AP108" i="1"/>
  <c r="Z47" i="1"/>
  <c r="BN47" i="1"/>
  <c r="CT47" i="1"/>
  <c r="BT81" i="1"/>
  <c r="AF104" i="1"/>
  <c r="V128" i="1"/>
  <c r="BB128" i="1"/>
  <c r="BJ128" i="1"/>
  <c r="CP128" i="1"/>
  <c r="W420" i="1"/>
  <c r="BS420" i="1"/>
  <c r="CI420" i="1"/>
  <c r="CY420" i="1"/>
  <c r="BZ16" i="1"/>
  <c r="DF16" i="1"/>
  <c r="AT53" i="1"/>
  <c r="BZ53" i="1"/>
  <c r="DF53" i="1"/>
  <c r="Z57" i="1"/>
  <c r="AH57" i="1"/>
  <c r="AP57" i="1"/>
  <c r="AX57" i="1"/>
  <c r="BV57" i="1"/>
  <c r="DB57" i="1"/>
  <c r="T104" i="1"/>
  <c r="AB104" i="1"/>
  <c r="AN104" i="1"/>
  <c r="AV104" i="1"/>
  <c r="CJ104" i="1"/>
  <c r="BL108" i="1"/>
  <c r="BT108" i="1"/>
  <c r="CB108" i="1"/>
  <c r="CJ108" i="1"/>
  <c r="CZ108" i="1"/>
  <c r="AL244" i="1"/>
  <c r="BD251" i="1"/>
  <c r="BL251" i="1"/>
  <c r="AX361" i="1"/>
  <c r="AI361" i="1"/>
  <c r="CL370" i="1"/>
  <c r="DI370" i="1"/>
  <c r="AL128" i="1"/>
  <c r="BZ128" i="1"/>
  <c r="BL215" i="1"/>
  <c r="BT215" i="1"/>
  <c r="CB215" i="1"/>
  <c r="AB226" i="1"/>
  <c r="AR226" i="1"/>
  <c r="BH226" i="1"/>
  <c r="BX226" i="1"/>
  <c r="CN226" i="1"/>
  <c r="DD226" i="1"/>
  <c r="AC244" i="1"/>
  <c r="Z251" i="1"/>
  <c r="AH251" i="1"/>
  <c r="AP251" i="1"/>
  <c r="AX251" i="1"/>
  <c r="BN251" i="1"/>
  <c r="BV251" i="1"/>
  <c r="CD251" i="1"/>
  <c r="CL251" i="1"/>
  <c r="CT251" i="1"/>
  <c r="DB251" i="1"/>
  <c r="CR251" i="1"/>
  <c r="AZ256" i="1"/>
  <c r="V271" i="1"/>
  <c r="R322" i="1"/>
  <c r="AJ363" i="1"/>
  <c r="T361" i="1"/>
  <c r="AB361" i="1"/>
  <c r="AJ376" i="1"/>
  <c r="BB386" i="1"/>
  <c r="BJ386" i="1"/>
  <c r="BR386" i="1"/>
  <c r="BZ386" i="1"/>
  <c r="CH386" i="1"/>
  <c r="CP386" i="1"/>
  <c r="CX386" i="1"/>
  <c r="DF386" i="1"/>
  <c r="DI399" i="1"/>
  <c r="AX149" i="1"/>
  <c r="BN149" i="1"/>
  <c r="CT149" i="1"/>
  <c r="R149" i="1"/>
  <c r="AH149" i="1"/>
  <c r="BV149" i="1"/>
  <c r="CD149" i="1"/>
  <c r="DB149" i="1"/>
  <c r="Z342" i="1"/>
  <c r="AL376" i="1"/>
  <c r="AT376" i="1"/>
  <c r="BB376" i="1"/>
  <c r="BJ376" i="1"/>
  <c r="BR376" i="1"/>
  <c r="CH376" i="1"/>
  <c r="CX376" i="1"/>
  <c r="Z141" i="1"/>
  <c r="AX141" i="1"/>
  <c r="BV141" i="1"/>
  <c r="CL141" i="1"/>
  <c r="CT141" i="1"/>
  <c r="DB141" i="1"/>
  <c r="AB149" i="1"/>
  <c r="CH153" i="1"/>
  <c r="CP153" i="1"/>
  <c r="CX153" i="1"/>
  <c r="DF153" i="1"/>
  <c r="BL226" i="1"/>
  <c r="CB226" i="1"/>
  <c r="CR226" i="1"/>
  <c r="DH226" i="1"/>
  <c r="T251" i="1"/>
  <c r="AB251" i="1"/>
  <c r="AJ251" i="1"/>
  <c r="AR251" i="1"/>
  <c r="AZ251" i="1"/>
  <c r="BH251" i="1"/>
  <c r="BX251" i="1"/>
  <c r="CN251" i="1"/>
  <c r="BF256" i="1"/>
  <c r="BV256" i="1"/>
  <c r="CD256" i="1"/>
  <c r="CL256" i="1"/>
  <c r="DB256" i="1"/>
  <c r="BX271" i="1"/>
  <c r="CN271" i="1"/>
  <c r="DD271" i="1"/>
  <c r="Q286" i="1"/>
  <c r="CP322" i="1"/>
  <c r="Z361" i="1"/>
  <c r="AH361" i="1"/>
  <c r="T15" i="1"/>
  <c r="T14" i="1" s="1"/>
  <c r="AE420" i="1"/>
  <c r="AO420" i="1"/>
  <c r="CM420" i="1"/>
  <c r="V16" i="1"/>
  <c r="AD16" i="1"/>
  <c r="AL16" i="1"/>
  <c r="AT16" i="1"/>
  <c r="R16" i="1"/>
  <c r="Z16" i="1"/>
  <c r="AH16" i="1"/>
  <c r="AP16" i="1"/>
  <c r="AX16" i="1"/>
  <c r="DJ19" i="1"/>
  <c r="DJ23" i="1"/>
  <c r="AA420" i="1"/>
  <c r="CE420" i="1"/>
  <c r="DJ18" i="1"/>
  <c r="DJ22" i="1"/>
  <c r="DJ26" i="1"/>
  <c r="DJ29" i="1"/>
  <c r="BN33" i="1"/>
  <c r="CD33" i="1"/>
  <c r="CT33" i="1"/>
  <c r="BL33" i="1"/>
  <c r="BT33" i="1"/>
  <c r="CB33" i="1"/>
  <c r="CJ33" i="1"/>
  <c r="CR33" i="1"/>
  <c r="CZ33" i="1"/>
  <c r="DH33" i="1"/>
  <c r="DI39" i="1"/>
  <c r="AI40" i="1"/>
  <c r="X40" i="1"/>
  <c r="AF40" i="1"/>
  <c r="AN40" i="1"/>
  <c r="AV40" i="1"/>
  <c r="BD40" i="1"/>
  <c r="BL40" i="1"/>
  <c r="BT40" i="1"/>
  <c r="CB40" i="1"/>
  <c r="CJ40" i="1"/>
  <c r="CR40" i="1"/>
  <c r="CZ40" i="1"/>
  <c r="DH40" i="1"/>
  <c r="AJ43" i="1"/>
  <c r="DJ43" i="1" s="1"/>
  <c r="BF57" i="1"/>
  <c r="DJ59" i="1"/>
  <c r="DJ63" i="1"/>
  <c r="DJ69" i="1"/>
  <c r="X68" i="1"/>
  <c r="AF68" i="1"/>
  <c r="AN68" i="1"/>
  <c r="AV68" i="1"/>
  <c r="BD68" i="1"/>
  <c r="DJ73" i="1"/>
  <c r="AL81" i="1"/>
  <c r="DJ83" i="1"/>
  <c r="BF81" i="1"/>
  <c r="DJ87" i="1"/>
  <c r="BJ96" i="1"/>
  <c r="DJ21" i="1"/>
  <c r="DJ25" i="1"/>
  <c r="DJ35" i="1"/>
  <c r="DJ50" i="1"/>
  <c r="DJ56" i="1"/>
  <c r="DJ58" i="1"/>
  <c r="DJ62" i="1"/>
  <c r="DJ72" i="1"/>
  <c r="DJ77" i="1"/>
  <c r="DJ82" i="1"/>
  <c r="DJ15" i="1"/>
  <c r="DJ14" i="1" s="1"/>
  <c r="DJ24" i="1"/>
  <c r="DI33" i="1"/>
  <c r="DJ38" i="1"/>
  <c r="T33" i="1"/>
  <c r="AB33" i="1"/>
  <c r="AJ33" i="1"/>
  <c r="AR33" i="1"/>
  <c r="AZ33" i="1"/>
  <c r="BH33" i="1"/>
  <c r="DJ105" i="1"/>
  <c r="AD105" i="1"/>
  <c r="AD104" i="1" s="1"/>
  <c r="DI105" i="1"/>
  <c r="AC104" i="1"/>
  <c r="DI17" i="1"/>
  <c r="DI16" i="1" s="1"/>
  <c r="DJ27" i="1"/>
  <c r="DJ28" i="1"/>
  <c r="R30" i="1"/>
  <c r="Z30" i="1"/>
  <c r="AH30" i="1"/>
  <c r="AP30" i="1"/>
  <c r="AX30" i="1"/>
  <c r="BF30" i="1"/>
  <c r="BN30" i="1"/>
  <c r="BV30" i="1"/>
  <c r="CD30" i="1"/>
  <c r="CL30" i="1"/>
  <c r="CT30" i="1"/>
  <c r="DB30" i="1"/>
  <c r="DJ44" i="1"/>
  <c r="DJ46" i="1"/>
  <c r="X47" i="1"/>
  <c r="AF47" i="1"/>
  <c r="AN47" i="1"/>
  <c r="AV47" i="1"/>
  <c r="BD47" i="1"/>
  <c r="BL47" i="1"/>
  <c r="BT47" i="1"/>
  <c r="CB47" i="1"/>
  <c r="CJ47" i="1"/>
  <c r="CR47" i="1"/>
  <c r="CZ47" i="1"/>
  <c r="DH47" i="1"/>
  <c r="BD57" i="1"/>
  <c r="DJ60" i="1"/>
  <c r="DJ64" i="1"/>
  <c r="BB57" i="1"/>
  <c r="BJ57" i="1"/>
  <c r="DJ70" i="1"/>
  <c r="DJ74" i="1"/>
  <c r="DJ79" i="1"/>
  <c r="T81" i="1"/>
  <c r="AB81" i="1"/>
  <c r="AR81" i="1"/>
  <c r="AZ81" i="1"/>
  <c r="DJ78" i="1"/>
  <c r="BB81" i="1"/>
  <c r="BJ81" i="1"/>
  <c r="BR81" i="1"/>
  <c r="BZ81" i="1"/>
  <c r="CH81" i="1"/>
  <c r="CP81" i="1"/>
  <c r="CX81" i="1"/>
  <c r="DF81" i="1"/>
  <c r="DJ89" i="1"/>
  <c r="DJ93" i="1"/>
  <c r="BP96" i="1"/>
  <c r="BX96" i="1"/>
  <c r="CF96" i="1"/>
  <c r="CN96" i="1"/>
  <c r="CV96" i="1"/>
  <c r="DD96" i="1"/>
  <c r="DJ98" i="1"/>
  <c r="DJ102" i="1"/>
  <c r="DJ106" i="1"/>
  <c r="BD104" i="1"/>
  <c r="DJ109" i="1"/>
  <c r="X108" i="1"/>
  <c r="AF108" i="1"/>
  <c r="AN108" i="1"/>
  <c r="AV108" i="1"/>
  <c r="BD108" i="1"/>
  <c r="DJ112" i="1"/>
  <c r="AC108" i="1"/>
  <c r="DJ121" i="1"/>
  <c r="DJ125" i="1"/>
  <c r="DJ127" i="1"/>
  <c r="DJ136" i="1"/>
  <c r="DJ140" i="1"/>
  <c r="BL141" i="1"/>
  <c r="BT141" i="1"/>
  <c r="CB141" i="1"/>
  <c r="CJ141" i="1"/>
  <c r="CR141" i="1"/>
  <c r="CZ141" i="1"/>
  <c r="DH141" i="1"/>
  <c r="AP141" i="1"/>
  <c r="DJ92" i="1"/>
  <c r="V96" i="1"/>
  <c r="AD96" i="1"/>
  <c r="AL96" i="1"/>
  <c r="AT96" i="1"/>
  <c r="BR96" i="1"/>
  <c r="BZ96" i="1"/>
  <c r="CH96" i="1"/>
  <c r="CP96" i="1"/>
  <c r="CX96" i="1"/>
  <c r="DF96" i="1"/>
  <c r="DJ101" i="1"/>
  <c r="X96" i="1"/>
  <c r="AF96" i="1"/>
  <c r="AN96" i="1"/>
  <c r="AV96" i="1"/>
  <c r="BL96" i="1"/>
  <c r="BT96" i="1"/>
  <c r="CB96" i="1"/>
  <c r="CJ96" i="1"/>
  <c r="CR96" i="1"/>
  <c r="CZ96" i="1"/>
  <c r="DH96" i="1"/>
  <c r="T128" i="1"/>
  <c r="BL128" i="1"/>
  <c r="BT128" i="1"/>
  <c r="CB128" i="1"/>
  <c r="CJ128" i="1"/>
  <c r="CR128" i="1"/>
  <c r="CZ128" i="1"/>
  <c r="DH128" i="1"/>
  <c r="DJ135" i="1"/>
  <c r="DJ139" i="1"/>
  <c r="AJ104" i="1"/>
  <c r="AR104" i="1"/>
  <c r="AZ104" i="1"/>
  <c r="BH104" i="1"/>
  <c r="AF81" i="1"/>
  <c r="AN81" i="1"/>
  <c r="AV81" i="1"/>
  <c r="BD81" i="1"/>
  <c r="DJ86" i="1"/>
  <c r="DJ94" i="1"/>
  <c r="R96" i="1"/>
  <c r="Z96" i="1"/>
  <c r="AH96" i="1"/>
  <c r="AP96" i="1"/>
  <c r="AX96" i="1"/>
  <c r="BF96" i="1"/>
  <c r="BN96" i="1"/>
  <c r="BV96" i="1"/>
  <c r="CD96" i="1"/>
  <c r="CL96" i="1"/>
  <c r="CT96" i="1"/>
  <c r="DB96" i="1"/>
  <c r="DJ99" i="1"/>
  <c r="T96" i="1"/>
  <c r="AB96" i="1"/>
  <c r="AJ96" i="1"/>
  <c r="AR96" i="1"/>
  <c r="AZ96" i="1"/>
  <c r="DJ103" i="1"/>
  <c r="X104" i="1"/>
  <c r="BB104" i="1"/>
  <c r="BJ104" i="1"/>
  <c r="BR104" i="1"/>
  <c r="BZ104" i="1"/>
  <c r="CH104" i="1"/>
  <c r="CP104" i="1"/>
  <c r="CX104" i="1"/>
  <c r="DF104" i="1"/>
  <c r="DJ110" i="1"/>
  <c r="AJ108" i="1"/>
  <c r="AR108" i="1"/>
  <c r="AZ108" i="1"/>
  <c r="AD117" i="1"/>
  <c r="DJ117" i="1" s="1"/>
  <c r="BB108" i="1"/>
  <c r="BJ108" i="1"/>
  <c r="DJ120" i="1"/>
  <c r="DI120" i="1"/>
  <c r="DJ129" i="1"/>
  <c r="AR128" i="1"/>
  <c r="BH128" i="1"/>
  <c r="BP128" i="1"/>
  <c r="BX128" i="1"/>
  <c r="CF128" i="1"/>
  <c r="CN128" i="1"/>
  <c r="CV128" i="1"/>
  <c r="DD128" i="1"/>
  <c r="AD128" i="1"/>
  <c r="BR128" i="1"/>
  <c r="CH128" i="1"/>
  <c r="CX128" i="1"/>
  <c r="DI131" i="1"/>
  <c r="AT141" i="1"/>
  <c r="CL108" i="1"/>
  <c r="CT108" i="1"/>
  <c r="DB108" i="1"/>
  <c r="DJ114" i="1"/>
  <c r="BF108" i="1"/>
  <c r="DJ122" i="1"/>
  <c r="R128" i="1"/>
  <c r="Z128" i="1"/>
  <c r="AH128" i="1"/>
  <c r="AP128" i="1"/>
  <c r="AX128" i="1"/>
  <c r="DJ133" i="1"/>
  <c r="DJ137" i="1"/>
  <c r="BF141" i="1"/>
  <c r="DJ145" i="1"/>
  <c r="BF149" i="1"/>
  <c r="DI150" i="1"/>
  <c r="AJ149" i="1"/>
  <c r="AR149" i="1"/>
  <c r="AZ149" i="1"/>
  <c r="BH149" i="1"/>
  <c r="DJ154" i="1"/>
  <c r="DJ158" i="1"/>
  <c r="DJ162" i="1"/>
  <c r="DJ166" i="1"/>
  <c r="DJ170" i="1"/>
  <c r="DJ174" i="1"/>
  <c r="DJ178" i="1"/>
  <c r="DJ182" i="1"/>
  <c r="DJ185" i="1"/>
  <c r="DJ189" i="1"/>
  <c r="DJ196" i="1"/>
  <c r="DJ200" i="1"/>
  <c r="DJ204" i="1"/>
  <c r="DJ208" i="1"/>
  <c r="DJ212" i="1"/>
  <c r="BB215" i="1"/>
  <c r="BJ215" i="1"/>
  <c r="DJ219" i="1"/>
  <c r="DJ220" i="1"/>
  <c r="V215" i="1"/>
  <c r="AD215" i="1"/>
  <c r="AL215" i="1"/>
  <c r="AT215" i="1"/>
  <c r="DJ228" i="1"/>
  <c r="DJ233" i="1"/>
  <c r="DJ237" i="1"/>
  <c r="V239" i="1"/>
  <c r="BL239" i="1"/>
  <c r="BT239" i="1"/>
  <c r="DJ243" i="1"/>
  <c r="X251" i="1"/>
  <c r="AF251" i="1"/>
  <c r="AN251" i="1"/>
  <c r="AV251" i="1"/>
  <c r="CB251" i="1"/>
  <c r="DH251" i="1"/>
  <c r="BN256" i="1"/>
  <c r="CT256" i="1"/>
  <c r="DJ258" i="1"/>
  <c r="AB256" i="1"/>
  <c r="AR256" i="1"/>
  <c r="DJ150" i="1"/>
  <c r="T215" i="1"/>
  <c r="AB215" i="1"/>
  <c r="AJ215" i="1"/>
  <c r="AR215" i="1"/>
  <c r="AZ215" i="1"/>
  <c r="BP215" i="1"/>
  <c r="BX215" i="1"/>
  <c r="CF215" i="1"/>
  <c r="CN215" i="1"/>
  <c r="CV215" i="1"/>
  <c r="DD215" i="1"/>
  <c r="AX239" i="1"/>
  <c r="BJ244" i="1"/>
  <c r="BR244" i="1"/>
  <c r="BZ244" i="1"/>
  <c r="CH244" i="1"/>
  <c r="CP244" i="1"/>
  <c r="CX244" i="1"/>
  <c r="DF244" i="1"/>
  <c r="DJ247" i="1"/>
  <c r="AD244" i="1"/>
  <c r="DJ253" i="1"/>
  <c r="DJ255" i="1"/>
  <c r="DJ143" i="1"/>
  <c r="DJ147" i="1"/>
  <c r="BB149" i="1"/>
  <c r="BJ149" i="1"/>
  <c r="BR149" i="1"/>
  <c r="BZ149" i="1"/>
  <c r="CH149" i="1"/>
  <c r="CP149" i="1"/>
  <c r="CX149" i="1"/>
  <c r="DF149" i="1"/>
  <c r="BD149" i="1"/>
  <c r="DJ152" i="1"/>
  <c r="DJ156" i="1"/>
  <c r="DJ160" i="1"/>
  <c r="DJ164" i="1"/>
  <c r="DJ168" i="1"/>
  <c r="DJ172" i="1"/>
  <c r="DJ176" i="1"/>
  <c r="DJ180" i="1"/>
  <c r="DJ184" i="1"/>
  <c r="DJ187" i="1"/>
  <c r="DJ194" i="1"/>
  <c r="DJ198" i="1"/>
  <c r="DJ202" i="1"/>
  <c r="DJ206" i="1"/>
  <c r="DJ210" i="1"/>
  <c r="DJ214" i="1"/>
  <c r="X215" i="1"/>
  <c r="AF215" i="1"/>
  <c r="AN215" i="1"/>
  <c r="AV215" i="1"/>
  <c r="DI215" i="1"/>
  <c r="DJ218" i="1"/>
  <c r="DJ225" i="1"/>
  <c r="X226" i="1"/>
  <c r="AF226" i="1"/>
  <c r="AN226" i="1"/>
  <c r="AV226" i="1"/>
  <c r="DJ231" i="1"/>
  <c r="DJ235" i="1"/>
  <c r="DJ246" i="1"/>
  <c r="BD244" i="1"/>
  <c r="BL244" i="1"/>
  <c r="BT244" i="1"/>
  <c r="CB244" i="1"/>
  <c r="CJ244" i="1"/>
  <c r="CR244" i="1"/>
  <c r="CZ244" i="1"/>
  <c r="DH244" i="1"/>
  <c r="CF251" i="1"/>
  <c r="DJ142" i="1"/>
  <c r="X141" i="1"/>
  <c r="AF141" i="1"/>
  <c r="AN141" i="1"/>
  <c r="AV141" i="1"/>
  <c r="BD141" i="1"/>
  <c r="DJ146" i="1"/>
  <c r="DJ155" i="1"/>
  <c r="DJ159" i="1"/>
  <c r="DJ163" i="1"/>
  <c r="DJ167" i="1"/>
  <c r="DJ171" i="1"/>
  <c r="DJ175" i="1"/>
  <c r="DJ179" i="1"/>
  <c r="DJ183" i="1"/>
  <c r="DJ186" i="1"/>
  <c r="DJ190" i="1"/>
  <c r="DJ191" i="1"/>
  <c r="DJ192" i="1"/>
  <c r="DJ193" i="1"/>
  <c r="DJ197" i="1"/>
  <c r="DJ201" i="1"/>
  <c r="DJ209" i="1"/>
  <c r="DJ213" i="1"/>
  <c r="CL215" i="1"/>
  <c r="CT215" i="1"/>
  <c r="DB215" i="1"/>
  <c r="CJ215" i="1"/>
  <c r="CR215" i="1"/>
  <c r="CZ215" i="1"/>
  <c r="DH215" i="1"/>
  <c r="DJ222" i="1"/>
  <c r="DJ223" i="1"/>
  <c r="DJ224" i="1"/>
  <c r="R226" i="1"/>
  <c r="Z226" i="1"/>
  <c r="AH226" i="1"/>
  <c r="AP226" i="1"/>
  <c r="AX226" i="1"/>
  <c r="BF226" i="1"/>
  <c r="BN226" i="1"/>
  <c r="BV226" i="1"/>
  <c r="CD226" i="1"/>
  <c r="CL226" i="1"/>
  <c r="CT226" i="1"/>
  <c r="DB226" i="1"/>
  <c r="AH244" i="1"/>
  <c r="BN244" i="1"/>
  <c r="BV244" i="1"/>
  <c r="CD244" i="1"/>
  <c r="CL244" i="1"/>
  <c r="CT244" i="1"/>
  <c r="DB244" i="1"/>
  <c r="DJ229" i="1"/>
  <c r="DJ230" i="1"/>
  <c r="DJ234" i="1"/>
  <c r="DJ238" i="1"/>
  <c r="BF239" i="1"/>
  <c r="BN239" i="1"/>
  <c r="BV239" i="1"/>
  <c r="CD239" i="1"/>
  <c r="CL239" i="1"/>
  <c r="CT239" i="1"/>
  <c r="DB239" i="1"/>
  <c r="X239" i="1"/>
  <c r="AF239" i="1"/>
  <c r="AN239" i="1"/>
  <c r="AV239" i="1"/>
  <c r="CJ239" i="1"/>
  <c r="CZ239" i="1"/>
  <c r="DJ249" i="1"/>
  <c r="BF251" i="1"/>
  <c r="DJ257" i="1"/>
  <c r="BH256" i="1"/>
  <c r="BP256" i="1"/>
  <c r="BX256" i="1"/>
  <c r="CF256" i="1"/>
  <c r="CN256" i="1"/>
  <c r="CV256" i="1"/>
  <c r="DD256" i="1"/>
  <c r="DJ261" i="1"/>
  <c r="R256" i="1"/>
  <c r="Z256" i="1"/>
  <c r="DI268" i="1"/>
  <c r="DJ270" i="1"/>
  <c r="DJ269" i="1" s="1"/>
  <c r="DJ274" i="1"/>
  <c r="DJ278" i="1"/>
  <c r="BB271" i="1"/>
  <c r="BJ271" i="1"/>
  <c r="BR271" i="1"/>
  <c r="BZ271" i="1"/>
  <c r="CH271" i="1"/>
  <c r="CP271" i="1"/>
  <c r="CX271" i="1"/>
  <c r="DF271" i="1"/>
  <c r="AJ271" i="1"/>
  <c r="AR271" i="1"/>
  <c r="AZ271" i="1"/>
  <c r="DI283" i="1"/>
  <c r="DJ288" i="1"/>
  <c r="Q292" i="1"/>
  <c r="BH292" i="1"/>
  <c r="BP292" i="1"/>
  <c r="BX292" i="1"/>
  <c r="CF292" i="1"/>
  <c r="CN292" i="1"/>
  <c r="CV292" i="1"/>
  <c r="DD292" i="1"/>
  <c r="DJ296" i="1"/>
  <c r="BD292" i="1"/>
  <c r="DJ302" i="1"/>
  <c r="DI305" i="1"/>
  <c r="BF306" i="1"/>
  <c r="BN306" i="1"/>
  <c r="BV306" i="1"/>
  <c r="CD306" i="1"/>
  <c r="CL306" i="1"/>
  <c r="CT306" i="1"/>
  <c r="DB306" i="1"/>
  <c r="DJ309" i="1"/>
  <c r="DJ310" i="1"/>
  <c r="BB306" i="1"/>
  <c r="BJ306" i="1"/>
  <c r="DJ318" i="1"/>
  <c r="DJ320" i="1"/>
  <c r="DJ321" i="1"/>
  <c r="BB322" i="1"/>
  <c r="BJ322" i="1"/>
  <c r="BR322" i="1"/>
  <c r="BZ322" i="1"/>
  <c r="CH322" i="1"/>
  <c r="CX322" i="1"/>
  <c r="DJ326" i="1"/>
  <c r="DJ327" i="1"/>
  <c r="DJ331" i="1"/>
  <c r="DJ335" i="1"/>
  <c r="AD322" i="1"/>
  <c r="DJ339" i="1"/>
  <c r="R342" i="1"/>
  <c r="AH342" i="1"/>
  <c r="AP342" i="1"/>
  <c r="AX342" i="1"/>
  <c r="BF342" i="1"/>
  <c r="BN342" i="1"/>
  <c r="BV342" i="1"/>
  <c r="CD342" i="1"/>
  <c r="CL342" i="1"/>
  <c r="CT342" i="1"/>
  <c r="DB342" i="1"/>
  <c r="DJ346" i="1"/>
  <c r="DJ350" i="1"/>
  <c r="DJ353" i="1"/>
  <c r="DJ260" i="1"/>
  <c r="AH256" i="1"/>
  <c r="AP256" i="1"/>
  <c r="AX256" i="1"/>
  <c r="DI263" i="1"/>
  <c r="DI256" i="1" s="1"/>
  <c r="DJ267" i="1"/>
  <c r="DJ273" i="1"/>
  <c r="DJ277" i="1"/>
  <c r="DJ281" i="1"/>
  <c r="AD271" i="1"/>
  <c r="DH286" i="1"/>
  <c r="DJ295" i="1"/>
  <c r="DJ299" i="1"/>
  <c r="DJ301" i="1"/>
  <c r="DJ308" i="1"/>
  <c r="DJ315" i="1"/>
  <c r="DJ317" i="1"/>
  <c r="DJ338" i="1"/>
  <c r="DJ268" i="1"/>
  <c r="DJ272" i="1"/>
  <c r="DJ276" i="1"/>
  <c r="DJ280" i="1"/>
  <c r="DJ282" i="1"/>
  <c r="DJ285" i="1"/>
  <c r="DJ290" i="1"/>
  <c r="DJ307" i="1"/>
  <c r="DJ311" i="1"/>
  <c r="DJ313" i="1"/>
  <c r="DJ316" i="1"/>
  <c r="DJ324" i="1"/>
  <c r="DJ329" i="1"/>
  <c r="DJ333" i="1"/>
  <c r="CR322" i="1"/>
  <c r="CZ322" i="1"/>
  <c r="DH322" i="1"/>
  <c r="DJ337" i="1"/>
  <c r="DJ341" i="1"/>
  <c r="DJ344" i="1"/>
  <c r="DJ348" i="1"/>
  <c r="DJ352" i="1"/>
  <c r="DJ355" i="1"/>
  <c r="DJ360" i="1"/>
  <c r="V286" i="1"/>
  <c r="AD286" i="1"/>
  <c r="AL286" i="1"/>
  <c r="AT286" i="1"/>
  <c r="BB286" i="1"/>
  <c r="BJ286" i="1"/>
  <c r="BR286" i="1"/>
  <c r="BZ286" i="1"/>
  <c r="CH286" i="1"/>
  <c r="CP286" i="1"/>
  <c r="CX286" i="1"/>
  <c r="DF286" i="1"/>
  <c r="DI286" i="1"/>
  <c r="AH292" i="1"/>
  <c r="DJ297" i="1"/>
  <c r="AD292" i="1"/>
  <c r="AL292" i="1"/>
  <c r="AT292" i="1"/>
  <c r="DI302" i="1"/>
  <c r="T306" i="1"/>
  <c r="AB306" i="1"/>
  <c r="AJ306" i="1"/>
  <c r="AR306" i="1"/>
  <c r="AZ306" i="1"/>
  <c r="DI315" i="1"/>
  <c r="DJ328" i="1"/>
  <c r="DJ332" i="1"/>
  <c r="DJ347" i="1"/>
  <c r="DJ351" i="1"/>
  <c r="DJ354" i="1"/>
  <c r="DJ357" i="1"/>
  <c r="BB342" i="1"/>
  <c r="BJ342" i="1"/>
  <c r="DJ356" i="1"/>
  <c r="DJ358" i="1"/>
  <c r="DI359" i="1"/>
  <c r="BN361" i="1"/>
  <c r="BV361" i="1"/>
  <c r="CD361" i="1"/>
  <c r="CL361" i="1"/>
  <c r="CT361" i="1"/>
  <c r="DB361" i="1"/>
  <c r="DJ364" i="1"/>
  <c r="DJ367" i="1"/>
  <c r="DJ373" i="1"/>
  <c r="R376" i="1"/>
  <c r="Z376" i="1"/>
  <c r="AH376" i="1"/>
  <c r="AP376" i="1"/>
  <c r="AX376" i="1"/>
  <c r="BF376" i="1"/>
  <c r="DI377" i="1"/>
  <c r="DJ380" i="1"/>
  <c r="R389" i="1"/>
  <c r="DJ390" i="1"/>
  <c r="AJ386" i="1"/>
  <c r="DJ396" i="1"/>
  <c r="R399" i="1"/>
  <c r="Z399" i="1"/>
  <c r="AH399" i="1"/>
  <c r="AP399" i="1"/>
  <c r="AX399" i="1"/>
  <c r="BF399" i="1"/>
  <c r="BN399" i="1"/>
  <c r="BV399" i="1"/>
  <c r="CD399" i="1"/>
  <c r="CL399" i="1"/>
  <c r="CT399" i="1"/>
  <c r="DB399" i="1"/>
  <c r="DJ403" i="1"/>
  <c r="DJ407" i="1"/>
  <c r="DJ411" i="1"/>
  <c r="DJ412" i="1"/>
  <c r="DJ416" i="1"/>
  <c r="DJ419" i="1"/>
  <c r="DJ418" i="1" s="1"/>
  <c r="DJ363" i="1"/>
  <c r="AR361" i="1"/>
  <c r="AZ361" i="1"/>
  <c r="BH361" i="1"/>
  <c r="AH370" i="1"/>
  <c r="AP370" i="1"/>
  <c r="AX370" i="1"/>
  <c r="BF370" i="1"/>
  <c r="DJ372" i="1"/>
  <c r="DJ379" i="1"/>
  <c r="DJ385" i="1"/>
  <c r="V386" i="1"/>
  <c r="AD386" i="1"/>
  <c r="AL386" i="1"/>
  <c r="AL420" i="1" s="1"/>
  <c r="AT386" i="1"/>
  <c r="DJ389" i="1"/>
  <c r="BH386" i="1"/>
  <c r="BP386" i="1"/>
  <c r="BX386" i="1"/>
  <c r="CF386" i="1"/>
  <c r="CN386" i="1"/>
  <c r="CV386" i="1"/>
  <c r="DD386" i="1"/>
  <c r="DJ393" i="1"/>
  <c r="DJ395" i="1"/>
  <c r="DJ402" i="1"/>
  <c r="DJ406" i="1"/>
  <c r="DJ415" i="1"/>
  <c r="DJ362" i="1"/>
  <c r="AJ366" i="1"/>
  <c r="DJ366" i="1" s="1"/>
  <c r="DJ369" i="1"/>
  <c r="DJ371" i="1"/>
  <c r="DJ375" i="1"/>
  <c r="DJ378" i="1"/>
  <c r="V376" i="1"/>
  <c r="AD376" i="1"/>
  <c r="DJ382" i="1"/>
  <c r="DJ384" i="1"/>
  <c r="BD386" i="1"/>
  <c r="BL386" i="1"/>
  <c r="BL420" i="1" s="1"/>
  <c r="BT386" i="1"/>
  <c r="CB386" i="1"/>
  <c r="CB420" i="1" s="1"/>
  <c r="CJ386" i="1"/>
  <c r="CR386" i="1"/>
  <c r="CR420" i="1" s="1"/>
  <c r="CZ386" i="1"/>
  <c r="DH386" i="1"/>
  <c r="DH420" i="1" s="1"/>
  <c r="DJ392" i="1"/>
  <c r="DJ398" i="1"/>
  <c r="DJ401" i="1"/>
  <c r="DJ405" i="1"/>
  <c r="DJ409" i="1"/>
  <c r="DJ410" i="1"/>
  <c r="DJ414" i="1"/>
  <c r="AJ53" i="1"/>
  <c r="S14" i="1"/>
  <c r="S420" i="1" s="1"/>
  <c r="AK420" i="1"/>
  <c r="AS420" i="1"/>
  <c r="BC420" i="1"/>
  <c r="BG420" i="1"/>
  <c r="BT420" i="1"/>
  <c r="CJ420" i="1"/>
  <c r="U420" i="1"/>
  <c r="BA16" i="1"/>
  <c r="BA420" i="1" s="1"/>
  <c r="BB17" i="1"/>
  <c r="BB16" i="1" s="1"/>
  <c r="R33" i="1"/>
  <c r="Z33" i="1"/>
  <c r="Z420" i="1" s="1"/>
  <c r="AH33" i="1"/>
  <c r="AP33" i="1"/>
  <c r="AX33" i="1"/>
  <c r="DJ37" i="1"/>
  <c r="DJ39" i="1"/>
  <c r="AP40" i="1"/>
  <c r="AX40" i="1"/>
  <c r="BF40" i="1"/>
  <c r="BF420" i="1" s="1"/>
  <c r="BN40" i="1"/>
  <c r="BV40" i="1"/>
  <c r="CD40" i="1"/>
  <c r="CL40" i="1"/>
  <c r="CT40" i="1"/>
  <c r="DB40" i="1"/>
  <c r="DB420" i="1" s="1"/>
  <c r="DI41" i="1"/>
  <c r="DI40" i="1" s="1"/>
  <c r="AR40" i="1"/>
  <c r="AZ40" i="1"/>
  <c r="BH40" i="1"/>
  <c r="BP40" i="1"/>
  <c r="BX40" i="1"/>
  <c r="CF40" i="1"/>
  <c r="CN40" i="1"/>
  <c r="CV40" i="1"/>
  <c r="DD40" i="1"/>
  <c r="DJ52" i="1"/>
  <c r="DJ51" i="1" s="1"/>
  <c r="DJ68" i="1"/>
  <c r="DJ84" i="1"/>
  <c r="DJ141" i="1"/>
  <c r="DJ48" i="1"/>
  <c r="DJ47" i="1" s="1"/>
  <c r="DJ54" i="1"/>
  <c r="T53" i="1"/>
  <c r="AR53" i="1"/>
  <c r="AT420" i="1"/>
  <c r="AY420" i="1"/>
  <c r="BD420" i="1"/>
  <c r="BM420" i="1"/>
  <c r="BQ420" i="1"/>
  <c r="BU420" i="1"/>
  <c r="BY420" i="1"/>
  <c r="CC420" i="1"/>
  <c r="CG420" i="1"/>
  <c r="CK420" i="1"/>
  <c r="CO420" i="1"/>
  <c r="CS420" i="1"/>
  <c r="CW420" i="1"/>
  <c r="DA420" i="1"/>
  <c r="DE420" i="1"/>
  <c r="BP33" i="1"/>
  <c r="BX33" i="1"/>
  <c r="CF33" i="1"/>
  <c r="CN33" i="1"/>
  <c r="CV33" i="1"/>
  <c r="DD33" i="1"/>
  <c r="DJ36" i="1"/>
  <c r="T40" i="1"/>
  <c r="AB40" i="1"/>
  <c r="AJ40" i="1"/>
  <c r="DJ42" i="1"/>
  <c r="V40" i="1"/>
  <c r="AD40" i="1"/>
  <c r="DJ45" i="1"/>
  <c r="DI57" i="1"/>
  <c r="DJ76" i="1"/>
  <c r="DI149" i="1"/>
  <c r="AB53" i="1"/>
  <c r="AM420" i="1"/>
  <c r="AQ420" i="1"/>
  <c r="BI420" i="1"/>
  <c r="BR420" i="1"/>
  <c r="BV420" i="1"/>
  <c r="AU420" i="1"/>
  <c r="DJ41" i="1"/>
  <c r="DJ132" i="1"/>
  <c r="DJ226" i="1"/>
  <c r="Q57" i="1"/>
  <c r="R67" i="1"/>
  <c r="R57" i="1" s="1"/>
  <c r="AI81" i="1"/>
  <c r="AJ90" i="1"/>
  <c r="AJ81" i="1" s="1"/>
  <c r="DJ97" i="1"/>
  <c r="DJ96" i="1" s="1"/>
  <c r="DI102" i="1"/>
  <c r="DI96" i="1" s="1"/>
  <c r="DI107" i="1"/>
  <c r="DI104" i="1" s="1"/>
  <c r="AI108" i="1"/>
  <c r="AD113" i="1"/>
  <c r="AD118" i="1"/>
  <c r="DJ118" i="1" s="1"/>
  <c r="AD124" i="1"/>
  <c r="DJ124" i="1" s="1"/>
  <c r="DI125" i="1"/>
  <c r="DI108" i="1" s="1"/>
  <c r="DJ126" i="1"/>
  <c r="DI132" i="1"/>
  <c r="DI128" i="1" s="1"/>
  <c r="AD151" i="1"/>
  <c r="AD149" i="1" s="1"/>
  <c r="DJ195" i="1"/>
  <c r="DJ205" i="1"/>
  <c r="DJ153" i="1" s="1"/>
  <c r="AH217" i="1"/>
  <c r="DJ217" i="1" s="1"/>
  <c r="DJ221" i="1"/>
  <c r="DJ240" i="1"/>
  <c r="DI241" i="1"/>
  <c r="DI239" i="1" s="1"/>
  <c r="R241" i="1"/>
  <c r="R239" i="1" s="1"/>
  <c r="Q239" i="1"/>
  <c r="DJ242" i="1"/>
  <c r="X244" i="1"/>
  <c r="X420" i="1" s="1"/>
  <c r="AF244" i="1"/>
  <c r="AF420" i="1" s="1"/>
  <c r="AN244" i="1"/>
  <c r="AN420" i="1" s="1"/>
  <c r="AV244" i="1"/>
  <c r="AV420" i="1" s="1"/>
  <c r="DJ304" i="1"/>
  <c r="AZ53" i="1"/>
  <c r="BH53" i="1"/>
  <c r="BP53" i="1"/>
  <c r="BX53" i="1"/>
  <c r="CF53" i="1"/>
  <c r="CN53" i="1"/>
  <c r="CV53" i="1"/>
  <c r="DD53" i="1"/>
  <c r="DI84" i="1"/>
  <c r="DI81" i="1" s="1"/>
  <c r="T149" i="1"/>
  <c r="AG215" i="1"/>
  <c r="AG420" i="1" s="1"/>
  <c r="DJ254" i="1"/>
  <c r="DJ251" i="1" s="1"/>
  <c r="DJ287" i="1"/>
  <c r="AC149" i="1"/>
  <c r="BB239" i="1"/>
  <c r="BJ239" i="1"/>
  <c r="BJ420" i="1" s="1"/>
  <c r="BZ239" i="1"/>
  <c r="CH239" i="1"/>
  <c r="CH420" i="1" s="1"/>
  <c r="CP239" i="1"/>
  <c r="CP420" i="1" s="1"/>
  <c r="CX239" i="1"/>
  <c r="CX420" i="1" s="1"/>
  <c r="DF239" i="1"/>
  <c r="T244" i="1"/>
  <c r="AB244" i="1"/>
  <c r="AJ244" i="1"/>
  <c r="AR244" i="1"/>
  <c r="AZ244" i="1"/>
  <c r="BH244" i="1"/>
  <c r="BP244" i="1"/>
  <c r="BX244" i="1"/>
  <c r="CF244" i="1"/>
  <c r="CN244" i="1"/>
  <c r="CV244" i="1"/>
  <c r="DD244" i="1"/>
  <c r="DJ248" i="1"/>
  <c r="DJ293" i="1"/>
  <c r="DJ312" i="1"/>
  <c r="DJ55" i="1"/>
  <c r="DI245" i="1"/>
  <c r="DJ283" i="1"/>
  <c r="DJ271" i="1" s="1"/>
  <c r="DI254" i="1"/>
  <c r="DI251" i="1" s="1"/>
  <c r="AC271" i="1"/>
  <c r="DI281" i="1"/>
  <c r="DI271" i="1" s="1"/>
  <c r="R291" i="1"/>
  <c r="DJ291" i="1" s="1"/>
  <c r="DJ300" i="1"/>
  <c r="DI304" i="1"/>
  <c r="DI292" i="1" s="1"/>
  <c r="DI312" i="1"/>
  <c r="DI306" i="1" s="1"/>
  <c r="DI334" i="1"/>
  <c r="DI335" i="1"/>
  <c r="DJ343" i="1"/>
  <c r="DJ370" i="1"/>
  <c r="DJ377" i="1"/>
  <c r="DJ323" i="1"/>
  <c r="DI248" i="1"/>
  <c r="DJ264" i="1"/>
  <c r="DJ256" i="1" s="1"/>
  <c r="R303" i="1"/>
  <c r="DJ303" i="1" s="1"/>
  <c r="R305" i="1"/>
  <c r="DJ305" i="1" s="1"/>
  <c r="DJ345" i="1"/>
  <c r="AI244" i="1"/>
  <c r="DJ394" i="1"/>
  <c r="DI355" i="1"/>
  <c r="R388" i="1"/>
  <c r="DJ388" i="1" s="1"/>
  <c r="DI357" i="1"/>
  <c r="DI366" i="1"/>
  <c r="DI361" i="1" s="1"/>
  <c r="DI382" i="1"/>
  <c r="DI394" i="1"/>
  <c r="DI386" i="1" s="1"/>
  <c r="Q386" i="1"/>
  <c r="R387" i="1"/>
  <c r="DJ399" i="1" l="1"/>
  <c r="CZ420" i="1"/>
  <c r="DJ306" i="1"/>
  <c r="CD420" i="1"/>
  <c r="DJ215" i="1"/>
  <c r="DI376" i="1"/>
  <c r="DI342" i="1"/>
  <c r="DF420" i="1"/>
  <c r="BZ420" i="1"/>
  <c r="V420" i="1"/>
  <c r="DJ376" i="1"/>
  <c r="DJ33" i="1"/>
  <c r="DJ361" i="1"/>
  <c r="CL420" i="1"/>
  <c r="AB420" i="1"/>
  <c r="R292" i="1"/>
  <c r="R386" i="1"/>
  <c r="DJ387" i="1"/>
  <c r="DJ386" i="1" s="1"/>
  <c r="CV420" i="1"/>
  <c r="BP420" i="1"/>
  <c r="AZ420" i="1"/>
  <c r="CT420" i="1"/>
  <c r="BN420" i="1"/>
  <c r="AJ361" i="1"/>
  <c r="AI420" i="1"/>
  <c r="T420" i="1"/>
  <c r="CN420" i="1"/>
  <c r="AR420" i="1"/>
  <c r="DJ17" i="1"/>
  <c r="DJ16" i="1" s="1"/>
  <c r="DJ131" i="1"/>
  <c r="DJ128" i="1" s="1"/>
  <c r="Q420" i="1"/>
  <c r="CF420" i="1"/>
  <c r="AX420" i="1"/>
  <c r="DI322" i="1"/>
  <c r="R286" i="1"/>
  <c r="R420" i="1" s="1"/>
  <c r="AC420" i="1"/>
  <c r="AJ420" i="1"/>
  <c r="DD420" i="1"/>
  <c r="BX420" i="1"/>
  <c r="BH420" i="1"/>
  <c r="AP420" i="1"/>
  <c r="BB420" i="1"/>
  <c r="DJ104" i="1"/>
  <c r="DJ90" i="1"/>
  <c r="DI244" i="1"/>
  <c r="DI420" i="1" s="1"/>
  <c r="DJ286" i="1"/>
  <c r="DJ85" i="1"/>
  <c r="DJ151" i="1"/>
  <c r="DJ149" i="1" s="1"/>
  <c r="AH215" i="1"/>
  <c r="AH420" i="1" s="1"/>
  <c r="DJ292" i="1"/>
  <c r="DJ336" i="1"/>
  <c r="DJ322" i="1" s="1"/>
  <c r="DJ245" i="1"/>
  <c r="DJ244" i="1" s="1"/>
  <c r="AD108" i="1"/>
  <c r="AD420" i="1" s="1"/>
  <c r="DJ67" i="1"/>
  <c r="DJ57" i="1" s="1"/>
  <c r="DJ53" i="1"/>
  <c r="DJ113" i="1"/>
  <c r="DJ108" i="1" s="1"/>
  <c r="DJ359" i="1"/>
  <c r="DJ342" i="1" s="1"/>
  <c r="DJ241" i="1"/>
  <c r="DJ239" i="1" s="1"/>
  <c r="DJ40" i="1"/>
  <c r="DJ81" i="1" l="1"/>
  <c r="DJ420" i="1" s="1"/>
</calcChain>
</file>

<file path=xl/comments1.xml><?xml version="1.0" encoding="utf-8"?>
<comments xmlns="http://schemas.openxmlformats.org/spreadsheetml/2006/main">
  <authors>
    <author>Михайлова Татьяна Витальевна</author>
  </authors>
  <commentList>
    <comment ref="CL68" authorId="0">
      <text>
        <r>
          <rPr>
            <b/>
            <sz val="9"/>
            <color indexed="81"/>
            <rFont val="Tahoma"/>
            <family val="2"/>
            <charset val="204"/>
          </rPr>
          <t>МЗХК ставит 300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<sst xmlns="http://schemas.openxmlformats.org/spreadsheetml/2006/main" count="2399" uniqueCount="1341">
  <si>
    <t>Объемы  медицинской помощи в условиях круглосуточного стационара на 2020 год в разрезе клинико-профильных / клинико-статистических групп заболеваний</t>
  </si>
  <si>
    <t>3 уровень</t>
  </si>
  <si>
    <t>2 уровень</t>
  </si>
  <si>
    <t>1 уровень</t>
  </si>
  <si>
    <t>Код  профиля</t>
  </si>
  <si>
    <t>№</t>
  </si>
  <si>
    <t>Код КСГ 2020</t>
  </si>
  <si>
    <t>КПГ / КСГ</t>
  </si>
  <si>
    <t>базовая ставка на 2020</t>
  </si>
  <si>
    <t>КЗ (коэффициент относительной затратоемкости)</t>
  </si>
  <si>
    <t>КУ (управленческий коэффициент)с 01.01.2020</t>
  </si>
  <si>
    <t xml:space="preserve">КУ (управленческий коэффициент)с </t>
  </si>
  <si>
    <t>районный коэффициент</t>
  </si>
  <si>
    <t>КГБУЗ "Краевая клиническая больница N1" имени профессора С.И. Сергеева МЗ ХК</t>
  </si>
  <si>
    <t>КГБУЗ "Краевая клиническая больница N 2" МЗ ХК</t>
  </si>
  <si>
    <t>КГБУЗ "Детская краевая клиническая больница" имени А.К. Пиотровича МЗ ХК</t>
  </si>
  <si>
    <t>КГБУЗ "Перинатальный центр" МЗ ХК</t>
  </si>
  <si>
    <t>КГБУЗ "Краевой клинический центр онкологии" МЗ ХК</t>
  </si>
  <si>
    <t>Хабаровский филиал ФГБУ НКЦ оториноларингологии ФМБА России</t>
  </si>
  <si>
    <t xml:space="preserve">КГБУЗ "Краевой кожно-венерологический диспансер" МЗ ХК </t>
  </si>
  <si>
    <t>«Хабаровский филиал ФГАУ "НМИЦ "МНТК"Микрохирургия глаза" имени академика С.Н. Федорова МЗРФ»</t>
  </si>
  <si>
    <t>ЧУЗ "Клиническая больница "РЖД-Медицина" г. Хабаровск</t>
  </si>
  <si>
    <t>ФГБУ "Федеральный центр сердечно-сосудистой хирургии" Министерства здравоохранения  Российской Федерации (г. Хабаровск)</t>
  </si>
  <si>
    <t>КГБУЗ "Городская больница N2 им. Д.Н. Матвеева" МЗ ХК</t>
  </si>
  <si>
    <t>КГБУЗ "Городская клиническая больница N 10" МЗ ХК</t>
  </si>
  <si>
    <t>КГБУЗ "Городская клиническая больница N 11" МЗ ХК</t>
  </si>
  <si>
    <t>КГБУЗ "Городская больница N 7" МЗ ХК</t>
  </si>
  <si>
    <t>КГБУЗ "Онкологический диспансер" МЗ ХК</t>
  </si>
  <si>
    <t>ЧУЗ "Клиническая больница "РЖД-Медицина" г. Комсомольск</t>
  </si>
  <si>
    <t>Хабаровский филиал ФГБУ РАМН "Дальневосточный научный центр физиологии и патологии дыхания" Сибирского отделения РАМН – НИИ охраны материнства и детства</t>
  </si>
  <si>
    <t>ФГКУ "301 военный клинический госпиталь" Министерства обороны Российской Федерации</t>
  </si>
  <si>
    <t>КГБУЗ "Детский клинический центр медицинской реабилитации "Амурский" МЗ ХК</t>
  </si>
  <si>
    <t>КГБУЗ "Родильный дом N 1" МЗ ХК</t>
  </si>
  <si>
    <t>КГБУЗ "Родильный дом N 2" МЗ ХК</t>
  </si>
  <si>
    <t>КГБУЗ "Родильный дом N 4" МЗ ХК</t>
  </si>
  <si>
    <t>КГБУЗ "Вяземская районная больница" МЗ ХК</t>
  </si>
  <si>
    <t>КГБУЗ "Городская больница N 2" МЗ ХК</t>
  </si>
  <si>
    <t>КГБУЗ "Детская городская больница" МЗ ХК</t>
  </si>
  <si>
    <t>КГБУЗ "Родильный дом N 3" МЗ ХК</t>
  </si>
  <si>
    <t>КГБУЗ "Ванинская центральная районная больница" МЗ ХК</t>
  </si>
  <si>
    <t>КГБУЗ "Комсомольская межрайонная больница" МЗ ХК</t>
  </si>
  <si>
    <t>КГБУЗ "Николаевская-на-Амуре центральная районная больница" МЗ ХК</t>
  </si>
  <si>
    <t>КГБУЗ "Советско-Гаванская центральная районная больница" МЗ ХК</t>
  </si>
  <si>
    <t>КГБУЗ "Детская городская клиническая больница имени В.М. Истомина" МЗ ХК</t>
  </si>
  <si>
    <t>КГБУЗ "Детская городская клиническая больница N 9" МЗ ХК</t>
  </si>
  <si>
    <t>КГБУЗ "Клинико-диагностический центр" МЗ ХК</t>
  </si>
  <si>
    <t>КГБУЗ "Солнечная районная больница" МЗ ХК</t>
  </si>
  <si>
    <t>ФКУЗ "Медико-санитарная часть МВД Российской Федерации по Хабаровскому краю"</t>
  </si>
  <si>
    <t>КГБУЗ "Князе-Волконская районная больница" МЗ ХК</t>
  </si>
  <si>
    <t>КГБУЗ "Хабаровская районная больница"МЗ ХК</t>
  </si>
  <si>
    <t>КГБУЗ "Троицкая центральная районная больница" МЗ ХК</t>
  </si>
  <si>
    <t>КГБУЗ "Районная больница района им. Лазо" МЗ ХК</t>
  </si>
  <si>
    <t>КГБУЗ "Бикинская центральная районная больница" МЗ ХК</t>
  </si>
  <si>
    <t>КГБУЗ "Амурская центральная районная больница" МЗ ХК</t>
  </si>
  <si>
    <t>КГБУЗ "Верхнебуреинская центральная районная больница" МЗ ХК</t>
  </si>
  <si>
    <t>КГБУЗ "Городская больница N 3" МЗ ХК</t>
  </si>
  <si>
    <t>КГБУЗ "Городская больница N 4" МЗ ХК</t>
  </si>
  <si>
    <t>Федеральное государственное бюджетное УЗ "Медико-санитарная часть N 99 ФМБА России"</t>
  </si>
  <si>
    <t>Ванинская больница ФГБУ "ДВОМЦ ФМБА России"</t>
  </si>
  <si>
    <t>КГБУЗ "Тугуро-Чумиканская районная больница"МЗ ХК</t>
  </si>
  <si>
    <t>КГБУЗ "Ульчская районая больница" МЗ ХК</t>
  </si>
  <si>
    <t>КГБУЗ "Аяно-Майская центральная районная больница" МЗ ХК</t>
  </si>
  <si>
    <t>КГБУЗ "Охотская центральная районная больница" МЗ ХК</t>
  </si>
  <si>
    <t>ВСЕГО</t>
  </si>
  <si>
    <t>с 01.01.2020</t>
  </si>
  <si>
    <t>0352001</t>
  </si>
  <si>
    <t>0310001</t>
  </si>
  <si>
    <t>0252001</t>
  </si>
  <si>
    <t>0252002</t>
  </si>
  <si>
    <t>0351001</t>
  </si>
  <si>
    <t>0352007</t>
  </si>
  <si>
    <t>0351002</t>
  </si>
  <si>
    <t>0353001</t>
  </si>
  <si>
    <t>4346001</t>
  </si>
  <si>
    <t>0352005</t>
  </si>
  <si>
    <t>2141002</t>
  </si>
  <si>
    <t>2141010</t>
  </si>
  <si>
    <t>2144011</t>
  </si>
  <si>
    <t>3141007</t>
  </si>
  <si>
    <t>3151001</t>
  </si>
  <si>
    <t>4346004</t>
  </si>
  <si>
    <t>0352006</t>
  </si>
  <si>
    <t>5155001</t>
  </si>
  <si>
    <t>2223001</t>
  </si>
  <si>
    <t>2148001</t>
  </si>
  <si>
    <t>2148002</t>
  </si>
  <si>
    <t>2148004</t>
  </si>
  <si>
    <t>1343002</t>
  </si>
  <si>
    <t>3141002</t>
  </si>
  <si>
    <t>3241001</t>
  </si>
  <si>
    <t>3148002</t>
  </si>
  <si>
    <t>1340006</t>
  </si>
  <si>
    <t>1340013</t>
  </si>
  <si>
    <t>1340010</t>
  </si>
  <si>
    <t>1340007</t>
  </si>
  <si>
    <t>2241001</t>
  </si>
  <si>
    <t>2241009</t>
  </si>
  <si>
    <t>2101006</t>
  </si>
  <si>
    <t>1343004</t>
  </si>
  <si>
    <t>8156001</t>
  </si>
  <si>
    <t>1343005</t>
  </si>
  <si>
    <t>1340004</t>
  </si>
  <si>
    <t>1340011</t>
  </si>
  <si>
    <t>1343303</t>
  </si>
  <si>
    <t>1343001</t>
  </si>
  <si>
    <t>1340014</t>
  </si>
  <si>
    <t>1343008</t>
  </si>
  <si>
    <t>3141003</t>
  </si>
  <si>
    <t>3141004</t>
  </si>
  <si>
    <t>3131001</t>
  </si>
  <si>
    <t>6349008</t>
  </si>
  <si>
    <t>1340003</t>
  </si>
  <si>
    <t>1343171</t>
  </si>
  <si>
    <t>1340001</t>
  </si>
  <si>
    <t>1340012</t>
  </si>
  <si>
    <t>1 районная группа</t>
  </si>
  <si>
    <t>2 районная группа</t>
  </si>
  <si>
    <t>3 районная группа</t>
  </si>
  <si>
    <t>4 районная группа</t>
  </si>
  <si>
    <t>подуровень 3.1.</t>
  </si>
  <si>
    <t>подуровень 3.3.</t>
  </si>
  <si>
    <t>подуровень 3.2.</t>
  </si>
  <si>
    <t>подуровень 2.2.</t>
  </si>
  <si>
    <t>подуровень 2.1.</t>
  </si>
  <si>
    <t>подуровень 2.4.</t>
  </si>
  <si>
    <t>подуровень 2.5.</t>
  </si>
  <si>
    <t>подуровень 2.3.</t>
  </si>
  <si>
    <t>подуровень 1.4.</t>
  </si>
  <si>
    <t>подуровень 1.3.</t>
  </si>
  <si>
    <t>подуровень 1.1.</t>
  </si>
  <si>
    <t>подуровень 1.5.</t>
  </si>
  <si>
    <t>подуровень 1.2.</t>
  </si>
  <si>
    <t>количество больных МЗ</t>
  </si>
  <si>
    <t>стоимость</t>
  </si>
  <si>
    <t>количество больных</t>
  </si>
  <si>
    <t>КУСмо c 01.01.2020</t>
  </si>
  <si>
    <t>Акушерское дело</t>
  </si>
  <si>
    <t>st01.001</t>
  </si>
  <si>
    <t>Беременность без патологии, дородовая госпитализация в отделение сестринского ухода</t>
  </si>
  <si>
    <t>Акушерство и гинекология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</si>
  <si>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</si>
  <si>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</si>
  <si>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</si>
  <si>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</si>
  <si>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</si>
  <si>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</si>
  <si>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</si>
  <si>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</si>
  <si>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</si>
  <si>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</si>
  <si>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</si>
  <si>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</si>
  <si>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</si>
  <si>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</si>
  <si>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</si>
  <si>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</si>
  <si>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st02.009</t>
  </si>
  <si>
    <t>Другие болезни, врожденные аномалии, повреждения женских половых органов</t>
  </si>
  <si>
    <t>st02.010</t>
  </si>
  <si>
    <t>Операции на женских половых органах (уровень 1)</t>
  </si>
  <si>
    <t>st02.011</t>
  </si>
  <si>
    <t>Операции на женских половых органах (уровень 2)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</si>
  <si>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</si>
  <si>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</si>
  <si>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</si>
  <si>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</si>
  <si>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Аллергология и иммунология</t>
  </si>
  <si>
    <t>st03.001</t>
  </si>
  <si>
    <t>Нарушения с вовлечением иммунного механизма</t>
  </si>
  <si>
    <t>st03.002</t>
  </si>
  <si>
    <t>Ангионевротический отек, анафилактический шок</t>
  </si>
  <si>
    <t>Гастроэнтерология</t>
  </si>
  <si>
    <t>st04.001</t>
  </si>
  <si>
    <t>Язва желудка и двенадцатиперстной кишки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</si>
  <si>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</si>
  <si>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</si>
  <si>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</si>
  <si>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</si>
  <si>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st04.004</t>
  </si>
  <si>
    <t>Болезни печени, невирусные (уровень 2)</t>
  </si>
  <si>
    <t>st04.005</t>
  </si>
  <si>
    <t>Болезни поджелудочной железы</t>
  </si>
  <si>
    <t>st04.006</t>
  </si>
  <si>
    <t>Панкреатит с синдромом органной дисфункции</t>
  </si>
  <si>
    <t>Гематология</t>
  </si>
  <si>
    <t>st05.001</t>
  </si>
  <si>
    <t>Анемии (уровень 1)</t>
  </si>
  <si>
    <t>st05.002</t>
  </si>
  <si>
    <t>Анемии (уровень 2)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</si>
  <si>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</si>
  <si>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</si>
  <si>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</si>
  <si>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</si>
  <si>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</si>
  <si>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</si>
  <si>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</si>
  <si>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</si>
  <si>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Дерматология</t>
  </si>
  <si>
    <t>st06.001</t>
  </si>
  <si>
    <t>Редкие и тяжелые дерматозы</t>
  </si>
  <si>
    <t>st06.002</t>
  </si>
  <si>
    <t>Среднетяжелые дерматозы</t>
  </si>
  <si>
    <t>st06.003</t>
  </si>
  <si>
    <t>Легкие дерматозы</t>
  </si>
  <si>
    <t>Детская кардиология</t>
  </si>
  <si>
    <t>st07.001</t>
  </si>
  <si>
    <t>Врожденные аномалии сердечно-сосудистой системы, дети</t>
  </si>
  <si>
    <t>Детская онкология</t>
  </si>
  <si>
    <t>st08.001</t>
  </si>
  <si>
    <t>Лекарственная терапия при ЗНО других локализаций (кроме лимфоидной и кроветворной тканей), дети</t>
  </si>
  <si>
    <t>st08.002</t>
  </si>
  <si>
    <t>Лекарственная терапия при остром лейкозе, дети</t>
  </si>
  <si>
    <t>st08.003</t>
  </si>
  <si>
    <t>Лекарственная терапия при других ЗНО лимфоидной и кроветворной тканей, дети</t>
  </si>
  <si>
    <t>Детская урология-андрология</t>
  </si>
  <si>
    <t>st09.001</t>
  </si>
  <si>
    <t>Операции на мужских половых органах, дети (уровень 1)</t>
  </si>
  <si>
    <t>st09.002</t>
  </si>
  <si>
    <t>Операции на мужских половых органах, дети (уровень 2)</t>
  </si>
  <si>
    <t>st09.003</t>
  </si>
  <si>
    <t>Операции на мужских половых органах, дети (уровень 3)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</si>
  <si>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</si>
  <si>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</si>
  <si>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</si>
  <si>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 1)</t>
  </si>
  <si>
    <t>st09.006</t>
  </si>
  <si>
    <t>Операции на почке и мочевыделительной системе, дети (уровень  2)</t>
  </si>
  <si>
    <t>st09.007</t>
  </si>
  <si>
    <t>Операции на почке и мочевыделительной системе, дети (уровень  3)</t>
  </si>
  <si>
    <t>st09.008</t>
  </si>
  <si>
    <t>Операции на почке и мочевыделительной системе, дети (уровень 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</si>
  <si>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</si>
  <si>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</si>
  <si>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</si>
  <si>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</si>
  <si>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Детская хирургия</t>
  </si>
  <si>
    <t>st10.001</t>
  </si>
  <si>
    <t>Детская хирургия (уровень 1)</t>
  </si>
  <si>
    <t>st10.002</t>
  </si>
  <si>
    <t>Детская хирургия (уровень 2)</t>
  </si>
  <si>
    <t>st10.003</t>
  </si>
  <si>
    <t>Аппендэктомия, дети (уровень 1)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</si>
  <si>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</si>
  <si>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</si>
  <si>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</si>
  <si>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</si>
  <si>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</si>
  <si>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</si>
  <si>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</si>
  <si>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</si>
  <si>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Детская эндокринология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</si>
  <si>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</si>
  <si>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</si>
  <si>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</si>
  <si>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</si>
  <si>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</si>
  <si>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</si>
  <si>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</si>
  <si>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</si>
  <si>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Инфекционные болезни</t>
  </si>
  <si>
    <t>st12.001</t>
  </si>
  <si>
    <t>Кишечные инфекции, взрослые</t>
  </si>
  <si>
    <t>st12.002</t>
  </si>
  <si>
    <t>Кишечные инфекции, дети</t>
  </si>
  <si>
    <t>st12.003</t>
  </si>
  <si>
    <t>Вирусный гепатит острый</t>
  </si>
  <si>
    <t>st12.004</t>
  </si>
  <si>
    <t>Вирусный гепатит хронический</t>
  </si>
  <si>
    <t>st12.005</t>
  </si>
  <si>
    <t>Сепсис, взрослые</t>
  </si>
  <si>
    <t>st12.006</t>
  </si>
  <si>
    <t>Сепсис, дети</t>
  </si>
  <si>
    <t>st12.007</t>
  </si>
  <si>
    <t>Сепсис с синдромом органной дисфункции</t>
  </si>
  <si>
    <t>st12.008</t>
  </si>
  <si>
    <t>Другие инфекционные и паразитарные болезни, взрослые</t>
  </si>
  <si>
    <t>st12.009</t>
  </si>
  <si>
    <t>Другие инфекционные и паразитарные болезни, дети</t>
  </si>
  <si>
    <t>st12.010</t>
  </si>
  <si>
    <t>Респираторные инфекции верхних дыхательных путей с осложнениями, взрослые</t>
  </si>
  <si>
    <t>st12.011</t>
  </si>
  <si>
    <t>Респираторные инфекции верхних дыхательных путей, дети</t>
  </si>
  <si>
    <t>st12.012</t>
  </si>
  <si>
    <t>Грипп, вирус гриппа идентифицирован</t>
  </si>
  <si>
    <t>st12.013</t>
  </si>
  <si>
    <t>Грипп и пневмония с синдромом органной дисфункции</t>
  </si>
  <si>
    <t>st12.014</t>
  </si>
  <si>
    <t>Клещевой энцефалит</t>
  </si>
  <si>
    <t>Кардиология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</si>
  <si>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</si>
  <si>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</si>
  <si>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</si>
  <si>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</si>
  <si>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st13.003</t>
  </si>
  <si>
    <t>Инфаркт миокарда, легочная эмболия, лечение с применением тромболитической терапии</t>
  </si>
  <si>
    <t>st13.004</t>
  </si>
  <si>
    <t>Нарушения ритма и проводимости (уровень 1)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</si>
  <si>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</si>
  <si>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</si>
  <si>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</si>
  <si>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</si>
  <si>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st13.007</t>
  </si>
  <si>
    <t>Эндокардит, миокардит, перикардит, кардиомиопатии (уровень 2)</t>
  </si>
  <si>
    <t>Колопроктология</t>
  </si>
  <si>
    <t>st14.001</t>
  </si>
  <si>
    <t>Операции на кишечнике и анальной области (уровень 1)</t>
  </si>
  <si>
    <t>st14.002</t>
  </si>
  <si>
    <t>Операции на кишечнике и анальной области (уровень 2)</t>
  </si>
  <si>
    <t>st14.003</t>
  </si>
  <si>
    <t>Операции на кишечнике и анальной области (уровень 3)</t>
  </si>
  <si>
    <t>Неврология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</si>
  <si>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</si>
  <si>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</si>
  <si>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</si>
  <si>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</si>
  <si>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</si>
  <si>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</si>
  <si>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</si>
  <si>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</si>
  <si>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st15.005</t>
  </si>
  <si>
    <t>Эпилепсия, судороги (уровень 1)</t>
  </si>
  <si>
    <t>st15.018</t>
  </si>
  <si>
    <t>Эпилепсия, судороги (уровень 2)</t>
  </si>
  <si>
    <t>st15.019</t>
  </si>
  <si>
    <t>Эпилепсия (уровень 3)</t>
  </si>
  <si>
    <t>st15.020</t>
  </si>
  <si>
    <t>Эпилепсия (уровень 4)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</si>
  <si>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</si>
  <si>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</si>
  <si>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</si>
  <si>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 1)</t>
  </si>
  <si>
    <t>st15.009</t>
  </si>
  <si>
    <t>Неврологические заболевания, лечение с применением ботулотоксина (уровень 2)</t>
  </si>
  <si>
    <t>st15.010</t>
  </si>
  <si>
    <t>Другие нарушения нервной системы (уровень 1)</t>
  </si>
  <si>
    <t>st15.011</t>
  </si>
  <si>
    <t>Другие нарушения нервной системы (уровень 2)</t>
  </si>
  <si>
    <t>st15.012</t>
  </si>
  <si>
    <t>Транзиторные ишемические приступы, сосудистые мозговые синдромы</t>
  </si>
  <si>
    <t>st15.013</t>
  </si>
  <si>
    <t>Кровоизлияние в мозг</t>
  </si>
  <si>
    <t>st15.014</t>
  </si>
  <si>
    <t>Инфаркт мозга (уровень 1)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</si>
  <si>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</si>
  <si>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</si>
  <si>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</si>
  <si>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</si>
  <si>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</si>
  <si>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</si>
  <si>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Нейрохирургия</t>
  </si>
  <si>
    <t>st16.001</t>
  </si>
  <si>
    <t>Паралитические синдромы, травма спинного мозга (уровень 1)</t>
  </si>
  <si>
    <t>st16.002</t>
  </si>
  <si>
    <t>Паралитические синдромы, травма спинного мозга (уровень 2)</t>
  </si>
  <si>
    <t>st16.003</t>
  </si>
  <si>
    <t>Дорсопатии, спондилопатии, остеопатии</t>
  </si>
  <si>
    <t>st16.004</t>
  </si>
  <si>
    <t>Травмы позвоночника</t>
  </si>
  <si>
    <t>st16.005</t>
  </si>
  <si>
    <t>Сотрясение головного мозга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</si>
  <si>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</si>
  <si>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</si>
  <si>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</si>
  <si>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</si>
  <si>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</si>
  <si>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</si>
  <si>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</si>
  <si>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</si>
  <si>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</si>
  <si>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</si>
  <si>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</si>
  <si>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</si>
  <si>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st16.012</t>
  </si>
  <si>
    <t>Доброкачественные новообразования нервной системы</t>
  </si>
  <si>
    <t>Неонатология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</si>
  <si>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</si>
  <si>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</si>
  <si>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</si>
  <si>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</si>
  <si>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</si>
  <si>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</si>
  <si>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</si>
  <si>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</si>
  <si>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</si>
  <si>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</si>
  <si>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</si>
  <si>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</si>
  <si>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</si>
  <si>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</si>
  <si>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Нефрология (без диализа)</t>
  </si>
  <si>
    <t>st18.001</t>
  </si>
  <si>
    <t>Почечная недостаточность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</si>
  <si>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</si>
  <si>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</si>
  <si>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</si>
  <si>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</si>
  <si>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Онкология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</si>
  <si>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</si>
  <si>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</si>
  <si>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</si>
  <si>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 при злокачественных новообразованиях (уровень 2)</t>
  </si>
  <si>
    <t>st19.003</t>
  </si>
  <si>
    <t>Операции на женских половых органах 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</si>
  <si>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</si>
  <si>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</si>
  <si>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</si>
  <si>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</si>
  <si>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</si>
  <si>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</si>
  <si>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</si>
  <si>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</si>
  <si>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</si>
  <si>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</si>
  <si>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</si>
  <si>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</si>
  <si>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</si>
  <si>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</si>
  <si>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</si>
  <si>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</si>
  <si>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</si>
  <si>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</si>
  <si>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</si>
  <si>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</si>
  <si>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</si>
  <si>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 (уровень 1)</t>
  </si>
  <si>
    <t>st19.015</t>
  </si>
  <si>
    <t>Мастэктомия, другие операции при злокачественном новообразовании молочной железы  (уровень 2)</t>
  </si>
  <si>
    <t>st19.016</t>
  </si>
  <si>
    <t>Операции при злокачественном новобразовании желчного пузыря, желчных протоков (уровень 1)</t>
  </si>
  <si>
    <t>st19.017</t>
  </si>
  <si>
    <t>Операции при злокачественном новобразовании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</si>
  <si>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</si>
  <si>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</si>
  <si>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</si>
  <si>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</si>
  <si>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</si>
  <si>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</si>
  <si>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</si>
  <si>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</si>
  <si>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</si>
  <si>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 xml:space="preserve">Операции на органе слуха, придаточных пазухах носа  и верхних дыхательных путях при злокачественных новообразованиях 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</si>
  <si>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</si>
  <si>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</si>
  <si>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</si>
  <si>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</si>
  <si>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</si>
  <si>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</si>
  <si>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</si>
  <si>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</si>
  <si>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st19.027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</si>
  <si>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</si>
  <si>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st19.028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</si>
  <si>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</si>
  <si>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st19.029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</si>
  <si>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</si>
  <si>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st19.030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</si>
  <si>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</si>
  <si>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st19.031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</si>
  <si>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</si>
  <si>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st19.032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</si>
  <si>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</si>
  <si>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st19.033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</si>
  <si>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</si>
  <si>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st19.034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</si>
  <si>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</si>
  <si>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st19.035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</si>
  <si>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</si>
  <si>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st19.036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</si>
  <si>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</si>
  <si>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st19.056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</si>
  <si>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</si>
  <si>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st19.057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</si>
  <si>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</si>
  <si>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st19.058</t>
  </si>
  <si>
    <t>Лекарственная терапия при злокачественных новообразованиях (кроме лимфоидной и кроветворной тканей), взрослые (уровень 13)</t>
  </si>
  <si>
    <t>st19.037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</si>
  <si>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</t>
  </si>
  <si>
    <t>st19.038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</si>
  <si>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</si>
  <si>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st19.039</t>
  </si>
  <si>
    <t>Лучевая терапия (уровень 1)</t>
  </si>
  <si>
    <t>st19.040</t>
  </si>
  <si>
    <t>Лучевая терапия (уровень 2)</t>
  </si>
  <si>
    <t>st19.041</t>
  </si>
  <si>
    <t>Лучевая терапия (уровень 3)</t>
  </si>
  <si>
    <t>st19.042</t>
  </si>
  <si>
    <t>Лучевая терапия (уровень 4)</t>
  </si>
  <si>
    <t>st19.043</t>
  </si>
  <si>
    <t>Лучевая терапия (уровень 5)</t>
  </si>
  <si>
    <t>st19.044</t>
  </si>
  <si>
    <t>Лучевая терапия (уровень 6)</t>
  </si>
  <si>
    <t>st19.045</t>
  </si>
  <si>
    <t>Лучевая терапия (уровень 7)</t>
  </si>
  <si>
    <t>st19.046</t>
  </si>
  <si>
    <t>Лучевая терапия (уровень 8)</t>
  </si>
  <si>
    <t>st19.047</t>
  </si>
  <si>
    <t>Лучевая терапия (уровень 9)</t>
  </si>
  <si>
    <t>st19.048</t>
  </si>
  <si>
    <t>Лучевая терапия (уровень 10)</t>
  </si>
  <si>
    <t>st19.049</t>
  </si>
  <si>
    <t>Лучевая терапия в сочетании с лекарственной терапией (уровень 1)</t>
  </si>
  <si>
    <t>st19.050</t>
  </si>
  <si>
    <t>Лучевая терапия в сочетании с лекарственной терапией (уровень 2)</t>
  </si>
  <si>
    <t>st19.051</t>
  </si>
  <si>
    <t>Лучевая терапия в сочетании с лекарственной терапией (уровень 3)</t>
  </si>
  <si>
    <t>st19.052</t>
  </si>
  <si>
    <t>Лучевая терапия в сочетании с лекарственной терапией (уровень 4)</t>
  </si>
  <si>
    <t>st19.053</t>
  </si>
  <si>
    <t>Лучевая терапия в сочетании с лекарственной терапией (уровень 5)</t>
  </si>
  <si>
    <t>st19.054</t>
  </si>
  <si>
    <t>Лучевая терапия в сочетании с лекарственной терапией (уровень 6)</t>
  </si>
  <si>
    <t>st19.055</t>
  </si>
  <si>
    <t>Лучевая терапия в сочетании с лекарственной терапией (уровень 7)</t>
  </si>
  <si>
    <t>st19.059</t>
  </si>
  <si>
    <t>Лекарственная терапия при остром лейкозе, взрослые</t>
  </si>
  <si>
    <t>st19.060</t>
  </si>
  <si>
    <t>Лекарственная терапия при других злокачественных новообразованиях лимфоидной и кроветворной тканей, взрослые</t>
  </si>
  <si>
    <t>st19.061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</si>
  <si>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</si>
  <si>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Оториноларингология</t>
  </si>
  <si>
    <t>st20.001</t>
  </si>
  <si>
    <t>Доброкачественные новообразования, новообразования in situ уха, горла, носа, полости рта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</si>
  <si>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</si>
  <si>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</si>
  <si>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</si>
  <si>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</si>
  <si>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</si>
  <si>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</si>
  <si>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st20.005</t>
  </si>
  <si>
    <t>Операции на органе слуха, придаточных пазухах носа  и верхних дыхательных путях (уровень 1)</t>
  </si>
  <si>
    <t>st20.006</t>
  </si>
  <si>
    <t>Операции на органе слуха, придаточных пазухах носа  и верхних дыхательных путях (уровень 2)</t>
  </si>
  <si>
    <t>st20.007</t>
  </si>
  <si>
    <t>Операции на органе слуха, придаточных пазухах носа  и верхних дыхательных путях (уровень 3)</t>
  </si>
  <si>
    <t>st20.008</t>
  </si>
  <si>
    <t>Операции на органе слуха, придаточных пазухах носа  и верхних дыхательных путях (уровень 4)</t>
  </si>
  <si>
    <t>st20.009</t>
  </si>
  <si>
    <t>Операции на органе слуха, придаточных пазухах носа  и верхних дыхательных путях (уровень 5)</t>
  </si>
  <si>
    <t>st20.010</t>
  </si>
  <si>
    <t>Замена речевого процессора</t>
  </si>
  <si>
    <t>Офтальмология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</si>
  <si>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</si>
  <si>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</si>
  <si>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</si>
  <si>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</si>
  <si>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</si>
  <si>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</si>
  <si>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</si>
  <si>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</si>
  <si>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</si>
  <si>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</si>
  <si>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197.1</t>
  </si>
  <si>
    <t>st21.005.1</t>
  </si>
  <si>
    <t>Операции на органе зрения (уровень 5) подуровень 1</t>
  </si>
  <si>
    <t>197.2</t>
  </si>
  <si>
    <t>st21.005.2</t>
  </si>
  <si>
    <t>Операции на органе зрения (уровень 5) подуровень 2</t>
  </si>
  <si>
    <t>197.3</t>
  </si>
  <si>
    <t>st21.005.3</t>
  </si>
  <si>
    <t>Операции на органе зрения (уровень 5) подуровень 3</t>
  </si>
  <si>
    <t>197.4</t>
  </si>
  <si>
    <t>st21.005.4</t>
  </si>
  <si>
    <t>Операции на органе зрения (уровень 5) подуровень 4</t>
  </si>
  <si>
    <t>st21.006</t>
  </si>
  <si>
    <t>Операции на органе зрения (уровень 6)</t>
  </si>
  <si>
    <t>st21.007</t>
  </si>
  <si>
    <t>Болезни глаза</t>
  </si>
  <si>
    <t>st21.008</t>
  </si>
  <si>
    <t>Травмы глаза</t>
  </si>
  <si>
    <t>Педиатрия</t>
  </si>
  <si>
    <t>st22.001</t>
  </si>
  <si>
    <t>Нарушения всасывания, дети</t>
  </si>
  <si>
    <t>st22.002</t>
  </si>
  <si>
    <t>Другие болезни органов пищеварения, дети</t>
  </si>
  <si>
    <t>st22.003</t>
  </si>
  <si>
    <t>Воспалительные артропатии, спондилопатии, дети</t>
  </si>
  <si>
    <t>st22.004</t>
  </si>
  <si>
    <t>Врожденные аномалии головного и спинного мозга, дети</t>
  </si>
  <si>
    <t>Пульмонология</t>
  </si>
  <si>
    <t>st23.001</t>
  </si>
  <si>
    <t>Другие болезни органов дыхания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</si>
  <si>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</si>
  <si>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</si>
  <si>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st23.003</t>
  </si>
  <si>
    <t>Доброкачественные  новообразования, новообразования in situ органов дыхания, других и неуточненных органов грудной клетки</t>
  </si>
  <si>
    <t>st23.004</t>
  </si>
  <si>
    <t>Пневмония, плеврит, другие болезни плевры</t>
  </si>
  <si>
    <t>st23.005</t>
  </si>
  <si>
    <t>Астма, взрослые</t>
  </si>
  <si>
    <t>st23.006</t>
  </si>
  <si>
    <t>Астма, дети</t>
  </si>
  <si>
    <t>Ревматология</t>
  </si>
  <si>
    <t>st24.001</t>
  </si>
  <si>
    <t>Системные поражения соединительной ткани</t>
  </si>
  <si>
    <t>st24.002</t>
  </si>
  <si>
    <t>Артропатии и спондилопатии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</si>
  <si>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</si>
  <si>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</si>
  <si>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</si>
  <si>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</si>
  <si>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Сердечно-сосудистая хирургия</t>
  </si>
  <si>
    <t>st25.001</t>
  </si>
  <si>
    <t>Флебит и тромбофлебит, варикозное расширение вен нижних конечностей</t>
  </si>
  <si>
    <t>st25.002</t>
  </si>
  <si>
    <t>Другие болезни, врожденные аномалии вен</t>
  </si>
  <si>
    <t>st25.003</t>
  </si>
  <si>
    <t>Болезни артерий, артериол и капилляров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</si>
  <si>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</si>
  <si>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</si>
  <si>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</si>
  <si>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</si>
  <si>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st25.006</t>
  </si>
  <si>
    <t>Операции на сердце и коронарных сосудах (уровень 2)</t>
  </si>
  <si>
    <t>st25.007</t>
  </si>
  <si>
    <t>Операции на сердце и коронарных сосудах (уровень 3)</t>
  </si>
  <si>
    <t>st25.008</t>
  </si>
  <si>
    <t>Операции на сосудах (уровень 1)</t>
  </si>
  <si>
    <t>st25.009</t>
  </si>
  <si>
    <t>Операции на сосудах (уровень 2)</t>
  </si>
  <si>
    <t>st25.010</t>
  </si>
  <si>
    <t>Операции на сосудах (уровень 3)</t>
  </si>
  <si>
    <t>st25.011</t>
  </si>
  <si>
    <t>Операции на сосудах (уровень 4)</t>
  </si>
  <si>
    <t>st25.012</t>
  </si>
  <si>
    <t>Операции на сосудах (уровень 5)</t>
  </si>
  <si>
    <t>Стоматология детская</t>
  </si>
  <si>
    <t>st26.001</t>
  </si>
  <si>
    <t>Болезни полости рта, слюнных желез и челюстей, врожденные аномалии лица и шеи, дети</t>
  </si>
  <si>
    <t>Терапия</t>
  </si>
  <si>
    <t>st27.001</t>
  </si>
  <si>
    <t>Болезни пищевода, гастрит, дуоденит , другие болезни желудка и двенадцатиперстной кишки</t>
  </si>
  <si>
    <t>st27.002</t>
  </si>
  <si>
    <t>Новообразования доброкачественные, in situ, неопределенного и неуточненного характера органов пищеварения</t>
  </si>
  <si>
    <t>st27.003</t>
  </si>
  <si>
    <t>Болезни желчного пузыря</t>
  </si>
  <si>
    <t>st27.004</t>
  </si>
  <si>
    <t>Другие болезни органов пищеварения, взрослые</t>
  </si>
  <si>
    <t>st27.005</t>
  </si>
  <si>
    <t>Гипертоническая болезнь в стадии обострения</t>
  </si>
  <si>
    <t>st27.006</t>
  </si>
  <si>
    <t>Стенокардия (кроме нестабильной),  хроническая ишемическая болезнь сердца (уровень 1)</t>
  </si>
  <si>
    <t>st27.007</t>
  </si>
  <si>
    <t>Стенокардия (кроме нестабильной),  хроническая ишемическая болезнь сердца (уровень 2)</t>
  </si>
  <si>
    <t>st27.008</t>
  </si>
  <si>
    <t>Другие болезни сердца (уровень 1)</t>
  </si>
  <si>
    <t>st27.009</t>
  </si>
  <si>
    <t>Другие болезни сердца (уровень 2)</t>
  </si>
  <si>
    <t>st27.010</t>
  </si>
  <si>
    <t>Бронхит необструктивный, симптомы и признаки, относящиеся к органам дыхания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</si>
  <si>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</si>
  <si>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</si>
  <si>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</si>
  <si>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</si>
  <si>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</si>
  <si>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</si>
  <si>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st27.014</t>
  </si>
  <si>
    <t>Госпитализация в диагностических целях с постановкой / подтверждением диагноза злокачественного новообразования</t>
  </si>
  <si>
    <t>Торакальная хирургия</t>
  </si>
  <si>
    <t>st28.001</t>
  </si>
  <si>
    <t>Гнойные состояния нижних дыхательных путей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</si>
  <si>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</si>
  <si>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</si>
  <si>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</si>
  <si>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</si>
  <si>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</si>
  <si>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</si>
  <si>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st28.005</t>
  </si>
  <si>
    <t>Операции на нижних дыхательных путях и легочной ткани, органах средостения (уровень 4)</t>
  </si>
  <si>
    <t>Травматология и ортопедия</t>
  </si>
  <si>
    <t>st29.001</t>
  </si>
  <si>
    <t>Приобретенные и врожденные костно-мышечные деформации</t>
  </si>
  <si>
    <t>st29.002</t>
  </si>
  <si>
    <t>Переломы шейки бедра и костей таза</t>
  </si>
  <si>
    <t>st29.003</t>
  </si>
  <si>
    <t>Переломы бедренной кости, другие травмы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</si>
  <si>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</si>
  <si>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</si>
  <si>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st29.005</t>
  </si>
  <si>
    <t>Переломы, вывихи, растяжения области колена и голени</t>
  </si>
  <si>
    <t>st29.006</t>
  </si>
  <si>
    <t>Множественные переломы, травматические ампутации, размозжения и последствия  травм</t>
  </si>
  <si>
    <t>st29.007</t>
  </si>
  <si>
    <t>Тяжелая множественная и сочетанная травма (политравма)</t>
  </si>
  <si>
    <t>st29.008</t>
  </si>
  <si>
    <t>Эндопротезирование суставов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</si>
  <si>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</si>
  <si>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</si>
  <si>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</si>
  <si>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</si>
  <si>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</si>
  <si>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</si>
  <si>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</si>
  <si>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</si>
  <si>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</si>
  <si>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</si>
  <si>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Урология</t>
  </si>
  <si>
    <t>st30.001</t>
  </si>
  <si>
    <t>Тубулоинтерстициальные болезни почек, другие болезни мочевой системы</t>
  </si>
  <si>
    <t>st30.002</t>
  </si>
  <si>
    <t>Камни мочевой системы; симптомы, относящиеся к мочевой системе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</si>
  <si>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</si>
  <si>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</si>
  <si>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st30.004</t>
  </si>
  <si>
    <t>Болезни предстательной железы</t>
  </si>
  <si>
    <t>st30.005</t>
  </si>
  <si>
    <t xml:space="preserve">Другие болезни, врожденые аномалии, повреждения мочевой системы и мужских половых органов 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</si>
  <si>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</si>
  <si>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</si>
  <si>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</si>
  <si>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</si>
  <si>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</si>
  <si>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</si>
  <si>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</si>
  <si>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</si>
  <si>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</si>
  <si>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</si>
  <si>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</si>
  <si>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</si>
  <si>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</si>
  <si>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</si>
  <si>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</si>
  <si>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</si>
  <si>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</si>
  <si>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</si>
  <si>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</si>
  <si>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</si>
  <si>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Хирургия</t>
  </si>
  <si>
    <t>st31.001</t>
  </si>
  <si>
    <t>Болезни лимфатических сосудов и лимфатических узлов</t>
  </si>
  <si>
    <t>st31.002</t>
  </si>
  <si>
    <t>Операции на коже, подкожной клетчатке, придатках кожи (уровень 1)</t>
  </si>
  <si>
    <t>st31.003</t>
  </si>
  <si>
    <t>Операции на коже, подкожной клетчатке, придатках кожи (уровень 2)</t>
  </si>
  <si>
    <t>st31.004</t>
  </si>
  <si>
    <t>Операции на коже, подкожной клетчатке, придатках кожи (уровень 3)</t>
  </si>
  <si>
    <t>st31.005</t>
  </si>
  <si>
    <t>Операции на коже, подкожной клетчатке, придатках кожи (уровень 4)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</si>
  <si>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</si>
  <si>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</si>
  <si>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</si>
  <si>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</si>
  <si>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</si>
  <si>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</si>
  <si>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</si>
  <si>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</si>
  <si>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</si>
  <si>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</si>
  <si>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st31.011</t>
  </si>
  <si>
    <t>Болезни молочной железы, новообразования молочной железы доброкачественные,  in 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</si>
  <si>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</si>
  <si>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</si>
  <si>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</si>
  <si>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</si>
  <si>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</si>
  <si>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</si>
  <si>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st31.015</t>
  </si>
  <si>
    <t>Остеомиелит (уровень 3)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</si>
  <si>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</si>
  <si>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</si>
  <si>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</si>
  <si>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 situ кожи, жировой ткани и другие болезни кожи</t>
  </si>
  <si>
    <t>st31.018</t>
  </si>
  <si>
    <t>Открытые раны, поверхностные, другие и неуточненные травмы</t>
  </si>
  <si>
    <t>st31.019</t>
  </si>
  <si>
    <t>Операции на молочной железе  (кроме злокачественных новообразований)</t>
  </si>
  <si>
    <t>Хирургия (абдоминальная)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</si>
  <si>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</si>
  <si>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</si>
  <si>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</si>
  <si>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</si>
  <si>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</si>
  <si>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</si>
  <si>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</si>
  <si>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</si>
  <si>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</si>
  <si>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</si>
  <si>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</si>
  <si>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</si>
  <si>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st32.007</t>
  </si>
  <si>
    <t>Панкреатит, хирургическое лечение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</si>
  <si>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</si>
  <si>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</si>
  <si>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</si>
  <si>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</si>
  <si>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</si>
  <si>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</si>
  <si>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</si>
  <si>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</si>
  <si>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</si>
  <si>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</si>
  <si>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</si>
  <si>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</si>
  <si>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</si>
  <si>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</si>
  <si>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</si>
  <si>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</si>
  <si>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</si>
  <si>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</si>
  <si>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</si>
  <si>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</si>
  <si>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</si>
  <si>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</si>
  <si>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Хирургия (комбустиология)</t>
  </si>
  <si>
    <t>st33.001</t>
  </si>
  <si>
    <t>Отморожения (уровень 1)</t>
  </si>
  <si>
    <t>st33.002</t>
  </si>
  <si>
    <t>Отморожения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</si>
  <si>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</si>
  <si>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</si>
  <si>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</si>
  <si>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</si>
  <si>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</si>
  <si>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</si>
  <si>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</si>
  <si>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</si>
  <si>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</si>
  <si>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</si>
  <si>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st33.008</t>
  </si>
  <si>
    <t>Ожоги (уровень 4, 5) с синдромом органной дисфункции</t>
  </si>
  <si>
    <t>Челюстно-лицевая хирургия</t>
  </si>
  <si>
    <t>st34.001</t>
  </si>
  <si>
    <t>Болезни полости рта, слюнных желез и челюстей, врожденные аномалии лица и шеи, взрослые</t>
  </si>
  <si>
    <t>st34.002</t>
  </si>
  <si>
    <t>Операции на органах  полости рта (уровень 1)</t>
  </si>
  <si>
    <t>st34.003</t>
  </si>
  <si>
    <t>Операции на органах  полости рта (уровень 2)</t>
  </si>
  <si>
    <t>st34.004</t>
  </si>
  <si>
    <t>Операции на органах  полости рта  (уровень 3)</t>
  </si>
  <si>
    <t>st34.005</t>
  </si>
  <si>
    <t>Операции на органах  полости рта  (уровень 4)</t>
  </si>
  <si>
    <t>Эндокринология</t>
  </si>
  <si>
    <t>st35.001</t>
  </si>
  <si>
    <t>Сахарный диабет, взрослые (уровень 1)</t>
  </si>
  <si>
    <t>st35.002</t>
  </si>
  <si>
    <t>Сахарный диабет, взрослые (уровень 2)</t>
  </si>
  <si>
    <t>st35.003</t>
  </si>
  <si>
    <t>Заболевания гипофиза, взрослые</t>
  </si>
  <si>
    <t>st35.004</t>
  </si>
  <si>
    <t>Другие болезни эндокринной системы, взрослые (уровень 1)</t>
  </si>
  <si>
    <t>st35.005</t>
  </si>
  <si>
    <t>Другие болезни эндокринной системы, взрослые (уровень 2)</t>
  </si>
  <si>
    <t>st35.006</t>
  </si>
  <si>
    <t>Новообразования эндокринных желез доброкачественные,  in situ, неопределенного и неизвестного характера</t>
  </si>
  <si>
    <t>st35.007</t>
  </si>
  <si>
    <t>Расстройства питания</t>
  </si>
  <si>
    <t>st35.008</t>
  </si>
  <si>
    <t>Другие нарушения обмена веществ</t>
  </si>
  <si>
    <t>st35.009</t>
  </si>
  <si>
    <t>Кистозный фиброз</t>
  </si>
  <si>
    <t>Прочее</t>
  </si>
  <si>
    <t>st36.001</t>
  </si>
  <si>
    <t>Комплексное лечение с применением препаратов иммуноглобулина</t>
  </si>
  <si>
    <t>st36.002</t>
  </si>
  <si>
    <t>Редкие генетические заболевания</t>
  </si>
  <si>
    <t>st36.003</t>
  </si>
  <si>
    <t>Лечение с применением генно-инженерных биологических препаратов и селективных иммунодепрессантов</t>
  </si>
  <si>
    <t>st36.004</t>
  </si>
  <si>
    <t>Факторы, влияющие на состояние здоровья  населения и обращения в учреждения здравоохранения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</si>
  <si>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</si>
  <si>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</si>
  <si>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st36.006</t>
  </si>
  <si>
    <t>Отторжение, отмирание трансплантата органов и тканей</t>
  </si>
  <si>
    <t>st36.007</t>
  </si>
  <si>
    <t>Установка, замена, заправка помп для лекарственных препаратов</t>
  </si>
  <si>
    <t>st36.008</t>
  </si>
  <si>
    <t>Интенсивная терапия пациентов с нейрогенными нарушениями жизненно-важных функций, нуждающихся в их длительном искусственном замещении</t>
  </si>
  <si>
    <t>st36.009</t>
  </si>
  <si>
    <t>Реинфузия аутокрови</t>
  </si>
  <si>
    <t>st36.010</t>
  </si>
  <si>
    <t>Балонная внутриаортальная контрпульсация</t>
  </si>
  <si>
    <t>st36.011</t>
  </si>
  <si>
    <t>Экстракорпоральная мембранная оксигенация</t>
  </si>
  <si>
    <t>st36.012</t>
  </si>
  <si>
    <t>Злокачественое новообразование без специального противоопухолевого лечения</t>
  </si>
  <si>
    <t>Медицинская реабилитация</t>
  </si>
  <si>
    <t>st37.001</t>
  </si>
  <si>
    <t>Медицинская реабилитация пациентов с заболеваниями центральной нервной системы (3 балла по ШРМ)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</si>
  <si>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</si>
  <si>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</si>
  <si>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</si>
  <si>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</si>
  <si>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st37.004</t>
  </si>
  <si>
    <t>Медицинская реабилитация пациентов с заболеваниями центральной нервной системы (6 баллов по ШРМ)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</si>
  <si>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</si>
  <si>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</si>
  <si>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</si>
  <si>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баллов по ШРМ)</t>
  </si>
  <si>
    <t>st37.007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</si>
  <si>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</si>
  <si>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st37.008</t>
  </si>
  <si>
    <t>Медицинская кардиореабилитация (3 балла по ШРМ)</t>
  </si>
  <si>
    <t>st37.009</t>
  </si>
  <si>
    <t>Медицинская кардиореабилитация (4 балла по ШРМ)</t>
  </si>
  <si>
    <t>st37.010</t>
  </si>
  <si>
    <t>Медицинская кардиореабилитация (5 балла по ШРМ)</t>
  </si>
  <si>
    <t>st37.011</t>
  </si>
  <si>
    <t>Медицинская реабилитация пациентов при других соматических заболеваниях (3 балла по ШРМ)</t>
  </si>
  <si>
    <t>st37.012</t>
  </si>
  <si>
    <t>Медицинская реабилитация пациентов при других соматических заболеваниях (4 балла по ШРМ)</t>
  </si>
  <si>
    <t>st37.013</t>
  </si>
  <si>
    <t>Медицинская реабилитация пациентов при других соматических заболеваниях (5 балла по ШРМ)</t>
  </si>
  <si>
    <t>st37.014</t>
  </si>
  <si>
    <t>Медицинская реабилитация детей, перенесших заболевания перинатального периода</t>
  </si>
  <si>
    <t>st37.015</t>
  </si>
  <si>
    <t>Медицинская реабилитация детей с нарушениями слуха без замены речевого процессора системы кохлеарной имплантации</t>
  </si>
  <si>
    <t>st37.016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</si>
  <si>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</si>
  <si>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</si>
  <si>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</si>
  <si>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</si>
  <si>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 после хирургической коррекции врожденных пороков развития органов и систем</t>
  </si>
  <si>
    <t>Гериатрия</t>
  </si>
  <si>
    <t>st38.001</t>
  </si>
  <si>
    <t>Соматические заболевания, осложненные старческой астенией</t>
  </si>
  <si>
    <t>31.12.2019 №12</t>
  </si>
  <si>
    <t>ИТОГО</t>
  </si>
  <si>
    <t xml:space="preserve"> к Решению Комиссии по разработке ТП ОМС </t>
  </si>
  <si>
    <t>от 31.12.2019  № 12</t>
  </si>
  <si>
    <t>Приложение № 3</t>
  </si>
  <si>
    <t xml:space="preserve">Объемы медицинской помощи за счет средств ОМС в  условиях  стационара дневного прибывания в разрезе  клинико-статистических групп заболеваний  на 2020 год              
</t>
  </si>
  <si>
    <t>базовая ставка с 01.01.2020</t>
  </si>
  <si>
    <t>коэффициент относительной затратоемкости с 01.01.2020</t>
  </si>
  <si>
    <t>КСЛП</t>
  </si>
  <si>
    <t>управленческий коэффициент с 01.01.2020</t>
  </si>
  <si>
    <t>КГБУЗ "Краевая клиническая больница N1" имени профессора С.И. Сергеева МЗ Хабаровского края</t>
  </si>
  <si>
    <t>КГБУЗ "Краевая клиническая больница N 2" министерства здравоохранения Хабаровского края</t>
  </si>
  <si>
    <t>КГБУЗ "Детская краевая клиническая больница" им. А.К. Пиотровича МЗ Хабаровского края</t>
  </si>
  <si>
    <t>ds01</t>
  </si>
  <si>
    <t>ds02</t>
  </si>
  <si>
    <t>ds02.001</t>
  </si>
  <si>
    <t>Осложнения беременности, родов, послеродового периода</t>
  </si>
  <si>
    <t>ds02.002</t>
  </si>
  <si>
    <t>Болезни женских половых органов</t>
  </si>
  <si>
    <t>ds02.003</t>
  </si>
  <si>
    <t>ds02.004</t>
  </si>
  <si>
    <t>ds02.005</t>
  </si>
  <si>
    <t>Экстракорпоральное оплодотворение, 1-4 этап без криоконсервации эмбрионов</t>
  </si>
  <si>
    <t>5.1.</t>
  </si>
  <si>
    <t>1-4 этап с криоконсервацией эмбрионов</t>
  </si>
  <si>
    <t>5.2.</t>
  </si>
  <si>
    <t>1-4 этап без криоконсервации эмбрионов</t>
  </si>
  <si>
    <t>5.3.</t>
  </si>
  <si>
    <t>1-3 этап с криоконсервацией эмбрионов</t>
  </si>
  <si>
    <t>5.4.</t>
  </si>
  <si>
    <t>1-3 этап без криоконсервации эмбрионов</t>
  </si>
  <si>
    <t>5.5.</t>
  </si>
  <si>
    <t>1-2 этап без криоконсервации</t>
  </si>
  <si>
    <t>5.6.</t>
  </si>
  <si>
    <t>Размораживание криоконсервированных эмбрионов с последующим переносом</t>
  </si>
  <si>
    <t>ds02.006</t>
  </si>
  <si>
    <t>Искусственное прерывание беременности (аборт)</t>
  </si>
  <si>
    <t>ds02.007</t>
  </si>
  <si>
    <t>Аборт медикаментозный</t>
  </si>
  <si>
    <t>ds03</t>
  </si>
  <si>
    <t>ds03.001</t>
  </si>
  <si>
    <t>ds04</t>
  </si>
  <si>
    <t>ds04.001</t>
  </si>
  <si>
    <t>Болезни органов пищеварения, взрослые</t>
  </si>
  <si>
    <t>ds05</t>
  </si>
  <si>
    <t>ds05.001</t>
  </si>
  <si>
    <t>Болезни крови (уровень 1)</t>
  </si>
  <si>
    <t>ds05.002</t>
  </si>
  <si>
    <t>Болезни крови (уровень 2)</t>
  </si>
  <si>
    <t>ds05.005</t>
  </si>
  <si>
    <t>ds06</t>
  </si>
  <si>
    <t>Дерматовенерология</t>
  </si>
  <si>
    <t>ds06.001</t>
  </si>
  <si>
    <t>Дерматозы</t>
  </si>
  <si>
    <t>ds07</t>
  </si>
  <si>
    <t>ds07.001</t>
  </si>
  <si>
    <t>Болезни системы кровообращения, дети</t>
  </si>
  <si>
    <t>ds08</t>
  </si>
  <si>
    <t>ds08.001</t>
  </si>
  <si>
    <t>ds08.002</t>
  </si>
  <si>
    <t>ds08.003</t>
  </si>
  <si>
    <t>Лекарственная терапия при других злокачественных новообразованиях лимфоидной и кроветворной тканей, дети</t>
  </si>
  <si>
    <t>ds09</t>
  </si>
  <si>
    <t>ds09.001</t>
  </si>
  <si>
    <t xml:space="preserve">Операции на мужских половых органах, дети </t>
  </si>
  <si>
    <t>ds09.002</t>
  </si>
  <si>
    <t>Операции на почке и мочевыделительной системе, дети</t>
  </si>
  <si>
    <t>ds10</t>
  </si>
  <si>
    <t>ds10.001</t>
  </si>
  <si>
    <t xml:space="preserve">Операции по поводу грыж, дети </t>
  </si>
  <si>
    <t>ds11</t>
  </si>
  <si>
    <t>ds11.001</t>
  </si>
  <si>
    <t>ds11.002</t>
  </si>
  <si>
    <t>Другие болезни эндокринной системы, дети</t>
  </si>
  <si>
    <t>ds12</t>
  </si>
  <si>
    <t>ds12.001</t>
  </si>
  <si>
    <t>Вирусный гепатит В хронический, лекарственная терапия</t>
  </si>
  <si>
    <t>ds12.010</t>
  </si>
  <si>
    <t>Лечение хронического вирусного гепатита C с применением пегилированных интерферонов</t>
  </si>
  <si>
    <t>ds12.011</t>
  </si>
  <si>
    <t>Лечение хронического вирусного гепатита C с применением лекарственных препаратов прямого противовирусного действия (прочие противовирусные средства)</t>
  </si>
  <si>
    <t>ds12.005</t>
  </si>
  <si>
    <t>Другие вирусные гепатиты</t>
  </si>
  <si>
    <t>ds12.006</t>
  </si>
  <si>
    <t>Инфекционные и паразитарные болезни, взрослые</t>
  </si>
  <si>
    <t>ds12.007</t>
  </si>
  <si>
    <t>Инфекционные и паразитарные болезни, дети</t>
  </si>
  <si>
    <t>ds12.008</t>
  </si>
  <si>
    <t>Респираторные инфекции верхних дыхательных путей, взрослые</t>
  </si>
  <si>
    <t>ds12.009</t>
  </si>
  <si>
    <t>ds13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</si>
  <si>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</si>
  <si>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</si>
  <si>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</si>
  <si>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</si>
  <si>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ds13.003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</si>
  <si>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</si>
  <si>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ds14</t>
  </si>
  <si>
    <t>ds14.001</t>
  </si>
  <si>
    <t>Операции на кишечнике и анальной области  (уровень 1)</t>
  </si>
  <si>
    <t>ds14.002</t>
  </si>
  <si>
    <t>Операции на кишечнике и анальной области  (уровень 2)</t>
  </si>
  <si>
    <t>ds15</t>
  </si>
  <si>
    <t>ds15.001</t>
  </si>
  <si>
    <t>Болезни нервной системы, хромосомные аномалии</t>
  </si>
  <si>
    <t>ds15.002</t>
  </si>
  <si>
    <t>ds15.003</t>
  </si>
  <si>
    <t>ds16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</si>
  <si>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</si>
  <si>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</si>
  <si>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ds16.002</t>
  </si>
  <si>
    <t xml:space="preserve">Операции на периферической нервной системе </t>
  </si>
  <si>
    <t>ds17</t>
  </si>
  <si>
    <t>ds17.001</t>
  </si>
  <si>
    <t>Нарушения, возникшие в перинатальном периоде</t>
  </si>
  <si>
    <t>ds18</t>
  </si>
  <si>
    <t>ds18.001</t>
  </si>
  <si>
    <t>Гломерулярные болезни, почечная недостаточность (без диализа)</t>
  </si>
  <si>
    <t>ds18.002</t>
  </si>
  <si>
    <t xml:space="preserve">Лекарственная терапия у пациентов, получающих диализ </t>
  </si>
  <si>
    <t>ds18.003</t>
  </si>
  <si>
    <t>Формирование, имплантация, удаление, смена доступа для диализа</t>
  </si>
  <si>
    <t>ds18.004</t>
  </si>
  <si>
    <t>Другие болезни почек</t>
  </si>
  <si>
    <t>ds19</t>
  </si>
  <si>
    <t>ds19.001</t>
  </si>
  <si>
    <t>ds19.002</t>
  </si>
  <si>
    <t>ds19.003</t>
  </si>
  <si>
    <t>ds19.004</t>
  </si>
  <si>
    <t>ds19.005</t>
  </si>
  <si>
    <t>ds19.006</t>
  </si>
  <si>
    <t>ds19.007</t>
  </si>
  <si>
    <t>ds19.008</t>
  </si>
  <si>
    <t>ds19.009</t>
  </si>
  <si>
    <t>ds19.010</t>
  </si>
  <si>
    <t>ds19.011</t>
  </si>
  <si>
    <t>ds19.012</t>
  </si>
  <si>
    <t>ds19.013</t>
  </si>
  <si>
    <t>ds19.014</t>
  </si>
  <si>
    <t>ds19.015</t>
  </si>
  <si>
    <t>ds19.016</t>
  </si>
  <si>
    <t>ds19.017</t>
  </si>
  <si>
    <t>ds19.018</t>
  </si>
  <si>
    <t>ds19.019</t>
  </si>
  <si>
    <t>ds19.020</t>
  </si>
  <si>
    <t>ds19.021</t>
  </si>
  <si>
    <t>ds19.022</t>
  </si>
  <si>
    <t>ds19.023</t>
  </si>
  <si>
    <t>ds19.024</t>
  </si>
  <si>
    <t>ds19.025</t>
  </si>
  <si>
    <t>ds19.026</t>
  </si>
  <si>
    <t>ds19.027</t>
  </si>
  <si>
    <t>ds19.030</t>
  </si>
  <si>
    <t>ds19.031</t>
  </si>
  <si>
    <t>ds19.032</t>
  </si>
  <si>
    <t>ds19.028</t>
  </si>
  <si>
    <t>ds19.029</t>
  </si>
  <si>
    <t>Госпитализация в диагностических целях с постановкой/ подтверждением диагноза злокачественного новообразования с использованием ПЭТ КТ</t>
  </si>
  <si>
    <t>ds19.033</t>
  </si>
  <si>
    <t>Госпитализация в диагностических целях с проведением биопсии и последующим проведением молекулярно-генетического и/или иммуногистохимического исследования</t>
  </si>
  <si>
    <t>ds19.034</t>
  </si>
  <si>
    <t>ds19.035</t>
  </si>
  <si>
    <t>Лекарственная терапия при других ЗНО лимфоидной и кроветворной тканей, взрослые</t>
  </si>
  <si>
    <t>ds19.036</t>
  </si>
  <si>
    <t>ds20</t>
  </si>
  <si>
    <t>ds20.001</t>
  </si>
  <si>
    <t>Болезни уха, горла, носа</t>
  </si>
  <si>
    <t>ds20.002</t>
  </si>
  <si>
    <t>ds20.003</t>
  </si>
  <si>
    <t>ds20.004</t>
  </si>
  <si>
    <t>ds20.005</t>
  </si>
  <si>
    <t>ds20.006</t>
  </si>
  <si>
    <t>ds21</t>
  </si>
  <si>
    <t>ds21.001</t>
  </si>
  <si>
    <t>Болезни и травмы глаза</t>
  </si>
  <si>
    <t>ds21.002</t>
  </si>
  <si>
    <t>ds21.003</t>
  </si>
  <si>
    <t>ds21.004</t>
  </si>
  <si>
    <t>ds21.005</t>
  </si>
  <si>
    <t>ds21.006</t>
  </si>
  <si>
    <t>93.1</t>
  </si>
  <si>
    <t>ds21.006.1</t>
  </si>
  <si>
    <t>93.2</t>
  </si>
  <si>
    <t>ds21.006.2</t>
  </si>
  <si>
    <t>93.3</t>
  </si>
  <si>
    <t>ds21.006.3</t>
  </si>
  <si>
    <t>93.4</t>
  </si>
  <si>
    <t>ds21.006.4</t>
  </si>
  <si>
    <t>ds22</t>
  </si>
  <si>
    <t>ds22.001</t>
  </si>
  <si>
    <t>Системные поражения соединительной ткани, артропатии, спондилопатии, дети</t>
  </si>
  <si>
    <t>ds22.002</t>
  </si>
  <si>
    <t>Болезни органов пищеварения, дети</t>
  </si>
  <si>
    <t>ds23</t>
  </si>
  <si>
    <t>ds23.001</t>
  </si>
  <si>
    <t>Болезни органов дыхания</t>
  </si>
  <si>
    <t>ds24</t>
  </si>
  <si>
    <t>ds24.001</t>
  </si>
  <si>
    <t>Системные поражения соединительной ткани, артропатии, спондилопатии, взрослые</t>
  </si>
  <si>
    <t>ds25</t>
  </si>
  <si>
    <t>ds25.001</t>
  </si>
  <si>
    <t>ds25.002</t>
  </si>
  <si>
    <t>ds25.003</t>
  </si>
  <si>
    <t>ds26</t>
  </si>
  <si>
    <t>ds26.001</t>
  </si>
  <si>
    <t>ds27</t>
  </si>
  <si>
    <t>ds27.001</t>
  </si>
  <si>
    <t>ds28</t>
  </si>
  <si>
    <t>ds28.001</t>
  </si>
  <si>
    <t xml:space="preserve">Операции на нижних дыхательных путях и легочной ткани, органах средостения </t>
  </si>
  <si>
    <t>ds29</t>
  </si>
  <si>
    <t>ds29.001</t>
  </si>
  <si>
    <t>ds29.002</t>
  </si>
  <si>
    <t>ds29.003</t>
  </si>
  <si>
    <t>ds29.004</t>
  </si>
  <si>
    <t>Заболевания опорно-двигательного аппарата, травмы, болезни мягких тканей</t>
  </si>
  <si>
    <t>ds30</t>
  </si>
  <si>
    <t>ds30.001</t>
  </si>
  <si>
    <t>Болезни, врожденные аномалии, повреждения мочевой системы и мужских половых органов</t>
  </si>
  <si>
    <t>ds30.002</t>
  </si>
  <si>
    <t>ds30.003</t>
  </si>
  <si>
    <t>ds30.004</t>
  </si>
  <si>
    <t>ds30.005</t>
  </si>
  <si>
    <t>ds30.006</t>
  </si>
  <si>
    <t>ds31</t>
  </si>
  <si>
    <t>ds31.001</t>
  </si>
  <si>
    <t xml:space="preserve">Болезни , новообразования молочной железы </t>
  </si>
  <si>
    <t>ds31.002</t>
  </si>
  <si>
    <t>ds31.003</t>
  </si>
  <si>
    <t>ds31.004</t>
  </si>
  <si>
    <t>ds31.005</t>
  </si>
  <si>
    <t>Операции на органах кроветворения и иммунной системы</t>
  </si>
  <si>
    <t>ds31.006</t>
  </si>
  <si>
    <t xml:space="preserve">Операции на молочной железе </t>
  </si>
  <si>
    <t>ds32</t>
  </si>
  <si>
    <t>ds32.001</t>
  </si>
  <si>
    <t>ds32.002</t>
  </si>
  <si>
    <t>ds32.003</t>
  </si>
  <si>
    <t>ds32.004</t>
  </si>
  <si>
    <t>ds32.005</t>
  </si>
  <si>
    <t>ds32.006</t>
  </si>
  <si>
    <t>Операции на желчном пузыре и желчевыводящих путях</t>
  </si>
  <si>
    <t>ds32.007</t>
  </si>
  <si>
    <t>ds32.008</t>
  </si>
  <si>
    <t>ds33</t>
  </si>
  <si>
    <t>ds33.001</t>
  </si>
  <si>
    <t xml:space="preserve">Ожоги и отморожения </t>
  </si>
  <si>
    <t>ds34</t>
  </si>
  <si>
    <t>ds34.001</t>
  </si>
  <si>
    <t>ds34.002</t>
  </si>
  <si>
    <t>ds34.003</t>
  </si>
  <si>
    <t>ds35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</si>
  <si>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</si>
  <si>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</si>
  <si>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</si>
  <si>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</si>
  <si>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ds35.003</t>
  </si>
  <si>
    <t>ds35.004</t>
  </si>
  <si>
    <t>Лечение кистозного фиброза с применением ингаляционной антибактериальной терапии</t>
  </si>
  <si>
    <t>ds36</t>
  </si>
  <si>
    <t>ds36.001</t>
  </si>
  <si>
    <t>Комплексное лечение  с применением препаратов иммуноглобулина</t>
  </si>
  <si>
    <t>ds36.002</t>
  </si>
  <si>
    <t>ds36.003</t>
  </si>
  <si>
    <t>Госпитализация в дневной стационар в  диагностических целях с постановкой диагноза туберкулеза, ВИЧ-инфекции, психического заболевания</t>
  </si>
  <si>
    <t>ds36.004</t>
  </si>
  <si>
    <t>ds36.005</t>
  </si>
  <si>
    <t>ds36.006</t>
  </si>
  <si>
    <t>ds37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</si>
  <si>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</si>
  <si>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</si>
  <si>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</si>
  <si>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</si>
  <si>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</si>
  <si>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</si>
  <si>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ds37.005</t>
  </si>
  <si>
    <t>Медицинская кардиореабилитация (2 балла по ШРМ)</t>
  </si>
  <si>
    <t>ds37.006</t>
  </si>
  <si>
    <t>ds37.007</t>
  </si>
  <si>
    <t>Медицинская реабилитация при других соматических заболеваниях (2 балла по ШРМ)</t>
  </si>
  <si>
    <t>ds37.008</t>
  </si>
  <si>
    <t>Медицинская реабилитация пациентов с соматическими заболеваниями (3 балла по ШРМ)</t>
  </si>
  <si>
    <t>ds37.009</t>
  </si>
  <si>
    <t>ds37.010</t>
  </si>
  <si>
    <t>ds37.011</t>
  </si>
  <si>
    <t>ds37.012</t>
  </si>
  <si>
    <t>Приложение № 4</t>
  </si>
  <si>
    <t>Код профиля 2020</t>
  </si>
  <si>
    <t>КГБУЗ "Краевой клинический центр онкологии" МЗ Хабаровского края</t>
  </si>
  <si>
    <t>КГБУЗ "Перинатальный центр" МЗ Хабаровского края</t>
  </si>
  <si>
    <t>«Хабаровский филиал ФГАУ "Национальный медицинский исследовательский центр "МНТК"Микрохирургия глаза" имени академика С.Н. Федорова МЗРФ»</t>
  </si>
  <si>
    <t>ЧУЗ "Клиническая больница "РЖД-Медицина" г.Хабаровск</t>
  </si>
  <si>
    <t>КГБУЗ "Городская больница N2 им. Д.Н. Матвеева" МЗ Хабаровского края</t>
  </si>
  <si>
    <t>КГБУЗ "Городская клиническая больница N 10" министерства здравоохранения Хабаровского края</t>
  </si>
  <si>
    <t>КГБУЗ  "Онкологический диспансер" МЗ</t>
  </si>
  <si>
    <t>КГБУЗ "Городская клиническая больница N 11" министерства здравоохранения Хабаровского края</t>
  </si>
  <si>
    <t>КГБУЗ "Родильный дом N 1" МЗ Хабаровского края</t>
  </si>
  <si>
    <t>КГБУЗ "Детская городская клиническая больница N 9" МЗ Хабаровского края</t>
  </si>
  <si>
    <t>КГБУЗ "ДКЦМР"Амурский " МЗХК</t>
  </si>
  <si>
    <t>КГБУЗ "Бикинская центральная районная больница" МЗ Хабаровского края</t>
  </si>
  <si>
    <t>КГБУЗ "Вяземская районная больница" МЗ Хабаровского края</t>
  </si>
  <si>
    <t>КГБУЗ "Хабаровская районная больница"МЗХК</t>
  </si>
  <si>
    <t>КГБУЗ "Князе-Волконская районная больница" министерства здравоохранения Хабаровского края</t>
  </si>
  <si>
    <t>КГБУЗ "Троицкая центральная районная больница" министерства здравоохранения Хабаровского края</t>
  </si>
  <si>
    <t>КГБУЗ "Районная больница муниципального района имени Лазо" МЗ Хабаровского края</t>
  </si>
  <si>
    <t>КГБУЗ  "Городская больница N 3" МЗ ХК</t>
  </si>
  <si>
    <t>КГБУЗ  "Городская больница N 4" МЗ ХК</t>
  </si>
  <si>
    <t>КГБУЗ "Амурская центральная районная больница" МЗ Хабаровского края</t>
  </si>
  <si>
    <t>КГБУЗ "Ванинская центральная районная больница" министерства здравоохранения Хабаровского края</t>
  </si>
  <si>
    <t>Ванинская больница ФГБУЗ "ДВОМЦ Федерального медико-биологического агенства России"</t>
  </si>
  <si>
    <t>КГБУЗ "Верхнебуреинская центральная районная больница" МЗ Хабаровского края</t>
  </si>
  <si>
    <t>КГБУЗ "Советско-Гаванская центральная районная больница" МЗ Хабаровского края</t>
  </si>
  <si>
    <t>КГБУЗ "Николаевская-на-Амуре центральная районная больница" МЗ Хабаровского края</t>
  </si>
  <si>
    <t>КГБУЗ "Комсомольская межрайонная больница" МЗ Хабаровского края</t>
  </si>
  <si>
    <t>КГБУЗ "Солнечная районная больница" МЗ Хабаровского края</t>
  </si>
  <si>
    <t>КГБУЗ "Ульчская районная больница" МЗ Хабаровского края</t>
  </si>
  <si>
    <t>КГБУЗ "Тугуро-Чумиканская районная больница"МЗ Хабаровского края</t>
  </si>
  <si>
    <t>КГБУЗ "Аяно-Майская центральная районная больница" МЗ Хабаровского края</t>
  </si>
  <si>
    <t>КГБУЗ "Охотская центральная районная больница" МЗ Хабаровского края</t>
  </si>
  <si>
    <t>ООО "ЭКО-центр"</t>
  </si>
  <si>
    <t>ООО "Альтернатива" г.Комсомольск</t>
  </si>
  <si>
    <t>2106184</t>
  </si>
  <si>
    <t>Приложение № 5</t>
  </si>
  <si>
    <t>Объемы медицинской помощи за счет средств ОМС в  условиях   дневного стационара при поликлинике  в разрезе  клинико-статистических групп заболеваний  на 2020 год</t>
  </si>
  <si>
    <t>коэффициент относительной затратоемкости</t>
  </si>
  <si>
    <t>управленческий коэффициент c 01.01.2020</t>
  </si>
  <si>
    <t>КГБУЗ "Детская краевая клиническая больница" имени А.К. Пиотровича МЗ Хабаровского края</t>
  </si>
  <si>
    <t>КГБУЗ "ККВД" МЗ ХК</t>
  </si>
  <si>
    <t>КГБУЗ "Онкологический диспансер" МЗ Хабаровского края</t>
  </si>
  <si>
    <t>КГБУЗ КДЦ "ВИВЕЯ"</t>
  </si>
  <si>
    <t>КГБУЗ "Родильный дом N 2" МЗ Хабаровского края</t>
  </si>
  <si>
    <t>КГБУЗ "Родильный дом N 4" МЗ Хабаровского края</t>
  </si>
  <si>
    <t xml:space="preserve">КГБУЗ "Клинико-диагностический центр" МЗ Хабаровского края </t>
  </si>
  <si>
    <t>КГБУЗ "Городская  клиническая поликлиника № 3" МЗ Хабаровского края</t>
  </si>
  <si>
    <t>КГБУЗ "Городская поликлиника № 5" МЗ Хабаровского края</t>
  </si>
  <si>
    <t>КГБУЗ "Городская поликлиника № 7" МЗ Хабаровского края</t>
  </si>
  <si>
    <t>КГБУЗ "Городская поликлиника № 8" МЗ Хабаровского края</t>
  </si>
  <si>
    <t>КГБУЗ "Городская поликлиника № 11" МЗ Хабаровского края</t>
  </si>
  <si>
    <t>КГБУЗ "Городская поликлиника № 15" МЗ Хабаровского края</t>
  </si>
  <si>
    <t>КГБУЗ "Городская поликлиника № 16" МЗ Хабаровского края</t>
  </si>
  <si>
    <t>КГБУЗ "Детская городская   поликлиника № 1" МЗ Хабаровского края</t>
  </si>
  <si>
    <t>КГБУЗ "Детская городская   поликлиника № 3" МЗ Хабаровского края</t>
  </si>
  <si>
    <t>КГБУЗ "Детская городская   поликлиника № 17" МЗ Хабаровского края</t>
  </si>
  <si>
    <t>КГБУЗ "Детская городская   поликлиника № 24" МЗ Хабаровского края</t>
  </si>
  <si>
    <t>ГБОУ ВПО "ДВГМУ" МЗиСР РФ</t>
  </si>
  <si>
    <t>Хабаровская поликлиника ФГБУЗ "Дальневосточный окружной медицинский центр ФМБА"</t>
  </si>
  <si>
    <t>КГБУЗ "Районная больница района имени Лазо" МЗ Хабаровского края</t>
  </si>
  <si>
    <t>КГБУЗ "Родильный дом  № 3" МЗ Хабаровского края</t>
  </si>
  <si>
    <t>КГБУЗ "Городская поликлиника № 9" МЗ Хабаровского края</t>
  </si>
  <si>
    <t>КГБУЗ "Солнечная районная больница" МЗХК</t>
  </si>
  <si>
    <t>КГБУЗ ""Ульчская районная больница"</t>
  </si>
  <si>
    <t>КГБУЗ "ЦПБСИЗ" МЗ ХК (СПИД)</t>
  </si>
  <si>
    <t>Белый клен</t>
  </si>
  <si>
    <t>ООО "Медицинский центр "Здравница ДВ"</t>
  </si>
  <si>
    <t>ООО "Стоматологический госпиталь"</t>
  </si>
  <si>
    <t>ООО "Хабаровский центр глазной хирургии"</t>
  </si>
  <si>
    <t>КГБУЗ "Клинический центр восстановительной медицины и реабилитации" МЗХК</t>
  </si>
  <si>
    <t>Всего</t>
  </si>
  <si>
    <t>0301001</t>
  </si>
  <si>
    <t>2101003</t>
  </si>
  <si>
    <t>2141005</t>
  </si>
  <si>
    <t>2101007</t>
  </si>
  <si>
    <t>2101008</t>
  </si>
  <si>
    <t>2101015</t>
  </si>
  <si>
    <t>2101016</t>
  </si>
  <si>
    <t>2201001</t>
  </si>
  <si>
    <t>2201003</t>
  </si>
  <si>
    <t>2201017</t>
  </si>
  <si>
    <t>2201024</t>
  </si>
  <si>
    <t>2107803</t>
  </si>
  <si>
    <t>6341001</t>
  </si>
  <si>
    <t>3101009</t>
  </si>
  <si>
    <t>0352002</t>
  </si>
  <si>
    <t>2138204</t>
  </si>
  <si>
    <t>2101001</t>
  </si>
  <si>
    <t>2107176</t>
  </si>
  <si>
    <t>2138205</t>
  </si>
  <si>
    <t>0301003</t>
  </si>
  <si>
    <t>3138223</t>
  </si>
  <si>
    <t>Виды помощи</t>
  </si>
  <si>
    <t>Кол-во</t>
  </si>
  <si>
    <t>Стоимость</t>
  </si>
  <si>
    <t>Общая стоимость на, руб</t>
  </si>
  <si>
    <t>Фактическая стоимость оказанных услуг в отчетном периоде (январь), рублей</t>
  </si>
  <si>
    <t>План (январь)</t>
  </si>
  <si>
    <t>Отклонение (гр3- гр4)</t>
  </si>
  <si>
    <t>План 2020 год</t>
  </si>
  <si>
    <t>Факт (январь)</t>
  </si>
  <si>
    <t>%</t>
  </si>
  <si>
    <t>Стоимость за ед, руб</t>
  </si>
  <si>
    <t xml:space="preserve">Амбулаторная помощь ВСЕГО </t>
  </si>
  <si>
    <t>Поликлиника (разовые посещения)</t>
  </si>
  <si>
    <t>Посещения в центре здоровья</t>
  </si>
  <si>
    <t>Выезды</t>
  </si>
  <si>
    <t>Посещения с другими целями (патронаж, выдача справок и иных медицинских документов и др.)</t>
  </si>
  <si>
    <t>Травматологический пункт в т.ч.</t>
  </si>
  <si>
    <t>посещения в КДЦ (отделениях)</t>
  </si>
  <si>
    <t>в связи с оказанием неотложной помощи</t>
  </si>
  <si>
    <t>Приемное отделение</t>
  </si>
  <si>
    <t>ПАО (гистология)</t>
  </si>
  <si>
    <t>ОЛиФД в т.ч.</t>
  </si>
  <si>
    <t>Компьютерная томография</t>
  </si>
  <si>
    <t>Спирография</t>
  </si>
  <si>
    <t>УЗИ диагностика (доплерография)</t>
  </si>
  <si>
    <t>УЗИ диагностика (доплерография) сердечно-сосудистой системы</t>
  </si>
  <si>
    <t>Рентгенография</t>
  </si>
  <si>
    <t>ЭКГ</t>
  </si>
  <si>
    <t>Электромиография</t>
  </si>
  <si>
    <t>Холтеровское мониторирование</t>
  </si>
  <si>
    <t>Компьютерная томография  с в/венным усилением</t>
  </si>
  <si>
    <t>Электроэнцефаллография (ЭЭГ)</t>
  </si>
  <si>
    <t>УЗИ диагностика</t>
  </si>
  <si>
    <t>УЗИ диагностика сердечно-сосудистой системы</t>
  </si>
  <si>
    <t>СМАД</t>
  </si>
  <si>
    <t>КДЛ в т.ч.</t>
  </si>
  <si>
    <t>Цитологические исследования</t>
  </si>
  <si>
    <t>Лабораторные исследования</t>
  </si>
  <si>
    <t>Эндоскопическое отделение в т.ч.</t>
  </si>
  <si>
    <t>Эндоскопические методы исследования</t>
  </si>
  <si>
    <t>Лечебно-диагностическое эндоскопическое исследование</t>
  </si>
  <si>
    <t>Дневные стационары всех видов</t>
  </si>
  <si>
    <t>Дневной стационар (ОГО)</t>
  </si>
  <si>
    <t>Дневной стационар (Травмотология)</t>
  </si>
  <si>
    <t>Дневной стационар (Психоневрология)</t>
  </si>
  <si>
    <t>ДС при поликлинике, педиатрический</t>
  </si>
  <si>
    <t>ДС при поликлинике, хирургический</t>
  </si>
  <si>
    <t>Итого по учреждению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</si>
</sst>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_-* #,##0_р_._-;\-* #,##0_р_._-;_-* &quot;-&quot;??_р_._-;_-@_-"/>
    <numFmt numFmtId="167" formatCode="#,##0_ ;\-#,##0\ "/>
    <numFmt numFmtId="168" formatCode="0.000"/>
    <numFmt numFmtId="169" formatCode="#,##0.0000"/>
    <numFmt numFmtId="170" formatCode="0.0"/>
    <numFmt numFmtId="171" formatCode="#,##0.00_ ;\-#,##0.00\ "/>
    <numFmt numFmtId="172" formatCode="_-* #,##0.00_р_._-;\-* #,##0.00_р_._-;_-* &quot;-&quot;_р_._-;_-@_-"/>
    <numFmt numFmtId="173" formatCode="_-* #,##0\ _₽_-;\-* #,##0\ _₽_-;_-* &quot;-&quot;\ _₽_-;_-@_-"/>
    <numFmt numFmtId="174" formatCode="0;[Red]0"/>
  </numFmts>
  <fonts count="8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2"/>
      <charset val="204"/>
    </font>
    <font>
      <sz val="10"/>
      <name val="Times New Roman"/>
      <family val="2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color theme="1"/>
      <name val="Times New Roman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i/>
      <sz val="9"/>
      <color theme="0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39008E"/>
      <name val="Calibri"/>
      <family val="2"/>
      <charset val="204"/>
      <scheme val="minor"/>
    </font>
    <font>
      <b/>
      <sz val="11"/>
      <color rgb="FF39008E"/>
      <name val="Times New Roman"/>
      <family val="1"/>
      <charset val="204"/>
    </font>
    <font>
      <b/>
      <sz val="13"/>
      <color rgb="FF39008E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rgb="FF39008E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2"/>
      <name val="Times New Roman"/>
      <family val="2"/>
      <charset val="204"/>
    </font>
    <font>
      <i/>
      <sz val="11"/>
      <color theme="0"/>
      <name val="Times New Roman"/>
      <family val="2"/>
      <charset val="204"/>
    </font>
    <font>
      <i/>
      <sz val="12"/>
      <color theme="0"/>
      <name val="Times New Roman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8"/>
      <name val="Times New Roman"/>
      <family val="1"/>
      <charset val="204"/>
    </font>
    <font>
      <b/>
      <i/>
      <sz val="11"/>
      <color rgb="FF39008E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27" fillId="0" borderId="0"/>
    <xf numFmtId="0" fontId="38" fillId="0" borderId="0"/>
    <xf numFmtId="0" fontId="5" fillId="0" borderId="0"/>
    <xf numFmtId="0" fontId="39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" fillId="0" borderId="0"/>
    <xf numFmtId="0" fontId="39" fillId="0" borderId="0"/>
    <xf numFmtId="0" fontId="41" fillId="0" borderId="0"/>
    <xf numFmtId="0" fontId="7" fillId="0" borderId="0" applyFill="0" applyBorder="0" applyProtection="0">
      <alignment wrapText="1"/>
      <protection locked="0"/>
    </xf>
    <xf numFmtId="9" fontId="27" fillId="0" borderId="0" applyFont="0" applyFill="0" applyBorder="0" applyAlignment="0" applyProtection="0"/>
    <xf numFmtId="9" fontId="39" fillId="0" borderId="0" quotePrefix="1" applyFont="0" applyFill="0" applyBorder="0" applyAlignment="0">
      <protection locked="0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quotePrefix="1" applyFont="0" applyFill="0" applyBorder="0" applyAlignment="0">
      <protection locked="0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58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wrapText="1"/>
    </xf>
    <xf numFmtId="165" fontId="4" fillId="0" borderId="0" xfId="0" applyNumberFormat="1" applyFont="1" applyFill="1" applyAlignment="1">
      <alignment horizont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" fontId="6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7" fillId="0" borderId="0" xfId="2" applyFont="1" applyFill="1" applyBorder="1" applyAlignment="1">
      <alignment horizontal="center" vertical="center" wrapText="1"/>
    </xf>
    <xf numFmtId="41" fontId="6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8" fillId="0" borderId="0" xfId="0" applyFont="1" applyFill="1" applyBorder="1"/>
    <xf numFmtId="0" fontId="7" fillId="0" borderId="1" xfId="2" applyFont="1" applyFill="1" applyBorder="1" applyAlignment="1">
      <alignment vertical="center"/>
    </xf>
    <xf numFmtId="0" fontId="4" fillId="0" borderId="0" xfId="0" applyFont="1" applyFill="1" applyBorder="1" applyAlignment="1"/>
    <xf numFmtId="166" fontId="4" fillId="0" borderId="0" xfId="1" applyNumberFormat="1" applyFont="1" applyFill="1" applyBorder="1" applyAlignment="1"/>
    <xf numFmtId="41" fontId="9" fillId="0" borderId="1" xfId="3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/>
    <xf numFmtId="41" fontId="4" fillId="0" borderId="0" xfId="0" applyNumberFormat="1" applyFont="1" applyFill="1" applyBorder="1" applyAlignment="1"/>
    <xf numFmtId="167" fontId="4" fillId="0" borderId="0" xfId="1" applyNumberFormat="1" applyFont="1" applyFill="1" applyBorder="1" applyAlignment="1"/>
    <xf numFmtId="3" fontId="6" fillId="0" borderId="0" xfId="2" applyNumberFormat="1" applyFont="1" applyFill="1" applyBorder="1" applyAlignment="1">
      <alignment horizontal="center" vertical="center" wrapText="1"/>
    </xf>
    <xf numFmtId="167" fontId="6" fillId="0" borderId="0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41" fontId="7" fillId="0" borderId="0" xfId="2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10" fillId="0" borderId="1" xfId="0" applyFont="1" applyFill="1" applyBorder="1" applyAlignment="1"/>
    <xf numFmtId="0" fontId="10" fillId="0" borderId="4" xfId="0" applyFont="1" applyFill="1" applyBorder="1" applyAlignment="1"/>
    <xf numFmtId="41" fontId="11" fillId="0" borderId="5" xfId="2" applyNumberFormat="1" applyFont="1" applyFill="1" applyBorder="1" applyAlignment="1">
      <alignment horizontal="center"/>
    </xf>
    <xf numFmtId="0" fontId="12" fillId="0" borderId="4" xfId="0" applyFont="1" applyFill="1" applyBorder="1" applyAlignment="1"/>
    <xf numFmtId="0" fontId="10" fillId="0" borderId="6" xfId="0" applyFont="1" applyFill="1" applyBorder="1" applyAlignment="1"/>
    <xf numFmtId="0" fontId="6" fillId="0" borderId="7" xfId="0" applyFont="1" applyFill="1" applyBorder="1" applyAlignment="1"/>
    <xf numFmtId="0" fontId="12" fillId="0" borderId="4" xfId="2" applyFont="1" applyFill="1" applyBorder="1" applyAlignment="1">
      <alignment vertical="center" wrapText="1"/>
    </xf>
    <xf numFmtId="0" fontId="12" fillId="0" borderId="7" xfId="2" applyFont="1" applyFill="1" applyBorder="1" applyAlignment="1">
      <alignment vertical="center"/>
    </xf>
    <xf numFmtId="0" fontId="12" fillId="0" borderId="8" xfId="0" applyFont="1" applyFill="1" applyBorder="1" applyAlignment="1"/>
    <xf numFmtId="0" fontId="12" fillId="0" borderId="6" xfId="2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/>
    <xf numFmtId="0" fontId="14" fillId="0" borderId="0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right"/>
    </xf>
    <xf numFmtId="0" fontId="15" fillId="0" borderId="17" xfId="0" applyFont="1" applyFill="1" applyBorder="1"/>
    <xf numFmtId="0" fontId="13" fillId="0" borderId="0" xfId="0" applyFont="1" applyFill="1"/>
    <xf numFmtId="0" fontId="16" fillId="0" borderId="0" xfId="0" applyFont="1" applyFill="1"/>
    <xf numFmtId="1" fontId="23" fillId="0" borderId="5" xfId="2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16" fillId="0" borderId="5" xfId="0" applyFont="1" applyFill="1" applyBorder="1"/>
    <xf numFmtId="0" fontId="0" fillId="0" borderId="24" xfId="0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 wrapText="1"/>
    </xf>
    <xf numFmtId="41" fontId="17" fillId="0" borderId="18" xfId="2" applyNumberFormat="1" applyFont="1" applyFill="1" applyBorder="1" applyAlignment="1">
      <alignment horizontal="center" vertical="center" wrapText="1"/>
    </xf>
    <xf numFmtId="165" fontId="17" fillId="0" borderId="22" xfId="2" applyNumberFormat="1" applyFont="1" applyFill="1" applyBorder="1" applyAlignment="1">
      <alignment horizontal="center" vertical="center" wrapText="1"/>
    </xf>
    <xf numFmtId="165" fontId="17" fillId="0" borderId="24" xfId="2" applyNumberFormat="1" applyFont="1" applyFill="1" applyBorder="1" applyAlignment="1">
      <alignment horizontal="center" vertical="center" wrapText="1"/>
    </xf>
    <xf numFmtId="165" fontId="17" fillId="0" borderId="18" xfId="2" applyNumberFormat="1" applyFont="1" applyFill="1" applyBorder="1" applyAlignment="1">
      <alignment horizontal="center" vertical="center" wrapText="1"/>
    </xf>
    <xf numFmtId="165" fontId="17" fillId="0" borderId="20" xfId="2" applyNumberFormat="1" applyFont="1" applyFill="1" applyBorder="1" applyAlignment="1">
      <alignment horizontal="center" vertical="center" wrapText="1"/>
    </xf>
    <xf numFmtId="1" fontId="25" fillId="0" borderId="5" xfId="2" applyNumberFormat="1" applyFont="1" applyFill="1" applyBorder="1" applyAlignment="1">
      <alignment horizontal="center" vertical="center" wrapText="1"/>
    </xf>
    <xf numFmtId="168" fontId="25" fillId="0" borderId="5" xfId="2" applyNumberFormat="1" applyFont="1" applyFill="1" applyBorder="1" applyAlignment="1">
      <alignment horizontal="center" vertical="center" wrapText="1"/>
    </xf>
    <xf numFmtId="168" fontId="25" fillId="0" borderId="5" xfId="3" applyNumberFormat="1" applyFont="1" applyFill="1" applyBorder="1" applyAlignment="1">
      <alignment horizontal="center" vertical="center" wrapText="1"/>
    </xf>
    <xf numFmtId="168" fontId="21" fillId="0" borderId="5" xfId="2" applyNumberFormat="1" applyFont="1" applyFill="1" applyBorder="1" applyAlignment="1">
      <alignment horizontal="center" vertical="center" wrapText="1"/>
    </xf>
    <xf numFmtId="168" fontId="25" fillId="0" borderId="18" xfId="2" applyNumberFormat="1" applyFont="1" applyFill="1" applyBorder="1" applyAlignment="1">
      <alignment horizontal="center" vertical="center" wrapText="1"/>
    </xf>
    <xf numFmtId="168" fontId="25" fillId="0" borderId="19" xfId="2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/>
    </xf>
    <xf numFmtId="0" fontId="6" fillId="0" borderId="5" xfId="0" applyFont="1" applyFill="1" applyBorder="1"/>
    <xf numFmtId="1" fontId="25" fillId="0" borderId="24" xfId="2" applyNumberFormat="1" applyFont="1" applyFill="1" applyBorder="1" applyAlignment="1">
      <alignment horizontal="center" vertical="center" wrapText="1"/>
    </xf>
    <xf numFmtId="168" fontId="25" fillId="0" borderId="22" xfId="2" applyNumberFormat="1" applyFont="1" applyFill="1" applyBorder="1" applyAlignment="1">
      <alignment horizontal="center" vertical="center" wrapText="1"/>
    </xf>
    <xf numFmtId="168" fontId="25" fillId="0" borderId="22" xfId="3" applyNumberFormat="1" applyFont="1" applyFill="1" applyBorder="1" applyAlignment="1">
      <alignment horizontal="center" vertical="center" wrapText="1"/>
    </xf>
    <xf numFmtId="168" fontId="21" fillId="0" borderId="22" xfId="2" applyNumberFormat="1" applyFont="1" applyFill="1" applyBorder="1" applyAlignment="1">
      <alignment horizontal="center" vertical="center" wrapText="1"/>
    </xf>
    <xf numFmtId="168" fontId="25" fillId="0" borderId="24" xfId="2" applyNumberFormat="1" applyFont="1" applyFill="1" applyBorder="1" applyAlignment="1">
      <alignment horizontal="center" vertical="center" wrapText="1"/>
    </xf>
    <xf numFmtId="168" fontId="25" fillId="0" borderId="23" xfId="2" applyNumberFormat="1" applyFont="1" applyFill="1" applyBorder="1" applyAlignment="1">
      <alignment horizontal="center" vertical="center" wrapText="1"/>
    </xf>
    <xf numFmtId="168" fontId="25" fillId="0" borderId="1" xfId="2" applyNumberFormat="1" applyFont="1" applyFill="1" applyBorder="1" applyAlignment="1">
      <alignment horizontal="center" vertical="center" wrapText="1"/>
    </xf>
    <xf numFmtId="167" fontId="18" fillId="0" borderId="18" xfId="1" applyNumberFormat="1" applyFont="1" applyFill="1" applyBorder="1" applyAlignment="1">
      <alignment vertical="center" wrapText="1"/>
    </xf>
    <xf numFmtId="169" fontId="17" fillId="0" borderId="24" xfId="2" applyNumberFormat="1" applyFont="1" applyFill="1" applyBorder="1" applyAlignment="1">
      <alignment vertical="center" wrapText="1"/>
    </xf>
    <xf numFmtId="1" fontId="20" fillId="0" borderId="5" xfId="3" applyNumberFormat="1" applyFont="1" applyFill="1" applyBorder="1" applyAlignment="1">
      <alignment horizontal="center" vertical="center" wrapText="1"/>
    </xf>
    <xf numFmtId="2" fontId="18" fillId="0" borderId="1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16" fillId="0" borderId="18" xfId="2" applyFont="1" applyFill="1" applyBorder="1" applyAlignment="1">
      <alignment horizontal="center" vertical="center"/>
    </xf>
    <xf numFmtId="0" fontId="0" fillId="0" borderId="5" xfId="0" applyFill="1" applyBorder="1"/>
    <xf numFmtId="0" fontId="18" fillId="0" borderId="18" xfId="2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4" fontId="18" fillId="0" borderId="18" xfId="2" applyNumberFormat="1" applyFont="1" applyFill="1" applyBorder="1" applyAlignment="1">
      <alignment horizontal="center" vertical="center" wrapText="1"/>
    </xf>
    <xf numFmtId="4" fontId="18" fillId="0" borderId="20" xfId="2" applyNumberFormat="1" applyFont="1" applyFill="1" applyBorder="1" applyAlignment="1">
      <alignment horizontal="center" vertical="center" wrapText="1"/>
    </xf>
    <xf numFmtId="41" fontId="18" fillId="0" borderId="5" xfId="3" applyNumberFormat="1" applyFont="1" applyFill="1" applyBorder="1" applyAlignment="1">
      <alignment horizontal="center" vertical="center" wrapText="1"/>
    </xf>
    <xf numFmtId="41" fontId="18" fillId="0" borderId="5" xfId="2" applyNumberFormat="1" applyFont="1" applyFill="1" applyBorder="1" applyAlignment="1">
      <alignment horizontal="center" vertical="center" wrapText="1"/>
    </xf>
    <xf numFmtId="168" fontId="20" fillId="0" borderId="19" xfId="3" applyNumberFormat="1" applyFont="1" applyFill="1" applyBorder="1" applyAlignment="1">
      <alignment horizontal="center" vertical="center" wrapText="1"/>
    </xf>
    <xf numFmtId="167" fontId="18" fillId="0" borderId="5" xfId="3" applyNumberFormat="1" applyFont="1" applyFill="1" applyBorder="1" applyAlignment="1">
      <alignment horizontal="center" vertical="center" wrapText="1"/>
    </xf>
    <xf numFmtId="41" fontId="18" fillId="0" borderId="22" xfId="4" applyNumberFormat="1" applyFont="1" applyFill="1" applyBorder="1" applyAlignment="1">
      <alignment horizontal="center" vertical="center" wrapText="1"/>
    </xf>
    <xf numFmtId="41" fontId="18" fillId="0" borderId="19" xfId="2" applyNumberFormat="1" applyFont="1" applyFill="1" applyBorder="1" applyAlignment="1">
      <alignment horizontal="center" vertical="center" wrapText="1"/>
    </xf>
    <xf numFmtId="41" fontId="18" fillId="0" borderId="5" xfId="4" applyNumberFormat="1" applyFont="1" applyFill="1" applyBorder="1" applyAlignment="1">
      <alignment horizontal="center" vertical="center" wrapText="1"/>
    </xf>
    <xf numFmtId="41" fontId="18" fillId="0" borderId="18" xfId="3" applyNumberFormat="1" applyFont="1" applyFill="1" applyBorder="1" applyAlignment="1">
      <alignment horizontal="center" vertical="center" wrapText="1"/>
    </xf>
    <xf numFmtId="3" fontId="18" fillId="0" borderId="5" xfId="3" applyNumberFormat="1" applyFont="1" applyFill="1" applyBorder="1" applyAlignment="1">
      <alignment horizontal="right" vertical="center" wrapText="1"/>
    </xf>
    <xf numFmtId="1" fontId="18" fillId="0" borderId="5" xfId="3" applyNumberFormat="1" applyFont="1" applyFill="1" applyBorder="1" applyAlignment="1">
      <alignment horizontal="center" vertical="center" wrapText="1"/>
    </xf>
    <xf numFmtId="41" fontId="29" fillId="0" borderId="5" xfId="3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" fontId="18" fillId="0" borderId="19" xfId="3" applyNumberFormat="1" applyFont="1" applyFill="1" applyBorder="1" applyAlignment="1">
      <alignment horizontal="center" vertical="center" wrapText="1"/>
    </xf>
    <xf numFmtId="2" fontId="30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/>
    <xf numFmtId="41" fontId="17" fillId="0" borderId="5" xfId="3" applyNumberFormat="1" applyFont="1" applyFill="1" applyBorder="1" applyAlignment="1">
      <alignment horizontal="center" vertical="center" wrapText="1"/>
    </xf>
    <xf numFmtId="41" fontId="18" fillId="0" borderId="20" xfId="2" applyNumberFormat="1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18" fillId="0" borderId="25" xfId="2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 wrapText="1"/>
    </xf>
    <xf numFmtId="2" fontId="18" fillId="0" borderId="12" xfId="0" applyNumberFormat="1" applyFont="1" applyFill="1" applyBorder="1" applyAlignment="1">
      <alignment horizontal="center" vertical="center" wrapText="1"/>
    </xf>
    <xf numFmtId="2" fontId="18" fillId="0" borderId="25" xfId="0" applyNumberFormat="1" applyFont="1" applyFill="1" applyBorder="1" applyAlignment="1">
      <alignment horizontal="center" vertical="center" wrapText="1"/>
    </xf>
    <xf numFmtId="4" fontId="18" fillId="0" borderId="25" xfId="2" applyNumberFormat="1" applyFont="1" applyFill="1" applyBorder="1" applyAlignment="1">
      <alignment horizontal="center" vertical="center" wrapText="1"/>
    </xf>
    <xf numFmtId="4" fontId="18" fillId="0" borderId="26" xfId="2" applyNumberFormat="1" applyFont="1" applyFill="1" applyBorder="1" applyAlignment="1">
      <alignment horizontal="center" vertical="center" wrapText="1"/>
    </xf>
    <xf numFmtId="41" fontId="18" fillId="0" borderId="12" xfId="3" applyNumberFormat="1" applyFont="1" applyFill="1" applyBorder="1" applyAlignment="1">
      <alignment horizontal="center" vertical="center" wrapText="1"/>
    </xf>
    <xf numFmtId="41" fontId="18" fillId="0" borderId="12" xfId="2" applyNumberFormat="1" applyFont="1" applyFill="1" applyBorder="1" applyAlignment="1">
      <alignment horizontal="center" vertical="center" wrapText="1"/>
    </xf>
    <xf numFmtId="168" fontId="20" fillId="0" borderId="13" xfId="3" applyNumberFormat="1" applyFont="1" applyFill="1" applyBorder="1" applyAlignment="1">
      <alignment horizontal="center" vertical="center" wrapText="1"/>
    </xf>
    <xf numFmtId="41" fontId="18" fillId="0" borderId="12" xfId="4" applyNumberFormat="1" applyFont="1" applyFill="1" applyBorder="1" applyAlignment="1">
      <alignment horizontal="center" vertical="center" wrapText="1"/>
    </xf>
    <xf numFmtId="41" fontId="18" fillId="0" borderId="13" xfId="2" applyNumberFormat="1" applyFont="1" applyFill="1" applyBorder="1" applyAlignment="1">
      <alignment horizontal="center" vertical="center" wrapText="1"/>
    </xf>
    <xf numFmtId="41" fontId="18" fillId="0" borderId="25" xfId="3" applyNumberFormat="1" applyFont="1" applyFill="1" applyBorder="1" applyAlignment="1">
      <alignment horizontal="center" vertical="center" wrapText="1"/>
    </xf>
    <xf numFmtId="0" fontId="31" fillId="0" borderId="5" xfId="0" applyFont="1" applyFill="1" applyBorder="1"/>
    <xf numFmtId="0" fontId="18" fillId="0" borderId="5" xfId="2" applyFont="1" applyFill="1" applyBorder="1" applyAlignment="1">
      <alignment vertical="center" wrapText="1"/>
    </xf>
    <xf numFmtId="4" fontId="18" fillId="0" borderId="5" xfId="2" applyNumberFormat="1" applyFont="1" applyFill="1" applyBorder="1" applyAlignment="1">
      <alignment horizontal="center" vertical="center" wrapText="1"/>
    </xf>
    <xf numFmtId="41" fontId="18" fillId="0" borderId="27" xfId="3" applyNumberFormat="1" applyFont="1" applyFill="1" applyBorder="1" applyAlignment="1">
      <alignment horizontal="center" vertical="center" wrapText="1"/>
    </xf>
    <xf numFmtId="168" fontId="20" fillId="0" borderId="5" xfId="3" applyNumberFormat="1" applyFont="1" applyFill="1" applyBorder="1" applyAlignment="1">
      <alignment horizontal="center" vertical="center" wrapText="1"/>
    </xf>
    <xf numFmtId="0" fontId="3" fillId="0" borderId="28" xfId="0" applyFont="1" applyFill="1" applyBorder="1"/>
    <xf numFmtId="0" fontId="4" fillId="0" borderId="22" xfId="0" applyFont="1" applyFill="1" applyBorder="1"/>
    <xf numFmtId="0" fontId="18" fillId="0" borderId="24" xfId="2" applyFont="1" applyFill="1" applyBorder="1" applyAlignment="1">
      <alignment vertical="center" wrapText="1"/>
    </xf>
    <xf numFmtId="0" fontId="18" fillId="0" borderId="22" xfId="0" applyFont="1" applyFill="1" applyBorder="1" applyAlignment="1">
      <alignment horizontal="center" vertical="center" wrapText="1"/>
    </xf>
    <xf numFmtId="2" fontId="18" fillId="0" borderId="22" xfId="0" applyNumberFormat="1" applyFont="1" applyFill="1" applyBorder="1" applyAlignment="1">
      <alignment horizontal="center" vertical="center" wrapText="1"/>
    </xf>
    <xf numFmtId="2" fontId="18" fillId="0" borderId="24" xfId="0" applyNumberFormat="1" applyFont="1" applyFill="1" applyBorder="1" applyAlignment="1">
      <alignment horizontal="center" vertical="center" wrapText="1"/>
    </xf>
    <xf numFmtId="4" fontId="18" fillId="0" borderId="24" xfId="2" applyNumberFormat="1" applyFont="1" applyFill="1" applyBorder="1" applyAlignment="1">
      <alignment horizontal="center" vertical="center" wrapText="1"/>
    </xf>
    <xf numFmtId="4" fontId="18" fillId="0" borderId="1" xfId="2" applyNumberFormat="1" applyFont="1" applyFill="1" applyBorder="1" applyAlignment="1">
      <alignment horizontal="center" vertical="center" wrapText="1"/>
    </xf>
    <xf numFmtId="41" fontId="18" fillId="0" borderId="22" xfId="3" applyNumberFormat="1" applyFont="1" applyFill="1" applyBorder="1" applyAlignment="1">
      <alignment horizontal="center" vertical="center" wrapText="1"/>
    </xf>
    <xf numFmtId="41" fontId="18" fillId="0" borderId="22" xfId="2" applyNumberFormat="1" applyFont="1" applyFill="1" applyBorder="1" applyAlignment="1">
      <alignment horizontal="center" vertical="center" wrapText="1"/>
    </xf>
    <xf numFmtId="168" fontId="20" fillId="0" borderId="23" xfId="3" applyNumberFormat="1" applyFont="1" applyFill="1" applyBorder="1" applyAlignment="1">
      <alignment horizontal="center" vertical="center" wrapText="1"/>
    </xf>
    <xf numFmtId="41" fontId="18" fillId="0" borderId="23" xfId="2" applyNumberFormat="1" applyFont="1" applyFill="1" applyBorder="1" applyAlignment="1">
      <alignment horizontal="center" vertical="center" wrapText="1"/>
    </xf>
    <xf numFmtId="41" fontId="18" fillId="0" borderId="24" xfId="3" applyNumberFormat="1" applyFont="1" applyFill="1" applyBorder="1" applyAlignment="1">
      <alignment horizontal="center" vertical="center" wrapText="1"/>
    </xf>
    <xf numFmtId="41" fontId="18" fillId="0" borderId="18" xfId="2" applyNumberFormat="1" applyFont="1" applyFill="1" applyBorder="1" applyAlignment="1">
      <alignment horizontal="center" vertical="center" wrapText="1"/>
    </xf>
    <xf numFmtId="170" fontId="18" fillId="0" borderId="5" xfId="0" applyNumberFormat="1" applyFont="1" applyFill="1" applyBorder="1" applyAlignment="1">
      <alignment horizontal="center" vertical="center" wrapText="1"/>
    </xf>
    <xf numFmtId="0" fontId="18" fillId="0" borderId="18" xfId="3" applyFont="1" applyFill="1" applyBorder="1" applyAlignment="1">
      <alignment vertical="center" wrapText="1"/>
    </xf>
    <xf numFmtId="2" fontId="30" fillId="0" borderId="18" xfId="0" applyNumberFormat="1" applyFont="1" applyFill="1" applyBorder="1" applyAlignment="1">
      <alignment horizontal="center" vertical="center" wrapText="1"/>
    </xf>
    <xf numFmtId="0" fontId="19" fillId="0" borderId="18" xfId="2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/>
    </xf>
    <xf numFmtId="171" fontId="18" fillId="0" borderId="5" xfId="3" applyNumberFormat="1" applyFont="1" applyFill="1" applyBorder="1" applyAlignment="1">
      <alignment horizontal="center" vertical="center" wrapText="1"/>
    </xf>
    <xf numFmtId="4" fontId="17" fillId="0" borderId="18" xfId="2" applyNumberFormat="1" applyFont="1" applyFill="1" applyBorder="1" applyAlignment="1">
      <alignment horizontal="center" vertical="center" wrapText="1"/>
    </xf>
    <xf numFmtId="41" fontId="17" fillId="0" borderId="18" xfId="3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41" fontId="18" fillId="0" borderId="19" xfId="4" applyNumberFormat="1" applyFont="1" applyFill="1" applyBorder="1" applyAlignment="1">
      <alignment horizontal="center" vertical="center" wrapText="1"/>
    </xf>
    <xf numFmtId="172" fontId="18" fillId="0" borderId="5" xfId="2" applyNumberFormat="1" applyFont="1" applyFill="1" applyBorder="1" applyAlignment="1">
      <alignment horizontal="center" vertical="center" wrapText="1"/>
    </xf>
    <xf numFmtId="171" fontId="18" fillId="0" borderId="5" xfId="2" applyNumberFormat="1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wrapText="1"/>
    </xf>
    <xf numFmtId="2" fontId="17" fillId="0" borderId="5" xfId="0" applyNumberFormat="1" applyFont="1" applyFill="1" applyBorder="1" applyAlignment="1">
      <alignment horizontal="center" vertical="center" wrapText="1"/>
    </xf>
    <xf numFmtId="4" fontId="18" fillId="0" borderId="18" xfId="3" applyNumberFormat="1" applyFont="1" applyFill="1" applyBorder="1" applyAlignment="1">
      <alignment horizontal="center" vertical="center" wrapText="1"/>
    </xf>
    <xf numFmtId="4" fontId="18" fillId="0" borderId="20" xfId="3" applyNumberFormat="1" applyFont="1" applyFill="1" applyBorder="1" applyAlignment="1">
      <alignment horizontal="center" vertical="center" wrapText="1"/>
    </xf>
    <xf numFmtId="2" fontId="17" fillId="0" borderId="18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41" fontId="18" fillId="0" borderId="18" xfId="2" applyNumberFormat="1" applyFont="1" applyFill="1" applyBorder="1" applyAlignment="1">
      <alignment vertical="center" wrapText="1"/>
    </xf>
    <xf numFmtId="0" fontId="16" fillId="0" borderId="5" xfId="2" applyFont="1" applyFill="1" applyBorder="1" applyAlignment="1">
      <alignment horizontal="center" vertical="center"/>
    </xf>
    <xf numFmtId="0" fontId="33" fillId="0" borderId="5" xfId="0" applyFont="1" applyFill="1" applyBorder="1"/>
    <xf numFmtId="4" fontId="26" fillId="0" borderId="5" xfId="0" applyNumberFormat="1" applyFont="1" applyFill="1" applyBorder="1"/>
    <xf numFmtId="1" fontId="20" fillId="0" borderId="19" xfId="3" applyNumberFormat="1" applyFont="1" applyFill="1" applyBorder="1" applyAlignment="1">
      <alignment horizontal="center" vertical="center" wrapText="1"/>
    </xf>
    <xf numFmtId="2" fontId="34" fillId="0" borderId="5" xfId="0" applyNumberFormat="1" applyFont="1" applyFill="1" applyBorder="1" applyAlignment="1">
      <alignment horizontal="center" vertical="center" wrapText="1"/>
    </xf>
    <xf numFmtId="2" fontId="19" fillId="0" borderId="18" xfId="0" applyNumberFormat="1" applyFont="1" applyFill="1" applyBorder="1" applyAlignment="1">
      <alignment horizontal="center" vertical="center" wrapText="1"/>
    </xf>
    <xf numFmtId="0" fontId="19" fillId="0" borderId="18" xfId="2" applyFont="1" applyFill="1" applyBorder="1" applyAlignment="1">
      <alignment horizontal="center" vertical="center"/>
    </xf>
    <xf numFmtId="4" fontId="19" fillId="0" borderId="18" xfId="2" applyNumberFormat="1" applyFont="1" applyFill="1" applyBorder="1" applyAlignment="1">
      <alignment horizontal="center" vertical="center" wrapText="1"/>
    </xf>
    <xf numFmtId="4" fontId="19" fillId="0" borderId="20" xfId="2" applyNumberFormat="1" applyFont="1" applyFill="1" applyBorder="1" applyAlignment="1">
      <alignment horizontal="center" vertical="center" wrapText="1"/>
    </xf>
    <xf numFmtId="41" fontId="19" fillId="0" borderId="12" xfId="3" applyNumberFormat="1" applyFont="1" applyFill="1" applyBorder="1" applyAlignment="1">
      <alignment horizontal="center" vertical="center" wrapText="1"/>
    </xf>
    <xf numFmtId="41" fontId="19" fillId="0" borderId="12" xfId="4" applyNumberFormat="1" applyFont="1" applyFill="1" applyBorder="1" applyAlignment="1">
      <alignment horizontal="center" vertical="center" wrapText="1"/>
    </xf>
    <xf numFmtId="41" fontId="19" fillId="0" borderId="5" xfId="3" applyNumberFormat="1" applyFont="1" applyFill="1" applyBorder="1" applyAlignment="1">
      <alignment horizontal="center" vertical="center" wrapText="1"/>
    </xf>
    <xf numFmtId="41" fontId="19" fillId="0" borderId="25" xfId="3" applyNumberFormat="1" applyFont="1" applyFill="1" applyBorder="1" applyAlignment="1">
      <alignment horizontal="center" vertical="center" wrapText="1"/>
    </xf>
    <xf numFmtId="165" fontId="11" fillId="0" borderId="5" xfId="2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43" fontId="15" fillId="0" borderId="0" xfId="1" applyFont="1" applyFill="1"/>
    <xf numFmtId="0" fontId="0" fillId="0" borderId="0" xfId="0" applyFill="1"/>
    <xf numFmtId="0" fontId="26" fillId="0" borderId="24" xfId="0" applyFont="1" applyFill="1" applyBorder="1" applyAlignment="1">
      <alignment horizontal="center" vertical="center"/>
    </xf>
    <xf numFmtId="168" fontId="21" fillId="0" borderId="19" xfId="3" applyNumberFormat="1" applyFont="1" applyFill="1" applyBorder="1" applyAlignment="1">
      <alignment horizontal="center" vertical="center" wrapText="1"/>
    </xf>
    <xf numFmtId="1" fontId="20" fillId="0" borderId="5" xfId="4" applyNumberFormat="1" applyFont="1" applyFill="1" applyBorder="1" applyAlignment="1">
      <alignment horizontal="center" vertical="center" wrapText="1"/>
    </xf>
    <xf numFmtId="168" fontId="20" fillId="0" borderId="20" xfId="3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168" fontId="30" fillId="0" borderId="18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vertical="center"/>
    </xf>
    <xf numFmtId="165" fontId="18" fillId="0" borderId="22" xfId="2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18" xfId="3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vertical="center" wrapText="1"/>
    </xf>
    <xf numFmtId="43" fontId="17" fillId="0" borderId="22" xfId="1" applyFont="1" applyFill="1" applyBorder="1" applyAlignment="1">
      <alignment vertical="center" wrapText="1"/>
    </xf>
    <xf numFmtId="41" fontId="17" fillId="0" borderId="19" xfId="3" applyNumberFormat="1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left" vertical="center" wrapText="1"/>
    </xf>
    <xf numFmtId="41" fontId="17" fillId="0" borderId="5" xfId="2" applyNumberFormat="1" applyFont="1" applyFill="1" applyBorder="1" applyAlignment="1">
      <alignment horizontal="center" vertical="center" wrapText="1"/>
    </xf>
    <xf numFmtId="0" fontId="17" fillId="0" borderId="18" xfId="3" applyFont="1" applyFill="1" applyBorder="1" applyAlignment="1">
      <alignment vertical="center" wrapText="1"/>
    </xf>
    <xf numFmtId="171" fontId="17" fillId="0" borderId="5" xfId="3" applyNumberFormat="1" applyFont="1" applyFill="1" applyBorder="1" applyAlignment="1">
      <alignment horizontal="center" vertical="center" wrapText="1"/>
    </xf>
    <xf numFmtId="4" fontId="35" fillId="0" borderId="18" xfId="2" applyNumberFormat="1" applyFont="1" applyFill="1" applyBorder="1" applyAlignment="1">
      <alignment horizontal="center" vertical="center" wrapText="1"/>
    </xf>
    <xf numFmtId="0" fontId="36" fillId="0" borderId="18" xfId="2" applyFont="1" applyFill="1" applyBorder="1" applyAlignment="1">
      <alignment horizontal="center" vertical="center"/>
    </xf>
    <xf numFmtId="0" fontId="36" fillId="0" borderId="18" xfId="3" applyFont="1" applyFill="1" applyBorder="1" applyAlignment="1">
      <alignment horizontal="center" vertical="center"/>
    </xf>
    <xf numFmtId="0" fontId="36" fillId="0" borderId="18" xfId="2" applyFont="1" applyFill="1" applyBorder="1" applyAlignment="1">
      <alignment vertical="center" wrapText="1"/>
    </xf>
    <xf numFmtId="2" fontId="36" fillId="0" borderId="5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0" fontId="11" fillId="0" borderId="5" xfId="2" applyFont="1" applyFill="1" applyBorder="1" applyAlignment="1">
      <alignment vertical="center" wrapText="1"/>
    </xf>
    <xf numFmtId="165" fontId="11" fillId="0" borderId="19" xfId="2" applyNumberFormat="1" applyFont="1" applyFill="1" applyBorder="1" applyAlignment="1">
      <alignment horizontal="center" vertical="center" wrapText="1"/>
    </xf>
    <xf numFmtId="41" fontId="11" fillId="0" borderId="5" xfId="3" applyNumberFormat="1" applyFont="1" applyFill="1" applyBorder="1" applyAlignment="1">
      <alignment horizontal="center"/>
    </xf>
    <xf numFmtId="41" fontId="11" fillId="0" borderId="29" xfId="2" applyNumberFormat="1" applyFont="1" applyFill="1" applyBorder="1" applyAlignment="1">
      <alignment horizontal="center"/>
    </xf>
    <xf numFmtId="41" fontId="11" fillId="0" borderId="29" xfId="3" applyNumberFormat="1" applyFont="1" applyFill="1" applyBorder="1" applyAlignment="1">
      <alignment horizontal="center"/>
    </xf>
    <xf numFmtId="167" fontId="11" fillId="0" borderId="5" xfId="2" applyNumberFormat="1" applyFont="1" applyFill="1" applyBorder="1" applyAlignment="1">
      <alignment horizontal="center"/>
    </xf>
    <xf numFmtId="41" fontId="11" fillId="0" borderId="30" xfId="2" applyNumberFormat="1" applyFont="1" applyFill="1" applyBorder="1" applyAlignment="1">
      <alignment horizontal="center"/>
    </xf>
    <xf numFmtId="41" fontId="11" fillId="0" borderId="18" xfId="2" applyNumberFormat="1" applyFont="1" applyFill="1" applyBorder="1" applyAlignment="1">
      <alignment horizontal="center"/>
    </xf>
    <xf numFmtId="171" fontId="11" fillId="0" borderId="5" xfId="2" applyNumberFormat="1" applyFont="1" applyFill="1" applyBorder="1" applyAlignment="1">
      <alignment horizontal="center"/>
    </xf>
    <xf numFmtId="0" fontId="26" fillId="0" borderId="0" xfId="0" applyFont="1" applyFill="1"/>
    <xf numFmtId="0" fontId="7" fillId="0" borderId="0" xfId="2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2" fillId="0" borderId="0" xfId="0" applyFont="1" applyFill="1" applyBorder="1" applyAlignment="1">
      <alignment vertical="distributed" wrapText="1"/>
    </xf>
    <xf numFmtId="0" fontId="0" fillId="0" borderId="1" xfId="0" applyFill="1" applyBorder="1"/>
    <xf numFmtId="0" fontId="42" fillId="0" borderId="1" xfId="0" applyFont="1" applyFill="1" applyBorder="1" applyAlignment="1">
      <alignment vertical="distributed" wrapText="1"/>
    </xf>
    <xf numFmtId="0" fontId="3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46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165" fontId="17" fillId="0" borderId="5" xfId="2" applyNumberFormat="1" applyFont="1" applyFill="1" applyBorder="1" applyAlignment="1">
      <alignment horizontal="center" vertical="center" wrapText="1"/>
    </xf>
    <xf numFmtId="165" fontId="17" fillId="0" borderId="26" xfId="2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8" fontId="47" fillId="0" borderId="19" xfId="3" applyNumberFormat="1" applyFont="1" applyFill="1" applyBorder="1" applyAlignment="1">
      <alignment horizontal="center" vertical="center" wrapText="1"/>
    </xf>
    <xf numFmtId="0" fontId="26" fillId="0" borderId="5" xfId="0" applyFont="1" applyFill="1" applyBorder="1"/>
    <xf numFmtId="41" fontId="17" fillId="0" borderId="5" xfId="2" applyNumberFormat="1" applyFont="1" applyFill="1" applyBorder="1" applyAlignment="1">
      <alignment vertical="center" wrapText="1"/>
    </xf>
    <xf numFmtId="3" fontId="48" fillId="0" borderId="5" xfId="3" applyNumberFormat="1" applyFont="1" applyFill="1" applyBorder="1" applyAlignment="1">
      <alignment horizontal="center" vertical="center" wrapText="1"/>
    </xf>
    <xf numFmtId="41" fontId="17" fillId="0" borderId="18" xfId="2" applyNumberFormat="1" applyFont="1" applyFill="1" applyBorder="1" applyAlignment="1">
      <alignment vertical="center" wrapText="1"/>
    </xf>
    <xf numFmtId="41" fontId="48" fillId="0" borderId="5" xfId="3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3" fontId="18" fillId="0" borderId="18" xfId="2" applyNumberFormat="1" applyFont="1" applyFill="1" applyBorder="1" applyAlignment="1">
      <alignment horizontal="center" vertical="center" wrapText="1"/>
    </xf>
    <xf numFmtId="2" fontId="49" fillId="0" borderId="5" xfId="0" applyNumberFormat="1" applyFont="1" applyFill="1" applyBorder="1" applyAlignment="1">
      <alignment horizontal="center" vertical="center" wrapText="1"/>
    </xf>
    <xf numFmtId="2" fontId="49" fillId="0" borderId="18" xfId="0" applyNumberFormat="1" applyFont="1" applyFill="1" applyBorder="1" applyAlignment="1">
      <alignment horizontal="center" vertical="center" wrapText="1"/>
    </xf>
    <xf numFmtId="41" fontId="22" fillId="0" borderId="18" xfId="3" applyNumberFormat="1" applyFont="1" applyFill="1" applyBorder="1" applyAlignment="1">
      <alignment horizontal="center" vertical="center" wrapText="1"/>
    </xf>
    <xf numFmtId="41" fontId="22" fillId="0" borderId="5" xfId="3" applyNumberFormat="1" applyFont="1" applyFill="1" applyBorder="1" applyAlignment="1">
      <alignment horizontal="center" vertical="center" wrapText="1"/>
    </xf>
    <xf numFmtId="0" fontId="50" fillId="0" borderId="5" xfId="0" applyFont="1" applyFill="1" applyBorder="1"/>
    <xf numFmtId="0" fontId="51" fillId="0" borderId="5" xfId="0" applyFont="1" applyFill="1" applyBorder="1" applyAlignment="1">
      <alignment horizontal="center" vertical="center" wrapText="1"/>
    </xf>
    <xf numFmtId="2" fontId="51" fillId="0" borderId="18" xfId="0" applyNumberFormat="1" applyFont="1" applyFill="1" applyBorder="1" applyAlignment="1">
      <alignment horizontal="center" vertical="center" wrapText="1"/>
    </xf>
    <xf numFmtId="4" fontId="51" fillId="0" borderId="18" xfId="2" applyNumberFormat="1" applyFont="1" applyFill="1" applyBorder="1" applyAlignment="1">
      <alignment horizontal="center" vertical="center" wrapText="1"/>
    </xf>
    <xf numFmtId="4" fontId="51" fillId="0" borderId="20" xfId="2" applyNumberFormat="1" applyFont="1" applyFill="1" applyBorder="1" applyAlignment="1">
      <alignment horizontal="center" vertical="center" wrapText="1"/>
    </xf>
    <xf numFmtId="173" fontId="17" fillId="0" borderId="18" xfId="3" applyNumberFormat="1" applyFont="1" applyFill="1" applyBorder="1" applyAlignment="1">
      <alignment horizontal="center" vertical="center" wrapText="1"/>
    </xf>
    <xf numFmtId="173" fontId="17" fillId="0" borderId="5" xfId="2" applyNumberFormat="1" applyFont="1" applyFill="1" applyBorder="1" applyAlignment="1">
      <alignment horizontal="center" vertical="center" wrapText="1"/>
    </xf>
    <xf numFmtId="173" fontId="17" fillId="0" borderId="5" xfId="3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2" fontId="52" fillId="0" borderId="5" xfId="0" applyNumberFormat="1" applyFont="1" applyFill="1" applyBorder="1" applyAlignment="1">
      <alignment horizontal="center" vertical="center" wrapText="1"/>
    </xf>
    <xf numFmtId="2" fontId="53" fillId="0" borderId="18" xfId="0" applyNumberFormat="1" applyFont="1" applyFill="1" applyBorder="1" applyAlignment="1">
      <alignment horizontal="center" vertical="center" wrapText="1"/>
    </xf>
    <xf numFmtId="4" fontId="17" fillId="0" borderId="20" xfId="2" applyNumberFormat="1" applyFont="1" applyFill="1" applyBorder="1" applyAlignment="1">
      <alignment horizontal="center" vertical="center" wrapText="1"/>
    </xf>
    <xf numFmtId="41" fontId="54" fillId="0" borderId="18" xfId="3" applyNumberFormat="1" applyFont="1" applyFill="1" applyBorder="1" applyAlignment="1">
      <alignment horizontal="center" vertical="center" wrapText="1"/>
    </xf>
    <xf numFmtId="41" fontId="35" fillId="0" borderId="5" xfId="2" applyNumberFormat="1" applyFont="1" applyFill="1" applyBorder="1" applyAlignment="1">
      <alignment horizontal="center" vertical="center" wrapText="1"/>
    </xf>
    <xf numFmtId="41" fontId="54" fillId="0" borderId="5" xfId="3" applyNumberFormat="1" applyFont="1" applyFill="1" applyBorder="1" applyAlignment="1">
      <alignment horizontal="center" vertical="center" wrapText="1"/>
    </xf>
    <xf numFmtId="41" fontId="35" fillId="0" borderId="5" xfId="3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2" fontId="55" fillId="0" borderId="5" xfId="0" applyNumberFormat="1" applyFont="1" applyFill="1" applyBorder="1" applyAlignment="1">
      <alignment horizontal="center" vertical="center" wrapText="1"/>
    </xf>
    <xf numFmtId="4" fontId="21" fillId="0" borderId="18" xfId="2" applyNumberFormat="1" applyFont="1" applyFill="1" applyBorder="1" applyAlignment="1">
      <alignment horizontal="center" vertical="center" wrapText="1"/>
    </xf>
    <xf numFmtId="4" fontId="21" fillId="0" borderId="20" xfId="2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56" fillId="0" borderId="5" xfId="0" applyFont="1" applyFill="1" applyBorder="1"/>
    <xf numFmtId="41" fontId="57" fillId="0" borderId="18" xfId="2" applyNumberFormat="1" applyFont="1" applyFill="1" applyBorder="1" applyAlignment="1">
      <alignment vertical="center" wrapText="1"/>
    </xf>
    <xf numFmtId="0" fontId="57" fillId="0" borderId="5" xfId="0" applyFont="1" applyFill="1" applyBorder="1" applyAlignment="1">
      <alignment horizontal="center" vertical="center" wrapText="1"/>
    </xf>
    <xf numFmtId="4" fontId="57" fillId="0" borderId="18" xfId="2" applyNumberFormat="1" applyFont="1" applyFill="1" applyBorder="1" applyAlignment="1">
      <alignment horizontal="center" vertical="center" wrapText="1"/>
    </xf>
    <xf numFmtId="41" fontId="58" fillId="0" borderId="18" xfId="3" applyNumberFormat="1" applyFont="1" applyFill="1" applyBorder="1" applyAlignment="1">
      <alignment horizontal="center" vertical="center" wrapText="1"/>
    </xf>
    <xf numFmtId="41" fontId="18" fillId="0" borderId="18" xfId="3" applyNumberFormat="1" applyFont="1" applyFill="1" applyBorder="1" applyAlignment="1">
      <alignment vertical="center" wrapText="1"/>
    </xf>
    <xf numFmtId="2" fontId="35" fillId="0" borderId="18" xfId="0" applyNumberFormat="1" applyFont="1" applyFill="1" applyBorder="1" applyAlignment="1">
      <alignment horizontal="center" vertical="center" wrapText="1"/>
    </xf>
    <xf numFmtId="4" fontId="17" fillId="0" borderId="5" xfId="2" applyNumberFormat="1" applyFont="1" applyFill="1" applyBorder="1" applyAlignment="1">
      <alignment horizontal="center" vertical="center" wrapText="1"/>
    </xf>
    <xf numFmtId="0" fontId="18" fillId="0" borderId="5" xfId="3" applyFont="1" applyFill="1" applyBorder="1" applyAlignment="1">
      <alignment vertical="center" wrapText="1"/>
    </xf>
    <xf numFmtId="2" fontId="59" fillId="0" borderId="5" xfId="0" applyNumberFormat="1" applyFont="1" applyFill="1" applyBorder="1" applyAlignment="1">
      <alignment horizontal="center" vertical="center" wrapText="1"/>
    </xf>
    <xf numFmtId="4" fontId="18" fillId="0" borderId="5" xfId="3" applyNumberFormat="1" applyFont="1" applyFill="1" applyBorder="1" applyAlignment="1">
      <alignment horizontal="center" vertical="center" wrapText="1"/>
    </xf>
    <xf numFmtId="2" fontId="60" fillId="0" borderId="18" xfId="0" applyNumberFormat="1" applyFont="1" applyFill="1" applyBorder="1" applyAlignment="1">
      <alignment horizontal="center" vertical="center" wrapText="1"/>
    </xf>
    <xf numFmtId="41" fontId="61" fillId="0" borderId="18" xfId="3" applyNumberFormat="1" applyFont="1" applyFill="1" applyBorder="1" applyAlignment="1">
      <alignment horizontal="center" vertical="center" wrapText="1"/>
    </xf>
    <xf numFmtId="41" fontId="17" fillId="0" borderId="18" xfId="2" applyNumberFormat="1" applyFont="1" applyFill="1" applyBorder="1" applyAlignment="1">
      <alignment horizontal="left" vertical="center" wrapText="1"/>
    </xf>
    <xf numFmtId="2" fontId="57" fillId="0" borderId="18" xfId="0" applyNumberFormat="1" applyFont="1" applyFill="1" applyBorder="1" applyAlignment="1">
      <alignment horizontal="center" vertical="center" wrapText="1"/>
    </xf>
    <xf numFmtId="2" fontId="60" fillId="0" borderId="5" xfId="0" applyNumberFormat="1" applyFont="1" applyFill="1" applyBorder="1" applyAlignment="1">
      <alignment horizontal="center" vertical="center" wrapText="1"/>
    </xf>
    <xf numFmtId="2" fontId="62" fillId="0" borderId="18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right"/>
    </xf>
    <xf numFmtId="41" fontId="61" fillId="0" borderId="5" xfId="3" applyNumberFormat="1" applyFont="1" applyFill="1" applyBorder="1" applyAlignment="1">
      <alignment horizontal="center" vertical="center" wrapText="1"/>
    </xf>
    <xf numFmtId="41" fontId="44" fillId="0" borderId="18" xfId="3" applyNumberFormat="1" applyFont="1" applyFill="1" applyBorder="1" applyAlignment="1">
      <alignment horizontal="center" vertical="center" wrapText="1"/>
    </xf>
    <xf numFmtId="41" fontId="44" fillId="0" borderId="5" xfId="3" applyNumberFormat="1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vertical="center" wrapText="1"/>
    </xf>
    <xf numFmtId="41" fontId="63" fillId="0" borderId="5" xfId="2" applyNumberFormat="1" applyFont="1" applyFill="1" applyBorder="1" applyAlignment="1">
      <alignment horizontal="center" vertical="center" wrapText="1"/>
    </xf>
    <xf numFmtId="41" fontId="63" fillId="0" borderId="18" xfId="2" applyNumberFormat="1" applyFont="1" applyFill="1" applyBorder="1" applyAlignment="1">
      <alignment horizontal="center" vertical="center" wrapText="1"/>
    </xf>
    <xf numFmtId="41" fontId="63" fillId="0" borderId="18" xfId="3" applyNumberFormat="1" applyFont="1" applyFill="1" applyBorder="1" applyAlignment="1">
      <alignment horizontal="center" vertical="center" wrapText="1"/>
    </xf>
    <xf numFmtId="172" fontId="63" fillId="0" borderId="5" xfId="2" applyNumberFormat="1" applyFont="1" applyFill="1" applyBorder="1" applyAlignment="1">
      <alignment horizontal="center" vertical="center" wrapText="1"/>
    </xf>
    <xf numFmtId="41" fontId="63" fillId="0" borderId="5" xfId="3" applyNumberFormat="1" applyFont="1" applyFill="1" applyBorder="1" applyAlignment="1">
      <alignment horizontal="center" vertical="center" wrapText="1"/>
    </xf>
    <xf numFmtId="172" fontId="64" fillId="0" borderId="5" xfId="2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174" fontId="0" fillId="0" borderId="0" xfId="0" applyNumberFormat="1" applyFill="1"/>
    <xf numFmtId="173" fontId="15" fillId="0" borderId="0" xfId="0" applyNumberFormat="1" applyFont="1" applyFill="1" applyBorder="1" applyAlignment="1">
      <alignment vertical="center" wrapText="1"/>
    </xf>
    <xf numFmtId="173" fontId="31" fillId="0" borderId="0" xfId="0" applyNumberFormat="1" applyFont="1" applyFill="1" applyBorder="1" applyAlignment="1">
      <alignment vertical="center" wrapText="1"/>
    </xf>
    <xf numFmtId="166" fontId="4" fillId="0" borderId="0" xfId="1" applyNumberFormat="1" applyFont="1" applyFill="1" applyBorder="1" applyAlignment="1">
      <alignment vertical="center" wrapText="1"/>
    </xf>
    <xf numFmtId="3" fontId="65" fillId="0" borderId="0" xfId="0" applyNumberFormat="1" applyFont="1" applyFill="1" applyBorder="1" applyAlignment="1"/>
    <xf numFmtId="0" fontId="12" fillId="0" borderId="0" xfId="0" applyFont="1" applyFill="1" applyBorder="1" applyAlignment="1"/>
    <xf numFmtId="166" fontId="7" fillId="0" borderId="0" xfId="1" applyNumberFormat="1" applyFont="1" applyFill="1" applyBorder="1" applyAlignment="1"/>
    <xf numFmtId="3" fontId="66" fillId="0" borderId="0" xfId="0" applyNumberFormat="1" applyFont="1" applyFill="1" applyBorder="1" applyAlignment="1"/>
    <xf numFmtId="3" fontId="32" fillId="0" borderId="0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1" fillId="0" borderId="0" xfId="0" applyFont="1" applyFill="1"/>
    <xf numFmtId="1" fontId="68" fillId="0" borderId="5" xfId="2" applyNumberFormat="1" applyFont="1" applyFill="1" applyBorder="1" applyAlignment="1">
      <alignment horizontal="center" vertical="center" wrapText="1"/>
    </xf>
    <xf numFmtId="168" fontId="69" fillId="0" borderId="19" xfId="3" applyNumberFormat="1" applyFont="1" applyFill="1" applyBorder="1" applyAlignment="1">
      <alignment horizontal="center" vertical="center" wrapText="1"/>
    </xf>
    <xf numFmtId="168" fontId="47" fillId="0" borderId="5" xfId="3" applyNumberFormat="1" applyFont="1" applyFill="1" applyBorder="1" applyAlignment="1">
      <alignment horizontal="center" vertical="center" wrapText="1"/>
    </xf>
    <xf numFmtId="168" fontId="47" fillId="0" borderId="20" xfId="3" applyNumberFormat="1" applyFont="1" applyFill="1" applyBorder="1" applyAlignment="1">
      <alignment horizontal="center" vertical="center" wrapText="1"/>
    </xf>
    <xf numFmtId="1" fontId="47" fillId="0" borderId="19" xfId="3" applyNumberFormat="1" applyFont="1" applyFill="1" applyBorder="1" applyAlignment="1">
      <alignment horizontal="center" vertical="center" wrapText="1"/>
    </xf>
    <xf numFmtId="168" fontId="69" fillId="0" borderId="5" xfId="3" applyNumberFormat="1" applyFont="1" applyFill="1" applyBorder="1" applyAlignment="1">
      <alignment horizontal="center" vertical="center" wrapText="1"/>
    </xf>
    <xf numFmtId="168" fontId="70" fillId="0" borderId="19" xfId="3" applyNumberFormat="1" applyFont="1" applyFill="1" applyBorder="1" applyAlignment="1">
      <alignment horizontal="center" vertical="center" wrapText="1"/>
    </xf>
    <xf numFmtId="168" fontId="70" fillId="0" borderId="5" xfId="3" applyNumberFormat="1" applyFont="1" applyFill="1" applyBorder="1" applyAlignment="1">
      <alignment horizontal="center" vertical="center" wrapText="1"/>
    </xf>
    <xf numFmtId="3" fontId="48" fillId="0" borderId="18" xfId="3" applyNumberFormat="1" applyFont="1" applyFill="1" applyBorder="1" applyAlignment="1">
      <alignment horizontal="center" vertical="center" wrapText="1"/>
    </xf>
    <xf numFmtId="3" fontId="11" fillId="0" borderId="5" xfId="3" applyNumberFormat="1" applyFont="1" applyFill="1" applyBorder="1" applyAlignment="1">
      <alignment horizontal="center" vertical="center" wrapText="1"/>
    </xf>
    <xf numFmtId="3" fontId="62" fillId="0" borderId="5" xfId="3" applyNumberFormat="1" applyFont="1" applyFill="1" applyBorder="1" applyAlignment="1">
      <alignment horizontal="center" vertical="center" wrapText="1"/>
    </xf>
    <xf numFmtId="3" fontId="62" fillId="0" borderId="5" xfId="3" applyNumberFormat="1" applyFont="1" applyFill="1" applyBorder="1" applyAlignment="1">
      <alignment horizontal="right" vertical="center" wrapText="1"/>
    </xf>
    <xf numFmtId="41" fontId="62" fillId="0" borderId="5" xfId="3" applyNumberFormat="1" applyFont="1" applyFill="1" applyBorder="1" applyAlignment="1">
      <alignment horizontal="center" vertical="center" wrapText="1"/>
    </xf>
    <xf numFmtId="3" fontId="18" fillId="0" borderId="18" xfId="3" applyNumberFormat="1" applyFont="1" applyFill="1" applyBorder="1" applyAlignment="1">
      <alignment horizontal="center" vertical="center" wrapText="1"/>
    </xf>
    <xf numFmtId="41" fontId="7" fillId="0" borderId="5" xfId="3" applyNumberFormat="1" applyFont="1" applyFill="1" applyBorder="1" applyAlignment="1">
      <alignment horizontal="right" vertical="center" wrapText="1"/>
    </xf>
    <xf numFmtId="41" fontId="7" fillId="0" borderId="5" xfId="3" applyNumberFormat="1" applyFont="1" applyFill="1" applyBorder="1" applyAlignment="1">
      <alignment horizontal="center" vertical="center" wrapText="1"/>
    </xf>
    <xf numFmtId="41" fontId="7" fillId="0" borderId="5" xfId="2" applyNumberFormat="1" applyFont="1" applyFill="1" applyBorder="1" applyAlignment="1">
      <alignment horizontal="center" vertical="center" wrapText="1"/>
    </xf>
    <xf numFmtId="41" fontId="22" fillId="0" borderId="5" xfId="3" applyNumberFormat="1" applyFont="1" applyFill="1" applyBorder="1" applyAlignment="1">
      <alignment horizontal="right" vertical="center" wrapText="1"/>
    </xf>
    <xf numFmtId="41" fontId="2" fillId="0" borderId="5" xfId="0" applyNumberFormat="1" applyFont="1" applyFill="1" applyBorder="1" applyAlignment="1">
      <alignment horizontal="right"/>
    </xf>
    <xf numFmtId="173" fontId="18" fillId="0" borderId="18" xfId="3" applyNumberFormat="1" applyFont="1" applyFill="1" applyBorder="1" applyAlignment="1">
      <alignment horizontal="center" vertical="center" wrapText="1"/>
    </xf>
    <xf numFmtId="173" fontId="6" fillId="0" borderId="18" xfId="3" applyNumberFormat="1" applyFont="1" applyFill="1" applyBorder="1" applyAlignment="1">
      <alignment horizontal="center" vertical="center" wrapText="1"/>
    </xf>
    <xf numFmtId="173" fontId="6" fillId="0" borderId="5" xfId="2" applyNumberFormat="1" applyFont="1" applyFill="1" applyBorder="1" applyAlignment="1">
      <alignment horizontal="center" vertical="center" wrapText="1"/>
    </xf>
    <xf numFmtId="0" fontId="50" fillId="0" borderId="0" xfId="0" applyFont="1" applyFill="1"/>
    <xf numFmtId="0" fontId="71" fillId="0" borderId="5" xfId="0" applyFont="1" applyFill="1" applyBorder="1"/>
    <xf numFmtId="3" fontId="21" fillId="0" borderId="18" xfId="3" applyNumberFormat="1" applyFont="1" applyFill="1" applyBorder="1" applyAlignment="1">
      <alignment horizontal="center" vertical="center" wrapText="1"/>
    </xf>
    <xf numFmtId="41" fontId="21" fillId="0" borderId="5" xfId="3" applyNumberFormat="1" applyFont="1" applyFill="1" applyBorder="1" applyAlignment="1">
      <alignment horizontal="center" vertical="center" wrapText="1"/>
    </xf>
    <xf numFmtId="3" fontId="35" fillId="0" borderId="18" xfId="3" applyNumberFormat="1" applyFont="1" applyFill="1" applyBorder="1" applyAlignment="1">
      <alignment horizontal="center" vertical="center" wrapText="1"/>
    </xf>
    <xf numFmtId="3" fontId="53" fillId="0" borderId="18" xfId="3" applyNumberFormat="1" applyFont="1" applyFill="1" applyBorder="1" applyAlignment="1">
      <alignment horizontal="center" vertical="center" wrapText="1"/>
    </xf>
    <xf numFmtId="41" fontId="72" fillId="0" borderId="5" xfId="3" applyNumberFormat="1" applyFont="1" applyFill="1" applyBorder="1" applyAlignment="1">
      <alignment horizontal="center" vertical="center" wrapText="1"/>
    </xf>
    <xf numFmtId="41" fontId="53" fillId="0" borderId="5" xfId="2" applyNumberFormat="1" applyFont="1" applyFill="1" applyBorder="1" applyAlignment="1">
      <alignment horizontal="center" vertical="center" wrapText="1"/>
    </xf>
    <xf numFmtId="0" fontId="71" fillId="0" borderId="0" xfId="0" applyFont="1" applyFill="1"/>
    <xf numFmtId="0" fontId="73" fillId="0" borderId="5" xfId="0" applyFont="1" applyFill="1" applyBorder="1"/>
    <xf numFmtId="0" fontId="73" fillId="0" borderId="0" xfId="0" applyFont="1" applyFill="1"/>
    <xf numFmtId="41" fontId="74" fillId="0" borderId="5" xfId="3" applyNumberFormat="1" applyFont="1" applyFill="1" applyBorder="1" applyAlignment="1">
      <alignment horizontal="center" vertical="center" wrapText="1"/>
    </xf>
    <xf numFmtId="41" fontId="62" fillId="0" borderId="18" xfId="3" applyNumberFormat="1" applyFont="1" applyFill="1" applyBorder="1" applyAlignment="1">
      <alignment horizontal="center" vertical="center" wrapText="1"/>
    </xf>
    <xf numFmtId="0" fontId="56" fillId="0" borderId="0" xfId="0" applyFont="1" applyFill="1"/>
    <xf numFmtId="41" fontId="7" fillId="0" borderId="18" xfId="3" applyNumberFormat="1" applyFont="1" applyFill="1" applyBorder="1" applyAlignment="1">
      <alignment horizontal="right" vertical="center" wrapText="1"/>
    </xf>
    <xf numFmtId="41" fontId="7" fillId="0" borderId="18" xfId="3" applyNumberFormat="1" applyFont="1" applyFill="1" applyBorder="1" applyAlignment="1">
      <alignment horizontal="center" vertical="center" wrapText="1"/>
    </xf>
    <xf numFmtId="41" fontId="22" fillId="0" borderId="18" xfId="3" applyNumberFormat="1" applyFont="1" applyFill="1" applyBorder="1" applyAlignment="1">
      <alignment horizontal="right" vertical="center" wrapText="1"/>
    </xf>
    <xf numFmtId="41" fontId="6" fillId="0" borderId="18" xfId="3" applyNumberFormat="1" applyFont="1" applyFill="1" applyBorder="1" applyAlignment="1">
      <alignment horizontal="center" vertical="center" wrapText="1"/>
    </xf>
    <xf numFmtId="41" fontId="22" fillId="0" borderId="5" xfId="4" applyNumberFormat="1" applyFont="1" applyFill="1" applyBorder="1" applyAlignment="1">
      <alignment horizontal="center" vertical="center" wrapText="1"/>
    </xf>
    <xf numFmtId="41" fontId="7" fillId="0" borderId="18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1" fontId="9" fillId="0" borderId="5" xfId="3" applyNumberFormat="1" applyFont="1" applyFill="1" applyBorder="1" applyAlignment="1">
      <alignment horizontal="right" vertical="center" wrapText="1"/>
    </xf>
    <xf numFmtId="41" fontId="9" fillId="0" borderId="5" xfId="3" applyNumberFormat="1" applyFont="1" applyFill="1" applyBorder="1" applyAlignment="1">
      <alignment horizontal="center" vertical="center" wrapText="1"/>
    </xf>
    <xf numFmtId="41" fontId="18" fillId="0" borderId="18" xfId="3" applyNumberFormat="1" applyFont="1" applyFill="1" applyBorder="1" applyAlignment="1">
      <alignment horizontal="right" vertical="center" wrapText="1"/>
    </xf>
    <xf numFmtId="41" fontId="18" fillId="0" borderId="5" xfId="3" applyNumberFormat="1" applyFont="1" applyFill="1" applyBorder="1" applyAlignment="1">
      <alignment horizontal="right" vertical="center" wrapText="1"/>
    </xf>
    <xf numFmtId="41" fontId="22" fillId="0" borderId="18" xfId="4" applyNumberFormat="1" applyFont="1" applyFill="1" applyBorder="1" applyAlignment="1">
      <alignment horizontal="center" vertical="center" wrapText="1"/>
    </xf>
    <xf numFmtId="41" fontId="61" fillId="0" borderId="18" xfId="3" applyNumberFormat="1" applyFont="1" applyFill="1" applyBorder="1" applyAlignment="1">
      <alignment horizontal="right" vertical="center" wrapText="1"/>
    </xf>
    <xf numFmtId="41" fontId="74" fillId="0" borderId="18" xfId="3" applyNumberFormat="1" applyFont="1" applyFill="1" applyBorder="1" applyAlignment="1">
      <alignment horizontal="center" vertical="center" wrapText="1"/>
    </xf>
    <xf numFmtId="41" fontId="9" fillId="0" borderId="18" xfId="3" applyNumberFormat="1" applyFont="1" applyFill="1" applyBorder="1" applyAlignment="1">
      <alignment horizontal="right" vertical="center" wrapText="1"/>
    </xf>
    <xf numFmtId="41" fontId="44" fillId="0" borderId="5" xfId="4" applyNumberFormat="1" applyFont="1" applyFill="1" applyBorder="1" applyAlignment="1">
      <alignment horizontal="center" vertical="center" wrapText="1"/>
    </xf>
    <xf numFmtId="41" fontId="6" fillId="0" borderId="5" xfId="3" applyNumberFormat="1" applyFont="1" applyFill="1" applyBorder="1" applyAlignment="1">
      <alignment horizontal="center" vertical="center" wrapText="1"/>
    </xf>
    <xf numFmtId="41" fontId="9" fillId="0" borderId="18" xfId="3" applyNumberFormat="1" applyFont="1" applyFill="1" applyBorder="1" applyAlignment="1">
      <alignment horizontal="center" vertical="center" wrapText="1"/>
    </xf>
    <xf numFmtId="3" fontId="63" fillId="0" borderId="5" xfId="3" applyNumberFormat="1" applyFont="1" applyFill="1" applyBorder="1" applyAlignment="1">
      <alignment horizontal="center" vertical="center" wrapText="1"/>
    </xf>
    <xf numFmtId="172" fontId="63" fillId="0" borderId="5" xfId="3" applyNumberFormat="1" applyFont="1" applyFill="1" applyBorder="1" applyAlignment="1">
      <alignment horizontal="center" vertical="center" wrapText="1"/>
    </xf>
    <xf numFmtId="41" fontId="75" fillId="0" borderId="5" xfId="3" applyNumberFormat="1" applyFont="1" applyFill="1" applyBorder="1" applyAlignment="1">
      <alignment horizontal="center" vertical="center" wrapText="1"/>
    </xf>
    <xf numFmtId="172" fontId="75" fillId="0" borderId="5" xfId="2" applyNumberFormat="1" applyFont="1" applyFill="1" applyBorder="1" applyAlignment="1">
      <alignment horizontal="center" vertical="center" wrapText="1"/>
    </xf>
    <xf numFmtId="41" fontId="64" fillId="0" borderId="5" xfId="2" applyNumberFormat="1" applyFont="1" applyFill="1" applyBorder="1" applyAlignment="1">
      <alignment horizontal="center" vertical="center" wrapText="1"/>
    </xf>
    <xf numFmtId="41" fontId="0" fillId="0" borderId="0" xfId="0" applyNumberFormat="1" applyFill="1"/>
    <xf numFmtId="0" fontId="32" fillId="0" borderId="0" xfId="0" applyFont="1" applyFill="1"/>
    <xf numFmtId="0" fontId="76" fillId="0" borderId="0" xfId="0" applyFont="1" applyFill="1" applyBorder="1" applyAlignment="1">
      <alignment vertical="distributed"/>
    </xf>
    <xf numFmtId="3" fontId="0" fillId="0" borderId="0" xfId="0" applyNumberFormat="1" applyFill="1" applyBorder="1"/>
    <xf numFmtId="0" fontId="26" fillId="0" borderId="0" xfId="0" applyFont="1" applyFill="1" applyBorder="1"/>
    <xf numFmtId="166" fontId="0" fillId="0" borderId="0" xfId="1" applyNumberFormat="1" applyFont="1" applyFill="1" applyBorder="1"/>
    <xf numFmtId="165" fontId="26" fillId="0" borderId="0" xfId="0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0" fontId="77" fillId="0" borderId="0" xfId="0" applyFont="1" applyFill="1"/>
    <xf numFmtId="0" fontId="76" fillId="0" borderId="1" xfId="0" applyFont="1" applyFill="1" applyBorder="1" applyAlignment="1">
      <alignment vertical="distributed" wrapText="1"/>
    </xf>
    <xf numFmtId="0" fontId="76" fillId="0" borderId="24" xfId="0" applyFont="1" applyFill="1" applyBorder="1" applyAlignment="1">
      <alignment vertical="distributed" wrapText="1"/>
    </xf>
    <xf numFmtId="0" fontId="78" fillId="0" borderId="23" xfId="0" applyFont="1" applyFill="1" applyBorder="1" applyAlignment="1"/>
    <xf numFmtId="0" fontId="78" fillId="0" borderId="1" xfId="0" applyFont="1" applyFill="1" applyBorder="1" applyAlignment="1"/>
    <xf numFmtId="0" fontId="78" fillId="0" borderId="24" xfId="0" applyFont="1" applyFill="1" applyBorder="1" applyAlignment="1"/>
    <xf numFmtId="0" fontId="79" fillId="0" borderId="1" xfId="0" applyFont="1" applyFill="1" applyBorder="1" applyAlignment="1"/>
    <xf numFmtId="0" fontId="78" fillId="0" borderId="0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46" fillId="0" borderId="25" xfId="2" applyFont="1" applyFill="1" applyBorder="1" applyAlignment="1">
      <alignment horizontal="center" vertical="center" wrapText="1"/>
    </xf>
    <xf numFmtId="165" fontId="22" fillId="0" borderId="5" xfId="2" applyNumberFormat="1" applyFont="1" applyFill="1" applyBorder="1" applyAlignment="1">
      <alignment vertical="center" wrapText="1"/>
    </xf>
    <xf numFmtId="165" fontId="22" fillId="0" borderId="22" xfId="2" applyNumberFormat="1" applyFont="1" applyFill="1" applyBorder="1" applyAlignment="1">
      <alignment vertical="center" wrapText="1"/>
    </xf>
    <xf numFmtId="165" fontId="81" fillId="0" borderId="22" xfId="2" applyNumberFormat="1" applyFont="1" applyFill="1" applyBorder="1" applyAlignment="1">
      <alignment vertical="center" wrapText="1"/>
    </xf>
    <xf numFmtId="3" fontId="47" fillId="0" borderId="19" xfId="3" applyNumberFormat="1" applyFont="1" applyFill="1" applyBorder="1" applyAlignment="1">
      <alignment horizontal="center" vertical="center" wrapText="1"/>
    </xf>
    <xf numFmtId="0" fontId="18" fillId="0" borderId="5" xfId="0" applyFont="1" applyFill="1" applyBorder="1"/>
    <xf numFmtId="165" fontId="17" fillId="0" borderId="5" xfId="3" applyNumberFormat="1" applyFont="1" applyFill="1" applyBorder="1" applyAlignment="1">
      <alignment horizontal="center" vertical="center" wrapText="1"/>
    </xf>
    <xf numFmtId="3" fontId="17" fillId="0" borderId="5" xfId="3" applyNumberFormat="1" applyFont="1" applyFill="1" applyBorder="1" applyAlignment="1">
      <alignment horizontal="center" vertical="center" wrapText="1"/>
    </xf>
    <xf numFmtId="165" fontId="6" fillId="0" borderId="5" xfId="3" applyNumberFormat="1" applyFont="1" applyFill="1" applyBorder="1" applyAlignment="1">
      <alignment horizontal="center" vertical="center" wrapText="1"/>
    </xf>
    <xf numFmtId="41" fontId="11" fillId="0" borderId="5" xfId="3" applyNumberFormat="1" applyFont="1" applyFill="1" applyBorder="1" applyAlignment="1">
      <alignment horizontal="center" vertical="center" wrapText="1"/>
    </xf>
    <xf numFmtId="41" fontId="9" fillId="0" borderId="5" xfId="2" applyNumberFormat="1" applyFont="1" applyFill="1" applyBorder="1" applyAlignment="1">
      <alignment horizontal="center" vertical="center" wrapText="1"/>
    </xf>
    <xf numFmtId="41" fontId="9" fillId="0" borderId="19" xfId="2" applyNumberFormat="1" applyFont="1" applyFill="1" applyBorder="1" applyAlignment="1">
      <alignment horizontal="center" vertical="center" wrapText="1"/>
    </xf>
    <xf numFmtId="41" fontId="9" fillId="0" borderId="5" xfId="0" applyNumberFormat="1" applyFont="1" applyFill="1" applyBorder="1"/>
    <xf numFmtId="173" fontId="6" fillId="0" borderId="18" xfId="2" applyNumberFormat="1" applyFont="1" applyFill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3" fontId="18" fillId="0" borderId="5" xfId="3" applyNumberFormat="1" applyFont="1" applyFill="1" applyBorder="1" applyAlignment="1">
      <alignment horizontal="center" vertical="center" wrapText="1"/>
    </xf>
    <xf numFmtId="0" fontId="82" fillId="0" borderId="18" xfId="0" applyFont="1" applyFill="1" applyBorder="1" applyAlignment="1">
      <alignment horizontal="center" vertical="center" wrapText="1"/>
    </xf>
    <xf numFmtId="41" fontId="11" fillId="0" borderId="18" xfId="3" applyNumberFormat="1" applyFont="1" applyFill="1" applyBorder="1" applyAlignment="1">
      <alignment horizontal="center" vertical="center" wrapText="1"/>
    </xf>
    <xf numFmtId="41" fontId="83" fillId="0" borderId="5" xfId="2" applyNumberFormat="1" applyFont="1" applyFill="1" applyBorder="1" applyAlignment="1">
      <alignment horizontal="center" vertical="center" wrapText="1"/>
    </xf>
    <xf numFmtId="41" fontId="83" fillId="0" borderId="5" xfId="3" applyNumberFormat="1" applyFont="1" applyFill="1" applyBorder="1" applyAlignment="1">
      <alignment horizontal="center" vertical="center" wrapText="1"/>
    </xf>
    <xf numFmtId="41" fontId="84" fillId="0" borderId="5" xfId="2" applyNumberFormat="1" applyFont="1" applyFill="1" applyBorder="1" applyAlignment="1">
      <alignment horizontal="center" vertical="center" wrapText="1"/>
    </xf>
    <xf numFmtId="41" fontId="83" fillId="0" borderId="19" xfId="2" applyNumberFormat="1" applyFont="1" applyFill="1" applyBorder="1" applyAlignment="1">
      <alignment horizontal="center" vertical="center" wrapText="1"/>
    </xf>
    <xf numFmtId="41" fontId="32" fillId="0" borderId="5" xfId="3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1" fontId="83" fillId="0" borderId="18" xfId="3" applyNumberFormat="1" applyFont="1" applyFill="1" applyBorder="1" applyAlignment="1">
      <alignment horizontal="center" vertical="center" wrapText="1"/>
    </xf>
    <xf numFmtId="41" fontId="17" fillId="0" borderId="18" xfId="3" applyNumberFormat="1" applyFont="1" applyFill="1" applyBorder="1" applyAlignment="1">
      <alignment vertical="center"/>
    </xf>
    <xf numFmtId="41" fontId="18" fillId="0" borderId="18" xfId="3" applyNumberFormat="1" applyFont="1" applyFill="1" applyBorder="1" applyAlignment="1">
      <alignment vertical="center"/>
    </xf>
    <xf numFmtId="41" fontId="76" fillId="0" borderId="5" xfId="0" applyNumberFormat="1" applyFont="1" applyFill="1" applyBorder="1"/>
    <xf numFmtId="41" fontId="26" fillId="0" borderId="5" xfId="0" applyNumberFormat="1" applyFont="1" applyFill="1" applyBorder="1"/>
    <xf numFmtId="0" fontId="0" fillId="0" borderId="12" xfId="0" applyFill="1" applyBorder="1"/>
    <xf numFmtId="0" fontId="0" fillId="0" borderId="12" xfId="0" applyFill="1" applyBorder="1" applyAlignment="1">
      <alignment wrapText="1"/>
    </xf>
    <xf numFmtId="41" fontId="17" fillId="0" borderId="25" xfId="2" applyNumberFormat="1" applyFont="1" applyFill="1" applyBorder="1" applyAlignment="1">
      <alignment vertical="center" wrapText="1"/>
    </xf>
    <xf numFmtId="3" fontId="18" fillId="0" borderId="25" xfId="2" applyNumberFormat="1" applyFont="1" applyFill="1" applyBorder="1" applyAlignment="1">
      <alignment horizontal="center" vertical="center" wrapText="1"/>
    </xf>
    <xf numFmtId="4" fontId="17" fillId="0" borderId="25" xfId="2" applyNumberFormat="1" applyFont="1" applyFill="1" applyBorder="1" applyAlignment="1">
      <alignment horizontal="center" vertical="center" wrapText="1"/>
    </xf>
    <xf numFmtId="165" fontId="17" fillId="0" borderId="12" xfId="2" applyNumberFormat="1" applyFont="1" applyFill="1" applyBorder="1" applyAlignment="1">
      <alignment horizontal="center" vertical="center" wrapText="1"/>
    </xf>
    <xf numFmtId="165" fontId="17" fillId="0" borderId="25" xfId="2" applyNumberFormat="1" applyFont="1" applyFill="1" applyBorder="1" applyAlignment="1">
      <alignment horizontal="center" vertical="center" wrapText="1"/>
    </xf>
    <xf numFmtId="41" fontId="26" fillId="0" borderId="12" xfId="0" applyNumberFormat="1" applyFont="1" applyFill="1" applyBorder="1"/>
    <xf numFmtId="41" fontId="4" fillId="0" borderId="12" xfId="0" applyNumberFormat="1" applyFont="1" applyFill="1" applyBorder="1"/>
    <xf numFmtId="3" fontId="18" fillId="0" borderId="5" xfId="2" applyNumberFormat="1" applyFont="1" applyFill="1" applyBorder="1" applyAlignment="1">
      <alignment horizontal="center" vertical="center" wrapText="1"/>
    </xf>
    <xf numFmtId="41" fontId="0" fillId="0" borderId="5" xfId="0" applyNumberFormat="1" applyFill="1" applyBorder="1"/>
    <xf numFmtId="41" fontId="4" fillId="0" borderId="5" xfId="0" applyNumberFormat="1" applyFont="1" applyFill="1" applyBorder="1"/>
    <xf numFmtId="0" fontId="0" fillId="0" borderId="22" xfId="0" applyFill="1" applyBorder="1"/>
    <xf numFmtId="0" fontId="0" fillId="0" borderId="22" xfId="0" applyFill="1" applyBorder="1" applyAlignment="1">
      <alignment wrapText="1"/>
    </xf>
    <xf numFmtId="3" fontId="18" fillId="0" borderId="24" xfId="2" applyNumberFormat="1" applyFont="1" applyFill="1" applyBorder="1" applyAlignment="1">
      <alignment horizontal="center" vertical="center" wrapText="1"/>
    </xf>
    <xf numFmtId="2" fontId="49" fillId="0" borderId="22" xfId="0" applyNumberFormat="1" applyFont="1" applyFill="1" applyBorder="1" applyAlignment="1">
      <alignment horizontal="center" vertical="center" wrapText="1"/>
    </xf>
    <xf numFmtId="2" fontId="49" fillId="0" borderId="24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/>
    <xf numFmtId="41" fontId="9" fillId="0" borderId="22" xfId="2" applyNumberFormat="1" applyFont="1" applyFill="1" applyBorder="1" applyAlignment="1">
      <alignment horizontal="center" vertical="center" wrapText="1"/>
    </xf>
    <xf numFmtId="41" fontId="9" fillId="0" borderId="22" xfId="3" applyNumberFormat="1" applyFont="1" applyFill="1" applyBorder="1" applyAlignment="1">
      <alignment horizontal="center" vertical="center" wrapText="1"/>
    </xf>
    <xf numFmtId="41" fontId="7" fillId="0" borderId="22" xfId="2" applyNumberFormat="1" applyFont="1" applyFill="1" applyBorder="1" applyAlignment="1">
      <alignment horizontal="center" vertical="center" wrapText="1"/>
    </xf>
    <xf numFmtId="41" fontId="9" fillId="0" borderId="23" xfId="2" applyNumberFormat="1" applyFont="1" applyFill="1" applyBorder="1" applyAlignment="1">
      <alignment horizontal="center" vertical="center" wrapText="1"/>
    </xf>
    <xf numFmtId="41" fontId="9" fillId="0" borderId="22" xfId="0" applyNumberFormat="1" applyFont="1" applyFill="1" applyBorder="1"/>
    <xf numFmtId="3" fontId="76" fillId="0" borderId="5" xfId="0" applyNumberFormat="1" applyFont="1" applyFill="1" applyBorder="1"/>
    <xf numFmtId="165" fontId="76" fillId="0" borderId="5" xfId="0" applyNumberFormat="1" applyFont="1" applyFill="1" applyBorder="1"/>
    <xf numFmtId="165" fontId="31" fillId="0" borderId="5" xfId="0" applyNumberFormat="1" applyFont="1" applyFill="1" applyBorder="1"/>
    <xf numFmtId="173" fontId="0" fillId="0" borderId="0" xfId="0" applyNumberFormat="1" applyFill="1"/>
    <xf numFmtId="165" fontId="0" fillId="0" borderId="0" xfId="0" applyNumberFormat="1" applyFill="1"/>
    <xf numFmtId="165" fontId="3" fillId="0" borderId="0" xfId="0" applyNumberFormat="1" applyFont="1" applyFill="1"/>
    <xf numFmtId="1" fontId="17" fillId="0" borderId="24" xfId="2" applyNumberFormat="1" applyFont="1" applyFill="1" applyBorder="1" applyAlignment="1">
      <alignment horizontal="center" vertical="center" wrapText="1"/>
    </xf>
    <xf numFmtId="168" fontId="17" fillId="0" borderId="22" xfId="2" applyNumberFormat="1" applyFont="1" applyFill="1" applyBorder="1" applyAlignment="1">
      <alignment horizontal="center" vertical="center" wrapText="1"/>
    </xf>
    <xf numFmtId="165" fontId="11" fillId="0" borderId="22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165" fontId="9" fillId="0" borderId="5" xfId="2" applyNumberFormat="1" applyFont="1" applyFill="1" applyBorder="1" applyAlignment="1">
      <alignment vertical="center" wrapText="1"/>
    </xf>
    <xf numFmtId="168" fontId="87" fillId="0" borderId="5" xfId="3" applyNumberFormat="1" applyFont="1" applyFill="1" applyBorder="1" applyAlignment="1">
      <alignment horizontal="center" vertical="center" wrapText="1"/>
    </xf>
    <xf numFmtId="168" fontId="11" fillId="0" borderId="5" xfId="3" applyNumberFormat="1" applyFont="1" applyFill="1" applyBorder="1" applyAlignment="1">
      <alignment horizontal="center" vertical="center" wrapText="1"/>
    </xf>
    <xf numFmtId="1" fontId="20" fillId="0" borderId="19" xfId="3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" fontId="20" fillId="0" borderId="5" xfId="2" applyNumberFormat="1" applyFont="1" applyFill="1" applyBorder="1" applyAlignment="1">
      <alignment horizontal="center" vertical="center" wrapText="1"/>
    </xf>
    <xf numFmtId="14" fontId="15" fillId="0" borderId="19" xfId="0" applyNumberFormat="1" applyFont="1" applyFill="1" applyBorder="1" applyAlignment="1">
      <alignment horizontal="left" vertical="center"/>
    </xf>
    <xf numFmtId="14" fontId="15" fillId="0" borderId="20" xfId="0" applyNumberFormat="1" applyFont="1" applyFill="1" applyBorder="1" applyAlignment="1">
      <alignment horizontal="left" vertical="center"/>
    </xf>
    <xf numFmtId="14" fontId="15" fillId="0" borderId="18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1" fontId="20" fillId="0" borderId="5" xfId="3" applyNumberFormat="1" applyFont="1" applyFill="1" applyBorder="1" applyAlignment="1">
      <alignment horizontal="center" vertical="center" wrapText="1"/>
    </xf>
    <xf numFmtId="1" fontId="21" fillId="0" borderId="5" xfId="3" applyNumberFormat="1" applyFont="1" applyFill="1" applyBorder="1" applyAlignment="1">
      <alignment horizontal="center" vertical="center" wrapText="1"/>
    </xf>
    <xf numFmtId="49" fontId="20" fillId="0" borderId="5" xfId="3" applyNumberFormat="1" applyFont="1" applyFill="1" applyBorder="1" applyAlignment="1">
      <alignment horizontal="center" vertical="center" wrapText="1"/>
    </xf>
    <xf numFmtId="49" fontId="20" fillId="0" borderId="5" xfId="2" applyNumberFormat="1" applyFont="1" applyFill="1" applyBorder="1" applyAlignment="1">
      <alignment horizontal="center" vertical="center" wrapText="1"/>
    </xf>
    <xf numFmtId="1" fontId="20" fillId="0" borderId="19" xfId="2" applyNumberFormat="1" applyFont="1" applyFill="1" applyBorder="1" applyAlignment="1">
      <alignment horizontal="center" vertical="center" wrapText="1"/>
    </xf>
    <xf numFmtId="1" fontId="20" fillId="0" borderId="20" xfId="2" applyNumberFormat="1" applyFont="1" applyFill="1" applyBorder="1" applyAlignment="1">
      <alignment horizontal="center" vertical="center" wrapText="1"/>
    </xf>
    <xf numFmtId="1" fontId="21" fillId="0" borderId="19" xfId="2" applyNumberFormat="1" applyFont="1" applyFill="1" applyBorder="1" applyAlignment="1">
      <alignment horizontal="center" vertical="center" wrapText="1"/>
    </xf>
    <xf numFmtId="1" fontId="21" fillId="0" borderId="20" xfId="2" applyNumberFormat="1" applyFont="1" applyFill="1" applyBorder="1" applyAlignment="1">
      <alignment horizontal="center" vertical="center" wrapText="1"/>
    </xf>
    <xf numFmtId="165" fontId="18" fillId="0" borderId="12" xfId="2" applyNumberFormat="1" applyFont="1" applyFill="1" applyBorder="1" applyAlignment="1">
      <alignment horizontal="center" vertical="center" wrapText="1"/>
    </xf>
    <xf numFmtId="165" fontId="18" fillId="0" borderId="21" xfId="2" applyNumberFormat="1" applyFont="1" applyFill="1" applyBorder="1" applyAlignment="1">
      <alignment horizontal="center" vertical="center" wrapText="1"/>
    </xf>
    <xf numFmtId="165" fontId="18" fillId="0" borderId="22" xfId="2" applyNumberFormat="1" applyFont="1" applyFill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 wrapText="1"/>
    </xf>
    <xf numFmtId="0" fontId="18" fillId="0" borderId="21" xfId="2" applyFont="1" applyFill="1" applyBorder="1" applyAlignment="1">
      <alignment horizontal="center" vertical="center" wrapText="1"/>
    </xf>
    <xf numFmtId="0" fontId="18" fillId="0" borderId="22" xfId="2" applyFont="1" applyFill="1" applyBorder="1" applyAlignment="1">
      <alignment horizontal="center" vertical="center" wrapText="1"/>
    </xf>
    <xf numFmtId="49" fontId="21" fillId="0" borderId="5" xfId="3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textRotation="90"/>
    </xf>
    <xf numFmtId="0" fontId="5" fillId="0" borderId="18" xfId="2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0" fontId="17" fillId="0" borderId="22" xfId="2" applyFont="1" applyFill="1" applyBorder="1" applyAlignment="1">
      <alignment horizontal="center" vertical="center" wrapText="1"/>
    </xf>
    <xf numFmtId="1" fontId="20" fillId="0" borderId="18" xfId="2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49" fontId="20" fillId="0" borderId="19" xfId="3" applyNumberFormat="1" applyFont="1" applyFill="1" applyBorder="1" applyAlignment="1">
      <alignment horizontal="center" vertical="center" wrapText="1"/>
    </xf>
    <xf numFmtId="49" fontId="20" fillId="0" borderId="18" xfId="3" applyNumberFormat="1" applyFont="1" applyFill="1" applyBorder="1" applyAlignment="1">
      <alignment horizontal="center" vertical="center" wrapText="1"/>
    </xf>
    <xf numFmtId="1" fontId="20" fillId="0" borderId="19" xfId="3" applyNumberFormat="1" applyFont="1" applyFill="1" applyBorder="1" applyAlignment="1">
      <alignment horizontal="center" vertical="center" wrapText="1"/>
    </xf>
    <xf numFmtId="1" fontId="20" fillId="0" borderId="18" xfId="3" applyNumberFormat="1" applyFont="1" applyFill="1" applyBorder="1" applyAlignment="1">
      <alignment horizontal="center" vertical="center" wrapText="1"/>
    </xf>
    <xf numFmtId="165" fontId="22" fillId="0" borderId="12" xfId="2" applyNumberFormat="1" applyFont="1" applyFill="1" applyBorder="1" applyAlignment="1">
      <alignment horizontal="center" vertical="center" wrapText="1"/>
    </xf>
    <xf numFmtId="165" fontId="22" fillId="0" borderId="22" xfId="2" applyNumberFormat="1" applyFont="1" applyFill="1" applyBorder="1" applyAlignment="1">
      <alignment horizontal="center" vertical="center" wrapText="1"/>
    </xf>
    <xf numFmtId="165" fontId="19" fillId="0" borderId="19" xfId="2" applyNumberFormat="1" applyFont="1" applyFill="1" applyBorder="1" applyAlignment="1">
      <alignment horizontal="center" vertical="center" wrapText="1"/>
    </xf>
    <xf numFmtId="165" fontId="19" fillId="0" borderId="20" xfId="2" applyNumberFormat="1" applyFont="1" applyFill="1" applyBorder="1" applyAlignment="1">
      <alignment horizontal="center" vertical="center" wrapText="1"/>
    </xf>
    <xf numFmtId="165" fontId="19" fillId="0" borderId="18" xfId="2" applyNumberFormat="1" applyFont="1" applyFill="1" applyBorder="1" applyAlignment="1">
      <alignment horizontal="center" vertical="center" wrapText="1"/>
    </xf>
    <xf numFmtId="165" fontId="22" fillId="0" borderId="25" xfId="2" applyNumberFormat="1" applyFont="1" applyFill="1" applyBorder="1" applyAlignment="1">
      <alignment horizontal="center" vertical="center" wrapText="1"/>
    </xf>
    <xf numFmtId="165" fontId="22" fillId="0" borderId="14" xfId="2" applyNumberFormat="1" applyFont="1" applyFill="1" applyBorder="1" applyAlignment="1">
      <alignment horizontal="center" vertical="center" wrapText="1"/>
    </xf>
    <xf numFmtId="165" fontId="22" fillId="0" borderId="24" xfId="2" applyNumberFormat="1" applyFont="1" applyFill="1" applyBorder="1" applyAlignment="1">
      <alignment horizontal="center" vertical="center" wrapText="1"/>
    </xf>
    <xf numFmtId="165" fontId="22" fillId="0" borderId="5" xfId="2" applyNumberFormat="1" applyFont="1" applyFill="1" applyBorder="1" applyAlignment="1">
      <alignment horizontal="center" vertical="center" wrapText="1"/>
    </xf>
    <xf numFmtId="0" fontId="43" fillId="0" borderId="5" xfId="2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4" fillId="0" borderId="5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41" fontId="21" fillId="0" borderId="19" xfId="2" applyNumberFormat="1" applyFont="1" applyFill="1" applyBorder="1" applyAlignment="1">
      <alignment horizontal="center" vertical="center" wrapText="1"/>
    </xf>
    <xf numFmtId="41" fontId="21" fillId="0" borderId="20" xfId="2" applyNumberFormat="1" applyFont="1" applyFill="1" applyBorder="1" applyAlignment="1">
      <alignment horizontal="center" vertical="center" wrapText="1"/>
    </xf>
    <xf numFmtId="3" fontId="21" fillId="0" borderId="19" xfId="2" applyNumberFormat="1" applyFont="1" applyFill="1" applyBorder="1" applyAlignment="1">
      <alignment horizontal="center" vertical="center" wrapText="1"/>
    </xf>
    <xf numFmtId="3" fontId="21" fillId="0" borderId="20" xfId="2" applyNumberFormat="1" applyFont="1" applyFill="1" applyBorder="1" applyAlignment="1">
      <alignment horizontal="center" vertical="center" wrapText="1"/>
    </xf>
    <xf numFmtId="1" fontId="67" fillId="0" borderId="19" xfId="2" applyNumberFormat="1" applyFont="1" applyFill="1" applyBorder="1" applyAlignment="1">
      <alignment horizontal="center" vertical="center" wrapText="1"/>
    </xf>
    <xf numFmtId="1" fontId="67" fillId="0" borderId="20" xfId="2" applyNumberFormat="1" applyFont="1" applyFill="1" applyBorder="1" applyAlignment="1">
      <alignment horizontal="center" vertical="center" wrapText="1"/>
    </xf>
    <xf numFmtId="165" fontId="22" fillId="0" borderId="18" xfId="2" applyNumberFormat="1" applyFont="1" applyFill="1" applyBorder="1" applyAlignment="1">
      <alignment horizontal="center" vertical="center" wrapText="1"/>
    </xf>
    <xf numFmtId="165" fontId="22" fillId="0" borderId="20" xfId="2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3" fontId="21" fillId="0" borderId="19" xfId="3" applyNumberFormat="1" applyFont="1" applyFill="1" applyBorder="1" applyAlignment="1">
      <alignment horizontal="center" vertical="center" wrapText="1"/>
    </xf>
    <xf numFmtId="3" fontId="21" fillId="0" borderId="20" xfId="3" applyNumberFormat="1" applyFont="1" applyFill="1" applyBorder="1" applyAlignment="1">
      <alignment horizontal="center" vertical="center" wrapText="1"/>
    </xf>
    <xf numFmtId="41" fontId="21" fillId="0" borderId="5" xfId="2" applyNumberFormat="1" applyFont="1" applyFill="1" applyBorder="1" applyAlignment="1">
      <alignment horizontal="center" vertical="center" wrapText="1"/>
    </xf>
    <xf numFmtId="49" fontId="20" fillId="0" borderId="20" xfId="3" applyNumberFormat="1" applyFont="1" applyFill="1" applyBorder="1" applyAlignment="1">
      <alignment horizontal="center" vertical="center" wrapText="1"/>
    </xf>
    <xf numFmtId="14" fontId="15" fillId="0" borderId="19" xfId="0" applyNumberFormat="1" applyFont="1" applyFill="1" applyBorder="1" applyAlignment="1">
      <alignment horizontal="center"/>
    </xf>
    <xf numFmtId="14" fontId="15" fillId="0" borderId="20" xfId="0" applyNumberFormat="1" applyFont="1" applyFill="1" applyBorder="1" applyAlignment="1">
      <alignment horizontal="center"/>
    </xf>
    <xf numFmtId="14" fontId="15" fillId="0" borderId="18" xfId="0" applyNumberFormat="1" applyFont="1" applyFill="1" applyBorder="1" applyAlignment="1">
      <alignment horizontal="center"/>
    </xf>
    <xf numFmtId="1" fontId="68" fillId="0" borderId="5" xfId="2" applyNumberFormat="1" applyFont="1" applyFill="1" applyBorder="1" applyAlignment="1">
      <alignment horizontal="center" vertical="center" wrapText="1"/>
    </xf>
    <xf numFmtId="0" fontId="43" fillId="0" borderId="12" xfId="2" applyFont="1" applyFill="1" applyBorder="1" applyAlignment="1">
      <alignment horizontal="center" vertical="center" wrapText="1"/>
    </xf>
    <xf numFmtId="0" fontId="43" fillId="0" borderId="21" xfId="2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center" vertical="center" wrapText="1"/>
    </xf>
    <xf numFmtId="0" fontId="44" fillId="0" borderId="12" xfId="2" applyFont="1" applyFill="1" applyBorder="1" applyAlignment="1">
      <alignment horizontal="center" vertical="center" wrapText="1"/>
    </xf>
    <xf numFmtId="0" fontId="44" fillId="0" borderId="21" xfId="2" applyFont="1" applyFill="1" applyBorder="1" applyAlignment="1">
      <alignment horizontal="center" vertical="center" wrapText="1"/>
    </xf>
    <xf numFmtId="0" fontId="44" fillId="0" borderId="22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165" fontId="22" fillId="0" borderId="21" xfId="2" applyNumberFormat="1" applyFont="1" applyFill="1" applyBorder="1" applyAlignment="1">
      <alignment horizontal="center" vertical="center" wrapText="1"/>
    </xf>
    <xf numFmtId="165" fontId="18" fillId="0" borderId="19" xfId="2" applyNumberFormat="1" applyFont="1" applyFill="1" applyBorder="1" applyAlignment="1">
      <alignment horizontal="center" vertical="center" wrapText="1"/>
    </xf>
    <xf numFmtId="165" fontId="18" fillId="0" borderId="20" xfId="2" applyNumberFormat="1" applyFont="1" applyFill="1" applyBorder="1" applyAlignment="1">
      <alignment horizontal="center" vertical="center" wrapText="1"/>
    </xf>
    <xf numFmtId="49" fontId="23" fillId="0" borderId="19" xfId="3" applyNumberFormat="1" applyFont="1" applyFill="1" applyBorder="1" applyAlignment="1">
      <alignment horizontal="center" vertical="center" wrapText="1"/>
    </xf>
    <xf numFmtId="49" fontId="23" fillId="0" borderId="18" xfId="3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80" fillId="0" borderId="19" xfId="0" applyFont="1" applyFill="1" applyBorder="1" applyAlignment="1">
      <alignment horizontal="center" vertical="center"/>
    </xf>
    <xf numFmtId="0" fontId="80" fillId="0" borderId="20" xfId="0" applyFont="1" applyFill="1" applyBorder="1" applyAlignment="1">
      <alignment horizontal="center" vertical="center"/>
    </xf>
    <xf numFmtId="41" fontId="21" fillId="0" borderId="19" xfId="3" applyNumberFormat="1" applyFont="1" applyFill="1" applyBorder="1" applyAlignment="1">
      <alignment horizontal="center" vertical="center" wrapText="1"/>
    </xf>
    <xf numFmtId="41" fontId="21" fillId="0" borderId="20" xfId="3" applyNumberFormat="1" applyFont="1" applyFill="1" applyBorder="1" applyAlignment="1">
      <alignment horizontal="center" vertical="center" wrapText="1"/>
    </xf>
    <xf numFmtId="165" fontId="81" fillId="0" borderId="5" xfId="2" applyNumberFormat="1" applyFont="1" applyFill="1" applyBorder="1" applyAlignment="1">
      <alignment horizontal="center" vertical="center" wrapText="1"/>
    </xf>
    <xf numFmtId="49" fontId="23" fillId="0" borderId="5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Alignment="1"/>
    <xf numFmtId="1" fontId="20" fillId="0" borderId="5" xfId="2" applyNumberFormat="1" applyFont="1" applyFill="1" applyBorder="1" applyAlignment="1">
      <alignment vertical="center" wrapText="1"/>
    </xf>
    <xf numFmtId="1" fontId="23" fillId="0" borderId="5" xfId="2" applyNumberFormat="1" applyFont="1" applyFill="1" applyBorder="1" applyAlignment="1">
      <alignment vertical="center" wrapText="1"/>
    </xf>
    <xf numFmtId="168" fontId="47" fillId="0" borderId="19" xfId="3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8" fillId="0" borderId="1" xfId="0" applyFont="1" applyFill="1" applyBorder="1" applyAlignment="1">
      <alignment horizontal="center"/>
    </xf>
    <xf numFmtId="41" fontId="26" fillId="0" borderId="12" xfId="0" applyNumberFormat="1" applyFont="1" applyFill="1" applyBorder="1" applyAlignment="1">
      <alignment horizontal="center"/>
    </xf>
    <xf numFmtId="41" fontId="26" fillId="0" borderId="5" xfId="0" applyNumberFormat="1" applyFont="1" applyFill="1" applyBorder="1" applyAlignment="1">
      <alignment horizontal="center"/>
    </xf>
    <xf numFmtId="3" fontId="26" fillId="0" borderId="5" xfId="0" applyNumberFormat="1" applyFont="1" applyFill="1" applyBorder="1" applyAlignment="1">
      <alignment horizontal="center"/>
    </xf>
    <xf numFmtId="3" fontId="26" fillId="0" borderId="22" xfId="0" applyNumberFormat="1" applyFont="1" applyFill="1" applyBorder="1" applyAlignment="1">
      <alignment horizontal="center"/>
    </xf>
    <xf numFmtId="165" fontId="76" fillId="0" borderId="5" xfId="0" applyNumberFormat="1" applyFont="1" applyFill="1" applyBorder="1" applyAlignment="1">
      <alignment horizontal="center"/>
    </xf>
    <xf numFmtId="3" fontId="76" fillId="0" borderId="5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9" fillId="0" borderId="1" xfId="0" applyFont="1" applyFill="1" applyBorder="1" applyAlignment="1"/>
    <xf numFmtId="41" fontId="21" fillId="0" borderId="19" xfId="2" applyNumberFormat="1" applyFont="1" applyFill="1" applyBorder="1" applyAlignment="1">
      <alignment vertical="center" wrapText="1"/>
    </xf>
    <xf numFmtId="41" fontId="21" fillId="0" borderId="20" xfId="2" applyNumberFormat="1" applyFont="1" applyFill="1" applyBorder="1" applyAlignment="1">
      <alignment vertical="center" wrapText="1"/>
    </xf>
    <xf numFmtId="49" fontId="20" fillId="0" borderId="19" xfId="3" applyNumberFormat="1" applyFont="1" applyFill="1" applyBorder="1" applyAlignment="1">
      <alignment vertical="center" wrapText="1"/>
    </xf>
    <xf numFmtId="49" fontId="20" fillId="0" borderId="18" xfId="3" applyNumberFormat="1" applyFont="1" applyFill="1" applyBorder="1" applyAlignment="1">
      <alignment vertical="center" wrapText="1"/>
    </xf>
    <xf numFmtId="3" fontId="48" fillId="0" borderId="5" xfId="3" applyNumberFormat="1" applyFont="1" applyFill="1" applyBorder="1" applyAlignment="1">
      <alignment vertical="center" wrapText="1"/>
    </xf>
    <xf numFmtId="41" fontId="48" fillId="0" borderId="5" xfId="3" applyNumberFormat="1" applyFont="1" applyFill="1" applyBorder="1" applyAlignment="1">
      <alignment vertical="center" wrapText="1"/>
    </xf>
    <xf numFmtId="41" fontId="22" fillId="0" borderId="5" xfId="3" applyNumberFormat="1" applyFont="1" applyFill="1" applyBorder="1" applyAlignment="1">
      <alignment vertical="center" wrapText="1"/>
    </xf>
    <xf numFmtId="41" fontId="18" fillId="0" borderId="5" xfId="3" applyNumberFormat="1" applyFont="1" applyFill="1" applyBorder="1" applyAlignment="1">
      <alignment vertical="center" wrapText="1"/>
    </xf>
    <xf numFmtId="173" fontId="17" fillId="0" borderId="18" xfId="3" applyNumberFormat="1" applyFont="1" applyFill="1" applyBorder="1" applyAlignment="1">
      <alignment vertical="center" wrapText="1"/>
    </xf>
    <xf numFmtId="173" fontId="17" fillId="0" borderId="5" xfId="3" applyNumberFormat="1" applyFont="1" applyFill="1" applyBorder="1" applyAlignment="1">
      <alignment vertical="center" wrapText="1"/>
    </xf>
    <xf numFmtId="41" fontId="54" fillId="0" borderId="5" xfId="3" applyNumberFormat="1" applyFont="1" applyFill="1" applyBorder="1" applyAlignment="1">
      <alignment vertical="center" wrapText="1"/>
    </xf>
    <xf numFmtId="41" fontId="35" fillId="0" borderId="5" xfId="3" applyNumberFormat="1" applyFont="1" applyFill="1" applyBorder="1" applyAlignment="1">
      <alignment vertical="center" wrapText="1"/>
    </xf>
    <xf numFmtId="41" fontId="58" fillId="0" borderId="5" xfId="3" applyNumberFormat="1" applyFont="1" applyFill="1" applyBorder="1" applyAlignment="1">
      <alignment vertical="center" wrapText="1"/>
    </xf>
    <xf numFmtId="41" fontId="58" fillId="0" borderId="18" xfId="3" applyNumberFormat="1" applyFont="1" applyFill="1" applyBorder="1" applyAlignment="1">
      <alignment vertical="center" wrapText="1"/>
    </xf>
    <xf numFmtId="41" fontId="22" fillId="0" borderId="18" xfId="3" applyNumberFormat="1" applyFont="1" applyFill="1" applyBorder="1" applyAlignment="1">
      <alignment vertical="center" wrapText="1"/>
    </xf>
    <xf numFmtId="41" fontId="17" fillId="0" borderId="18" xfId="3" applyNumberFormat="1" applyFont="1" applyFill="1" applyBorder="1" applyAlignment="1">
      <alignment vertical="center" wrapText="1"/>
    </xf>
    <xf numFmtId="41" fontId="61" fillId="0" borderId="18" xfId="3" applyNumberFormat="1" applyFont="1" applyFill="1" applyBorder="1" applyAlignment="1">
      <alignment vertical="center" wrapText="1"/>
    </xf>
    <xf numFmtId="41" fontId="61" fillId="0" borderId="5" xfId="3" applyNumberFormat="1" applyFont="1" applyFill="1" applyBorder="1" applyAlignment="1">
      <alignment vertical="center" wrapText="1"/>
    </xf>
    <xf numFmtId="41" fontId="44" fillId="0" borderId="5" xfId="3" applyNumberFormat="1" applyFont="1" applyFill="1" applyBorder="1" applyAlignment="1">
      <alignment vertical="center" wrapText="1"/>
    </xf>
    <xf numFmtId="41" fontId="64" fillId="0" borderId="5" xfId="3" applyNumberFormat="1" applyFont="1" applyFill="1" applyBorder="1" applyAlignment="1">
      <alignment vertical="center" wrapText="1"/>
    </xf>
    <xf numFmtId="172" fontId="64" fillId="0" borderId="5" xfId="2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</cellXfs>
  <cellStyles count="70">
    <cellStyle name="Normal_Sheet1" xfId="5"/>
    <cellStyle name="Обычный" xfId="0" builtinId="0"/>
    <cellStyle name="Обычный 2" xfId="2"/>
    <cellStyle name="Обычный 2 2" xfId="4"/>
    <cellStyle name="Обычный 2 3" xfId="6"/>
    <cellStyle name="Обычный 2 3 2" xfId="3"/>
    <cellStyle name="Обычный 2 4" xfId="7"/>
    <cellStyle name="Обычный 2 5" xfId="8"/>
    <cellStyle name="Обычный 3" xfId="9"/>
    <cellStyle name="Обычный 3 2" xfId="10"/>
    <cellStyle name="Обычный 3 2 2" xfId="11"/>
    <cellStyle name="Обычный 3 2 3" xfId="12"/>
    <cellStyle name="Обычный 3 3" xfId="13"/>
    <cellStyle name="Обычный 3 3 2" xfId="14"/>
    <cellStyle name="Обычный 3 3 2 2" xfId="15"/>
    <cellStyle name="Обычный 3 4" xfId="16"/>
    <cellStyle name="Обычный 3 4 2" xfId="17"/>
    <cellStyle name="Обычный 3 5" xfId="18"/>
    <cellStyle name="Обычный 3 5 2" xfId="19"/>
    <cellStyle name="Обычный 4" xfId="20"/>
    <cellStyle name="Обычный 4 2" xfId="21"/>
    <cellStyle name="Обычный 5" xfId="22"/>
    <cellStyle name="Обычный 5 2" xfId="23"/>
    <cellStyle name="Обычный 6" xfId="24"/>
    <cellStyle name="Обычный 7" xfId="25"/>
    <cellStyle name="Обычный 8" xfId="26"/>
    <cellStyle name="Обычный Лена" xfId="27"/>
    <cellStyle name="Процентный 2" xfId="28"/>
    <cellStyle name="Процентный 3" xfId="29"/>
    <cellStyle name="Финансовый" xfId="1" builtinId="3"/>
    <cellStyle name="Финансовый 10" xfId="30"/>
    <cellStyle name="Финансовый 11" xfId="31"/>
    <cellStyle name="Финансовый 12" xfId="32"/>
    <cellStyle name="Финансовый 13" xfId="33"/>
    <cellStyle name="Финансовый 14" xfId="34"/>
    <cellStyle name="Финансовый 15" xfId="35"/>
    <cellStyle name="Финансовый 16" xfId="36"/>
    <cellStyle name="Финансовый 17" xfId="37"/>
    <cellStyle name="Финансовый 18" xfId="38"/>
    <cellStyle name="Финансовый 19" xfId="39"/>
    <cellStyle name="Финансовый 2" xfId="40"/>
    <cellStyle name="Финансовый 2 2" xfId="41"/>
    <cellStyle name="Финансовый 2 3" xfId="42"/>
    <cellStyle name="Финансовый 20" xfId="43"/>
    <cellStyle name="Финансовый 21" xfId="44"/>
    <cellStyle name="Финансовый 22" xfId="45"/>
    <cellStyle name="Финансовый 23" xfId="46"/>
    <cellStyle name="Финансовый 24" xfId="47"/>
    <cellStyle name="Финансовый 25" xfId="48"/>
    <cellStyle name="Финансовый 26" xfId="49"/>
    <cellStyle name="Финансовый 27" xfId="50"/>
    <cellStyle name="Финансовый 28" xfId="51"/>
    <cellStyle name="Финансовый 29" xfId="52"/>
    <cellStyle name="Финансовый 3" xfId="53"/>
    <cellStyle name="Финансовый 3 2" xfId="54"/>
    <cellStyle name="Финансовый 3 3" xfId="55"/>
    <cellStyle name="Финансовый 30" xfId="56"/>
    <cellStyle name="Финансовый 31" xfId="57"/>
    <cellStyle name="Финансовый 32" xfId="58"/>
    <cellStyle name="Финансовый 33" xfId="59"/>
    <cellStyle name="Финансовый 34" xfId="60"/>
    <cellStyle name="Финансовый 35" xfId="61"/>
    <cellStyle name="Финансовый 36" xfId="62"/>
    <cellStyle name="Финансовый 37" xfId="63"/>
    <cellStyle name="Финансовый 4" xfId="64"/>
    <cellStyle name="Финансовый 5" xfId="65"/>
    <cellStyle name="Финансовый 6" xfId="66"/>
    <cellStyle name="Финансовый 7" xfId="67"/>
    <cellStyle name="Финансовый 8" xfId="68"/>
    <cellStyle name="Финансовый 9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tmanov\&#1084;&#1086;&#1080;%20&#1076;&#1086;&#1082;&#1091;&#1084;&#1077;&#1085;&#1090;\&#1052;&#1086;&#1080;%20&#1076;&#1086;&#1082;&#1091;&#1084;&#1077;&#1085;&#1090;&#1099;\Reports\Territoriol%20program\Archive%20of%20Program\&#1058;&#1055;&#1043;&#1043;%20&#1042;&#1072;&#1088;&#1080;&#1072;&#1085;&#1090;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k-popova\Doc\TMP\Rar$DI00.152\_LPU_F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араметры"/>
      <sheetName val="Настройка"/>
      <sheetName val="Ст_ВедСеть"/>
      <sheetName val="Ам_ВедСеть"/>
      <sheetName val="Ст_Пок_Рос"/>
      <sheetName val="Ст_КД_Рос"/>
      <sheetName val="Ст_КДЖ_Нор"/>
      <sheetName val="Ст_КД_Нор"/>
      <sheetName val="Ст_Ур_Сл"/>
      <sheetName val="Ст_Ур_УрК"/>
      <sheetName val="Ст_Ур_УрГ"/>
      <sheetName val="Ст_Ур_УрС"/>
      <sheetName val="Ст_СУр_УрК"/>
      <sheetName val="Ст_СУр_УрГ"/>
      <sheetName val="Ст_СУр_УрС"/>
      <sheetName val="Ст_СДл_УрК"/>
      <sheetName val="Ст_СДл_УрГ"/>
      <sheetName val="Ст_СДл_УрС"/>
      <sheetName val="Ст_Дл_Пл"/>
      <sheetName val="Ст_КД_Пл"/>
      <sheetName val="Ст_КД_Деф"/>
      <sheetName val="Ст_КД_Пер"/>
      <sheetName val="Ам_Пос_Нов"/>
      <sheetName val="Амб_Пос_Рос"/>
      <sheetName val="Амб_Пос_Суб"/>
      <sheetName val="Амб_Пос_Фак"/>
      <sheetName val="Амб_Пос_Пл"/>
      <sheetName val="СЗТ_Пок_Рос"/>
      <sheetName val="СЗТ_Об_Фак"/>
      <sheetName val="СЗТ_Об_Пл"/>
      <sheetName val="СМП_Пок_Рос"/>
      <sheetName val="СМП_Об_Фак"/>
      <sheetName val="СМП_Об_Пл"/>
      <sheetName val="Cost_Ratio_R"/>
      <sheetName val="Cost_Ratio_S"/>
      <sheetName val="Cost_Ratio_C"/>
      <sheetName val="Hosp_Cost"/>
      <sheetName val="Cost_OP_Rat_R"/>
      <sheetName val="Cost_OP_Rat_S"/>
      <sheetName val="Cost_OP_Rat_C"/>
      <sheetName val="OP_Cost"/>
      <sheetName val="Bud_Code"/>
      <sheetName val="Bud_Pie"/>
      <sheetName val="Prof_Dist"/>
      <sheetName val="Vis_Dist"/>
      <sheetName val="IPRep_Dist"/>
      <sheetName val="ACare_Dist"/>
      <sheetName val="Tot_Calc"/>
      <sheetName val="Ratify_Prg"/>
    </sheetNames>
    <sheetDataSet>
      <sheetData sheetId="0">
        <row r="8">
          <cell r="A8" t="str">
            <v>Хабаровский край</v>
          </cell>
        </row>
        <row r="18">
          <cell r="K18" t="str">
            <v>края</v>
          </cell>
        </row>
        <row r="70">
          <cell r="S70">
            <v>2002</v>
          </cell>
        </row>
      </sheetData>
      <sheetData sheetId="1">
        <row r="10">
          <cell r="C10">
            <v>1495</v>
          </cell>
        </row>
        <row r="17">
          <cell r="C17">
            <v>1495</v>
          </cell>
        </row>
        <row r="18">
          <cell r="C18">
            <v>1495</v>
          </cell>
        </row>
        <row r="19">
          <cell r="C19">
            <v>1495</v>
          </cell>
        </row>
        <row r="20">
          <cell r="C20">
            <v>1495</v>
          </cell>
        </row>
        <row r="37">
          <cell r="C37">
            <v>92.8</v>
          </cell>
        </row>
        <row r="38">
          <cell r="C38">
            <v>26.725490196078432</v>
          </cell>
        </row>
        <row r="39">
          <cell r="C39">
            <v>137.15294117647056</v>
          </cell>
        </row>
        <row r="40">
          <cell r="C40">
            <v>408.1</v>
          </cell>
        </row>
        <row r="42">
          <cell r="C42">
            <v>1.778</v>
          </cell>
        </row>
        <row r="51">
          <cell r="C51">
            <v>1.0189999999999999</v>
          </cell>
        </row>
        <row r="52">
          <cell r="C52">
            <v>0.997</v>
          </cell>
        </row>
        <row r="53">
          <cell r="C53">
            <v>0.98899999999999999</v>
          </cell>
        </row>
        <row r="54">
          <cell r="C54">
            <v>1</v>
          </cell>
        </row>
        <row r="55">
          <cell r="C5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_ Sol"/>
      <sheetName val="2D_Sol"/>
      <sheetName val="3D- SOL"/>
      <sheetName val="1D_Gorin"/>
      <sheetName val="2D-Gorin"/>
      <sheetName val="3D_ Gorin"/>
      <sheetName val="AMULAT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J422"/>
  <sheetViews>
    <sheetView tabSelected="1" zoomScale="80" zoomScaleNormal="80" zoomScaleSheetLayoutView="85" workbookViewId="0">
      <pane xSplit="12" ySplit="14" topLeftCell="Q36" activePane="bottomRight" state="frozen"/>
      <selection activeCell="BG77" sqref="BG77"/>
      <selection pane="topRight" activeCell="BG77" sqref="BG77"/>
      <selection pane="bottomLeft" activeCell="BG77" sqref="BG77"/>
      <selection pane="bottomRight" activeCell="R2" sqref="Q1:R1048576"/>
    </sheetView>
  </sheetViews>
  <sheetFormatPr defaultColWidth="9.140625" defaultRowHeight="15.75" x14ac:dyDescent="0.25"/>
  <cols>
    <col min="1" max="1" width="5.5703125" style="1" hidden="1" customWidth="1"/>
    <col min="2" max="2" width="6.5703125" style="1" hidden="1" customWidth="1"/>
    <col min="3" max="3" width="10" style="1" hidden="1" customWidth="1"/>
    <col min="4" max="4" width="45.28515625" style="2" customWidth="1"/>
    <col min="5" max="5" width="9.7109375" style="2" hidden="1" customWidth="1"/>
    <col min="6" max="6" width="10.140625" style="3" hidden="1" customWidth="1"/>
    <col min="7" max="7" width="8.140625" style="3" hidden="1" customWidth="1"/>
    <col min="8" max="8" width="8.5703125" style="3" hidden="1" customWidth="1"/>
    <col min="9" max="12" width="4.85546875" style="3" hidden="1" customWidth="1"/>
    <col min="13" max="13" width="11.7109375" style="5" hidden="1" customWidth="1"/>
    <col min="14" max="14" width="18.28515625" style="5" hidden="1" customWidth="1"/>
    <col min="15" max="15" width="11.42578125" style="5" hidden="1" customWidth="1"/>
    <col min="16" max="16" width="16.85546875" style="5" hidden="1" customWidth="1"/>
    <col min="17" max="17" width="11.28515625" style="5" customWidth="1"/>
    <col min="18" max="18" width="15.42578125" style="5" customWidth="1"/>
    <col min="19" max="19" width="10.5703125" style="183" hidden="1" customWidth="1"/>
    <col min="20" max="20" width="14.7109375" style="5" hidden="1" customWidth="1"/>
    <col min="21" max="21" width="9.7109375" style="5" hidden="1" customWidth="1"/>
    <col min="22" max="22" width="16.42578125" style="5" hidden="1" customWidth="1"/>
    <col min="23" max="23" width="12.140625" style="5" hidden="1" customWidth="1"/>
    <col min="24" max="24" width="15.5703125" style="5" hidden="1" customWidth="1"/>
    <col min="25" max="25" width="10.7109375" style="5" hidden="1" customWidth="1"/>
    <col min="26" max="26" width="19" style="5" hidden="1" customWidth="1"/>
    <col min="27" max="27" width="10.5703125" style="5" hidden="1" customWidth="1"/>
    <col min="28" max="28" width="17.7109375" style="5" hidden="1" customWidth="1"/>
    <col min="29" max="29" width="10.5703125" style="5" hidden="1" customWidth="1"/>
    <col min="30" max="30" width="15.5703125" style="5" hidden="1" customWidth="1"/>
    <col min="31" max="31" width="10" style="5" hidden="1" customWidth="1"/>
    <col min="32" max="32" width="15.42578125" style="5" hidden="1" customWidth="1"/>
    <col min="33" max="33" width="11.85546875" style="5" hidden="1" customWidth="1"/>
    <col min="34" max="34" width="16.85546875" style="5" hidden="1" customWidth="1"/>
    <col min="35" max="35" width="10.28515625" style="5" hidden="1" customWidth="1"/>
    <col min="36" max="36" width="15.42578125" style="5" hidden="1" customWidth="1"/>
    <col min="37" max="37" width="11" style="5" hidden="1" customWidth="1"/>
    <col min="38" max="38" width="16.5703125" style="5" hidden="1" customWidth="1"/>
    <col min="39" max="39" width="12" style="5" hidden="1" customWidth="1"/>
    <col min="40" max="40" width="14.85546875" style="5" hidden="1" customWidth="1"/>
    <col min="41" max="41" width="11.85546875" style="5" hidden="1" customWidth="1"/>
    <col min="42" max="42" width="18.140625" style="5" hidden="1" customWidth="1"/>
    <col min="43" max="43" width="10" style="5" hidden="1" customWidth="1"/>
    <col min="44" max="44" width="13.7109375" style="5" hidden="1" customWidth="1"/>
    <col min="45" max="45" width="11.28515625" style="8" hidden="1" customWidth="1"/>
    <col min="46" max="46" width="15.5703125" style="8" hidden="1" customWidth="1"/>
    <col min="47" max="47" width="9" style="5" hidden="1" customWidth="1"/>
    <col min="48" max="48" width="16.140625" style="5" hidden="1" customWidth="1"/>
    <col min="49" max="49" width="11.7109375" style="5" hidden="1" customWidth="1"/>
    <col min="50" max="50" width="16.5703125" style="5" hidden="1" customWidth="1"/>
    <col min="51" max="51" width="11.5703125" style="5" hidden="1" customWidth="1"/>
    <col min="52" max="52" width="17.42578125" style="5" hidden="1" customWidth="1"/>
    <col min="53" max="53" width="12.140625" style="5" hidden="1" customWidth="1"/>
    <col min="54" max="54" width="14.7109375" style="5" hidden="1" customWidth="1"/>
    <col min="55" max="55" width="10.42578125" style="5" hidden="1" customWidth="1"/>
    <col min="56" max="56" width="13.7109375" style="5" hidden="1" customWidth="1"/>
    <col min="57" max="57" width="9.28515625" style="5" hidden="1" customWidth="1"/>
    <col min="58" max="58" width="14.28515625" style="5" hidden="1" customWidth="1"/>
    <col min="59" max="59" width="11.140625" style="5" hidden="1" customWidth="1"/>
    <col min="60" max="60" width="15.85546875" style="5" hidden="1" customWidth="1"/>
    <col min="61" max="61" width="9.7109375" style="5" hidden="1" customWidth="1"/>
    <col min="62" max="62" width="16.5703125" style="5" hidden="1" customWidth="1"/>
    <col min="63" max="63" width="11.85546875" style="5" hidden="1" customWidth="1"/>
    <col min="64" max="64" width="16.85546875" style="5" hidden="1" customWidth="1"/>
    <col min="65" max="65" width="11.28515625" style="5" hidden="1" customWidth="1"/>
    <col min="66" max="66" width="16.140625" style="5" hidden="1" customWidth="1"/>
    <col min="67" max="67" width="12" style="5" hidden="1" customWidth="1"/>
    <col min="68" max="68" width="16.85546875" style="5" hidden="1" customWidth="1"/>
    <col min="69" max="69" width="10.5703125" style="5" hidden="1" customWidth="1"/>
    <col min="70" max="70" width="16.28515625" style="5" hidden="1" customWidth="1"/>
    <col min="71" max="71" width="11.42578125" style="5" hidden="1" customWidth="1"/>
    <col min="72" max="72" width="15.28515625" style="5" hidden="1" customWidth="1"/>
    <col min="73" max="73" width="11.85546875" style="5" hidden="1" customWidth="1"/>
    <col min="74" max="74" width="15.42578125" style="5" hidden="1" customWidth="1"/>
    <col min="75" max="75" width="11.140625" style="5" hidden="1" customWidth="1"/>
    <col min="76" max="76" width="15.140625" style="5" hidden="1" customWidth="1"/>
    <col min="77" max="77" width="11.42578125" style="5" hidden="1" customWidth="1"/>
    <col min="78" max="78" width="15.140625" style="5" hidden="1" customWidth="1"/>
    <col min="79" max="79" width="11.28515625" style="5" hidden="1" customWidth="1"/>
    <col min="80" max="80" width="15.5703125" style="5" hidden="1" customWidth="1"/>
    <col min="81" max="81" width="11.28515625" style="5" hidden="1" customWidth="1"/>
    <col min="82" max="82" width="15" style="5" hidden="1" customWidth="1"/>
    <col min="83" max="83" width="12" style="5" hidden="1" customWidth="1"/>
    <col min="84" max="84" width="16.140625" style="5" hidden="1" customWidth="1"/>
    <col min="85" max="85" width="11.140625" style="5" hidden="1" customWidth="1"/>
    <col min="86" max="86" width="15.7109375" style="5" hidden="1" customWidth="1"/>
    <col min="87" max="87" width="11.28515625" style="5" hidden="1" customWidth="1"/>
    <col min="88" max="88" width="15.28515625" style="5" hidden="1" customWidth="1"/>
    <col min="89" max="89" width="10.85546875" style="5" hidden="1" customWidth="1"/>
    <col min="90" max="90" width="17" style="5" hidden="1" customWidth="1"/>
    <col min="91" max="91" width="11" style="5" hidden="1" customWidth="1"/>
    <col min="92" max="92" width="17.28515625" style="5" hidden="1" customWidth="1"/>
    <col min="93" max="93" width="11.28515625" style="5" hidden="1" customWidth="1"/>
    <col min="94" max="94" width="15.7109375" style="5" hidden="1" customWidth="1"/>
    <col min="95" max="95" width="9.42578125" style="5" hidden="1" customWidth="1"/>
    <col min="96" max="96" width="16" style="5" hidden="1" customWidth="1"/>
    <col min="97" max="97" width="11.85546875" style="5" hidden="1" customWidth="1"/>
    <col min="98" max="98" width="13.7109375" style="5" hidden="1" customWidth="1"/>
    <col min="99" max="99" width="12.140625" style="5" hidden="1" customWidth="1"/>
    <col min="100" max="100" width="15.42578125" style="5" hidden="1" customWidth="1"/>
    <col min="101" max="101" width="11.28515625" style="5" hidden="1" customWidth="1"/>
    <col min="102" max="102" width="13.5703125" style="5" hidden="1" customWidth="1"/>
    <col min="103" max="103" width="11.28515625" style="5" hidden="1" customWidth="1"/>
    <col min="104" max="104" width="15.7109375" style="5" hidden="1" customWidth="1"/>
    <col min="105" max="105" width="9" style="5" hidden="1" customWidth="1"/>
    <col min="106" max="106" width="15.140625" style="5" hidden="1" customWidth="1"/>
    <col min="107" max="107" width="11.85546875" style="5" hidden="1" customWidth="1"/>
    <col min="108" max="108" width="16" style="5" hidden="1" customWidth="1"/>
    <col min="109" max="109" width="9.140625" style="5" hidden="1" customWidth="1"/>
    <col min="110" max="110" width="16.140625" style="5" hidden="1" customWidth="1"/>
    <col min="111" max="111" width="10" style="5" hidden="1" customWidth="1"/>
    <col min="112" max="112" width="17" style="5" hidden="1" customWidth="1"/>
    <col min="113" max="113" width="10.85546875" style="7" hidden="1" customWidth="1"/>
    <col min="114" max="114" width="19.5703125" style="8" hidden="1" customWidth="1"/>
    <col min="115" max="16384" width="9.140625" style="1"/>
  </cols>
  <sheetData>
    <row r="1" spans="1:114" hidden="1" x14ac:dyDescent="0.25">
      <c r="K1" s="4"/>
      <c r="L1" s="4"/>
      <c r="P1" s="461" t="s">
        <v>918</v>
      </c>
      <c r="Q1" s="461"/>
      <c r="R1" s="461"/>
      <c r="S1" s="6"/>
      <c r="T1" s="4"/>
      <c r="AS1" s="4"/>
      <c r="AT1" s="4"/>
    </row>
    <row r="2" spans="1:114" hidden="1" x14ac:dyDescent="0.25">
      <c r="K2" s="4"/>
      <c r="L2" s="4"/>
      <c r="P2" s="189" t="s">
        <v>916</v>
      </c>
      <c r="Q2" s="456"/>
      <c r="R2" s="456"/>
      <c r="S2" s="6"/>
      <c r="T2" s="4"/>
      <c r="AS2" s="4"/>
      <c r="AT2" s="4"/>
    </row>
    <row r="3" spans="1:114" ht="18.75" hidden="1" customHeight="1" x14ac:dyDescent="0.25">
      <c r="K3" s="9"/>
      <c r="L3" s="9"/>
      <c r="P3" s="461" t="s">
        <v>917</v>
      </c>
      <c r="Q3" s="461"/>
      <c r="R3" s="461"/>
      <c r="S3" s="6"/>
      <c r="T3" s="10"/>
      <c r="AM3" s="11"/>
      <c r="AN3" s="11"/>
      <c r="AO3" s="11"/>
      <c r="AP3" s="11"/>
      <c r="AQ3" s="11"/>
      <c r="AR3" s="11"/>
      <c r="AS3" s="4"/>
      <c r="AT3" s="4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2"/>
      <c r="CP3" s="12"/>
      <c r="CQ3" s="11"/>
      <c r="CR3" s="13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4"/>
      <c r="DJ3" s="15"/>
    </row>
    <row r="4" spans="1:114" ht="40.5" hidden="1" customHeight="1" x14ac:dyDescent="0.25">
      <c r="A4" s="16"/>
      <c r="B4" s="17" t="s">
        <v>0</v>
      </c>
      <c r="C4" s="17"/>
      <c r="D4" s="17"/>
      <c r="E4" s="17"/>
      <c r="F4" s="17"/>
      <c r="G4" s="17"/>
      <c r="H4" s="17"/>
      <c r="I4" s="17"/>
      <c r="J4" s="17"/>
      <c r="M4" s="18"/>
      <c r="N4" s="18"/>
      <c r="O4" s="19"/>
      <c r="P4" s="19"/>
      <c r="Q4" s="20"/>
      <c r="R4" s="20"/>
      <c r="S4" s="21"/>
      <c r="T4" s="22"/>
      <c r="U4" s="22"/>
      <c r="V4" s="22"/>
      <c r="W4" s="18"/>
      <c r="X4" s="18"/>
      <c r="AA4" s="18"/>
      <c r="AB4" s="18"/>
      <c r="AC4" s="18"/>
      <c r="AD4" s="18"/>
      <c r="AE4" s="18"/>
      <c r="AF4" s="18"/>
      <c r="AG4" s="18"/>
      <c r="AH4" s="18"/>
      <c r="AI4" s="18"/>
      <c r="AJ4" s="23"/>
      <c r="AK4" s="18"/>
      <c r="AL4" s="18"/>
      <c r="AM4" s="4"/>
      <c r="AN4" s="4"/>
      <c r="AO4" s="10"/>
      <c r="AP4" s="10"/>
      <c r="AQ4" s="4"/>
      <c r="AR4" s="4"/>
      <c r="AS4" s="18"/>
      <c r="AT4" s="18"/>
      <c r="AU4" s="4"/>
      <c r="AV4" s="4"/>
      <c r="AY4" s="18"/>
      <c r="AZ4" s="18"/>
      <c r="BA4" s="18"/>
      <c r="BB4" s="18"/>
      <c r="BC4" s="18"/>
      <c r="BD4" s="18"/>
      <c r="BE4" s="18"/>
      <c r="BF4" s="18"/>
      <c r="BG4" s="4"/>
      <c r="BH4" s="24"/>
      <c r="BI4" s="4"/>
      <c r="BJ4" s="24"/>
      <c r="BK4" s="4"/>
      <c r="BL4" s="4"/>
      <c r="BM4" s="10"/>
      <c r="BN4" s="10"/>
      <c r="BO4" s="4"/>
      <c r="BP4" s="25"/>
      <c r="BQ4" s="4"/>
      <c r="BR4" s="4"/>
      <c r="BS4" s="4"/>
      <c r="BT4" s="4"/>
      <c r="BU4" s="19"/>
      <c r="BV4" s="19"/>
      <c r="BW4" s="19"/>
      <c r="BX4" s="19"/>
      <c r="BY4" s="18"/>
      <c r="BZ4" s="18"/>
      <c r="CA4" s="26"/>
      <c r="CB4" s="26"/>
      <c r="CC4" s="4"/>
      <c r="CD4" s="4"/>
      <c r="CE4" s="18"/>
      <c r="CF4" s="18"/>
      <c r="CG4" s="18"/>
      <c r="CH4" s="18"/>
      <c r="CI4" s="19"/>
      <c r="CJ4" s="19"/>
      <c r="CK4" s="18"/>
      <c r="CL4" s="18"/>
      <c r="CM4" s="18"/>
      <c r="CN4" s="18"/>
      <c r="CO4" s="18"/>
      <c r="CP4" s="4"/>
      <c r="CQ4" s="18"/>
      <c r="CR4" s="4"/>
      <c r="CS4" s="4"/>
      <c r="CT4" s="4"/>
      <c r="CU4" s="26"/>
      <c r="CV4" s="26"/>
      <c r="CW4" s="4"/>
      <c r="CX4" s="4"/>
      <c r="CY4" s="27"/>
      <c r="CZ4" s="27"/>
      <c r="DA4" s="26"/>
      <c r="DB4" s="26"/>
      <c r="DC4" s="26"/>
      <c r="DD4" s="26"/>
      <c r="DE4" s="26"/>
      <c r="DF4" s="26"/>
      <c r="DG4" s="28"/>
      <c r="DH4" s="29"/>
    </row>
    <row r="5" spans="1:114" ht="16.5" hidden="1" customHeight="1" x14ac:dyDescent="0.3">
      <c r="A5" s="199"/>
      <c r="B5" s="30"/>
      <c r="C5" s="30"/>
      <c r="D5" s="31"/>
      <c r="E5" s="9"/>
      <c r="F5" s="9"/>
      <c r="G5" s="9"/>
      <c r="H5" s="9"/>
      <c r="I5" s="32"/>
      <c r="J5" s="32"/>
      <c r="K5" s="32"/>
      <c r="L5" s="32"/>
      <c r="M5" s="33" t="s">
        <v>1</v>
      </c>
      <c r="N5" s="34"/>
      <c r="O5" s="35"/>
      <c r="P5" s="35"/>
      <c r="Q5" s="580"/>
      <c r="R5" s="580"/>
      <c r="S5" s="35"/>
      <c r="T5" s="35"/>
      <c r="U5" s="35"/>
      <c r="V5" s="36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7"/>
      <c r="AL5" s="37"/>
      <c r="AM5" s="37"/>
      <c r="AN5" s="37"/>
      <c r="AO5" s="35"/>
      <c r="AP5" s="36"/>
      <c r="AQ5" s="35"/>
      <c r="AR5" s="38"/>
      <c r="AS5" s="39" t="s">
        <v>2</v>
      </c>
      <c r="AT5" s="37"/>
      <c r="AU5" s="37"/>
      <c r="AV5" s="36"/>
      <c r="AW5" s="40"/>
      <c r="AX5" s="40"/>
      <c r="AY5" s="37"/>
      <c r="AZ5" s="37"/>
      <c r="BA5" s="37"/>
      <c r="BB5" s="36"/>
      <c r="BC5" s="37"/>
      <c r="BD5" s="37"/>
      <c r="BE5" s="37"/>
      <c r="BF5" s="37"/>
      <c r="BG5" s="37"/>
      <c r="BH5" s="37"/>
      <c r="BI5" s="37"/>
      <c r="BJ5" s="37"/>
      <c r="BK5" s="37"/>
      <c r="BL5" s="36"/>
      <c r="BM5" s="37"/>
      <c r="BN5" s="37"/>
      <c r="BO5" s="37"/>
      <c r="BP5" s="36"/>
      <c r="BQ5" s="37"/>
      <c r="BR5" s="36"/>
      <c r="BS5" s="37"/>
      <c r="BT5" s="37"/>
      <c r="BU5" s="41" t="s">
        <v>3</v>
      </c>
      <c r="BV5" s="40"/>
      <c r="BW5" s="40"/>
      <c r="BX5" s="40"/>
      <c r="BY5" s="40"/>
      <c r="BZ5" s="40"/>
      <c r="CA5" s="37"/>
      <c r="CB5" s="42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37"/>
      <c r="CN5" s="37"/>
      <c r="CO5" s="37"/>
      <c r="CP5" s="37"/>
      <c r="CQ5" s="37"/>
      <c r="CR5" s="37"/>
      <c r="CS5" s="40"/>
      <c r="CT5" s="40"/>
      <c r="CU5" s="40"/>
      <c r="CV5" s="36"/>
      <c r="CW5" s="40"/>
      <c r="CX5" s="40"/>
      <c r="CY5" s="40"/>
      <c r="CZ5" s="40"/>
      <c r="DA5" s="40"/>
      <c r="DB5" s="36"/>
      <c r="DC5" s="40"/>
      <c r="DD5" s="40"/>
      <c r="DE5" s="40"/>
      <c r="DF5" s="40"/>
      <c r="DG5" s="40"/>
      <c r="DH5" s="43"/>
      <c r="DI5" s="44"/>
      <c r="DJ5" s="45"/>
    </row>
    <row r="6" spans="1:114" s="58" customFormat="1" ht="13.5" hidden="1" customHeight="1" x14ac:dyDescent="0.2">
      <c r="B6" s="46"/>
      <c r="C6" s="46"/>
      <c r="D6" s="47"/>
      <c r="E6" s="48"/>
      <c r="F6" s="48"/>
      <c r="G6" s="48"/>
      <c r="H6" s="48"/>
      <c r="I6" s="49"/>
      <c r="J6" s="49"/>
      <c r="K6" s="49"/>
      <c r="L6" s="49"/>
      <c r="M6" s="50"/>
      <c r="N6" s="51">
        <v>1</v>
      </c>
      <c r="O6" s="51"/>
      <c r="P6" s="51">
        <v>1</v>
      </c>
      <c r="Q6" s="51"/>
      <c r="R6" s="51">
        <v>1</v>
      </c>
      <c r="S6" s="51"/>
      <c r="T6" s="51">
        <v>1</v>
      </c>
      <c r="U6" s="51"/>
      <c r="V6" s="51">
        <v>1</v>
      </c>
      <c r="W6" s="51"/>
      <c r="X6" s="51">
        <v>1</v>
      </c>
      <c r="Y6" s="51"/>
      <c r="Z6" s="51">
        <v>1</v>
      </c>
      <c r="AA6" s="51"/>
      <c r="AB6" s="51">
        <v>1</v>
      </c>
      <c r="AC6" s="51"/>
      <c r="AD6" s="51">
        <v>1</v>
      </c>
      <c r="AE6" s="51"/>
      <c r="AF6" s="51">
        <v>1</v>
      </c>
      <c r="AG6" s="51"/>
      <c r="AH6" s="51">
        <v>1</v>
      </c>
      <c r="AI6" s="51"/>
      <c r="AJ6" s="51">
        <v>1</v>
      </c>
      <c r="AK6" s="51"/>
      <c r="AL6" s="51">
        <v>1</v>
      </c>
      <c r="AM6" s="51"/>
      <c r="AN6" s="51">
        <v>1</v>
      </c>
      <c r="AO6" s="51"/>
      <c r="AP6" s="51">
        <v>1</v>
      </c>
      <c r="AQ6" s="51"/>
      <c r="AR6" s="52">
        <v>1</v>
      </c>
      <c r="AS6" s="50"/>
      <c r="AT6" s="51">
        <v>1</v>
      </c>
      <c r="AU6" s="51"/>
      <c r="AV6" s="51">
        <v>1</v>
      </c>
      <c r="AW6" s="53"/>
      <c r="AX6" s="53">
        <v>1</v>
      </c>
      <c r="AY6" s="51"/>
      <c r="AZ6" s="51">
        <v>1</v>
      </c>
      <c r="BA6" s="51"/>
      <c r="BB6" s="51">
        <v>1</v>
      </c>
      <c r="BC6" s="51"/>
      <c r="BD6" s="51">
        <v>1</v>
      </c>
      <c r="BE6" s="51"/>
      <c r="BF6" s="51">
        <v>1</v>
      </c>
      <c r="BG6" s="51"/>
      <c r="BH6" s="51">
        <v>1</v>
      </c>
      <c r="BI6" s="53"/>
      <c r="BJ6" s="53">
        <v>1</v>
      </c>
      <c r="BK6" s="51"/>
      <c r="BL6" s="51">
        <v>1</v>
      </c>
      <c r="BM6" s="51"/>
      <c r="BN6" s="51">
        <v>1</v>
      </c>
      <c r="BO6" s="51"/>
      <c r="BP6" s="51">
        <v>1</v>
      </c>
      <c r="BQ6" s="51"/>
      <c r="BR6" s="51">
        <v>1</v>
      </c>
      <c r="BS6" s="51"/>
      <c r="BT6" s="52">
        <v>1</v>
      </c>
      <c r="BU6" s="54"/>
      <c r="BV6" s="53">
        <v>1</v>
      </c>
      <c r="BW6" s="53"/>
      <c r="BX6" s="53">
        <v>1</v>
      </c>
      <c r="BY6" s="51"/>
      <c r="BZ6" s="51">
        <v>1</v>
      </c>
      <c r="CA6" s="51"/>
      <c r="CB6" s="51">
        <v>1</v>
      </c>
      <c r="CC6" s="53"/>
      <c r="CD6" s="53">
        <v>1</v>
      </c>
      <c r="CE6" s="53"/>
      <c r="CF6" s="53">
        <v>1</v>
      </c>
      <c r="CG6" s="53"/>
      <c r="CH6" s="53">
        <v>1</v>
      </c>
      <c r="CI6" s="53"/>
      <c r="CJ6" s="53">
        <v>1</v>
      </c>
      <c r="CK6" s="53"/>
      <c r="CL6" s="53">
        <v>1</v>
      </c>
      <c r="CM6" s="51"/>
      <c r="CN6" s="51">
        <v>1</v>
      </c>
      <c r="CO6" s="51"/>
      <c r="CP6" s="51">
        <v>1</v>
      </c>
      <c r="CQ6" s="51"/>
      <c r="CR6" s="51">
        <v>1</v>
      </c>
      <c r="CS6" s="53"/>
      <c r="CT6" s="53">
        <v>1</v>
      </c>
      <c r="CU6" s="53"/>
      <c r="CV6" s="53">
        <v>1</v>
      </c>
      <c r="CW6" s="53"/>
      <c r="CX6" s="53">
        <v>1</v>
      </c>
      <c r="CY6" s="53"/>
      <c r="CZ6" s="53">
        <v>1</v>
      </c>
      <c r="DA6" s="53"/>
      <c r="DB6" s="53">
        <v>1</v>
      </c>
      <c r="DC6" s="53"/>
      <c r="DD6" s="53">
        <v>1</v>
      </c>
      <c r="DE6" s="53"/>
      <c r="DF6" s="53">
        <v>1</v>
      </c>
      <c r="DG6" s="53"/>
      <c r="DH6" s="55">
        <v>1</v>
      </c>
      <c r="DI6" s="56"/>
      <c r="DJ6" s="57"/>
    </row>
    <row r="7" spans="1:114" s="59" customFormat="1" ht="68.25" hidden="1" customHeight="1" x14ac:dyDescent="0.25">
      <c r="A7" s="477" t="s">
        <v>4</v>
      </c>
      <c r="B7" s="478" t="s">
        <v>5</v>
      </c>
      <c r="C7" s="478" t="s">
        <v>6</v>
      </c>
      <c r="D7" s="480" t="s">
        <v>7</v>
      </c>
      <c r="E7" s="473" t="s">
        <v>8</v>
      </c>
      <c r="F7" s="470" t="s">
        <v>9</v>
      </c>
      <c r="G7" s="470" t="s">
        <v>10</v>
      </c>
      <c r="H7" s="470" t="s">
        <v>11</v>
      </c>
      <c r="I7" s="493" t="s">
        <v>12</v>
      </c>
      <c r="J7" s="494"/>
      <c r="K7" s="494"/>
      <c r="L7" s="495"/>
      <c r="M7" s="466" t="s">
        <v>13</v>
      </c>
      <c r="N7" s="483"/>
      <c r="O7" s="466" t="s">
        <v>14</v>
      </c>
      <c r="P7" s="483"/>
      <c r="Q7" s="466" t="s">
        <v>15</v>
      </c>
      <c r="R7" s="467"/>
      <c r="S7" s="466" t="s">
        <v>16</v>
      </c>
      <c r="T7" s="467"/>
      <c r="U7" s="466" t="s">
        <v>17</v>
      </c>
      <c r="V7" s="467"/>
      <c r="W7" s="466" t="s">
        <v>18</v>
      </c>
      <c r="X7" s="467"/>
      <c r="Y7" s="466" t="s">
        <v>19</v>
      </c>
      <c r="Z7" s="467"/>
      <c r="AA7" s="466" t="s">
        <v>20</v>
      </c>
      <c r="AB7" s="467"/>
      <c r="AC7" s="466" t="s">
        <v>21</v>
      </c>
      <c r="AD7" s="467"/>
      <c r="AE7" s="466" t="s">
        <v>22</v>
      </c>
      <c r="AF7" s="467"/>
      <c r="AG7" s="466" t="s">
        <v>23</v>
      </c>
      <c r="AH7" s="467"/>
      <c r="AI7" s="468" t="s">
        <v>24</v>
      </c>
      <c r="AJ7" s="469"/>
      <c r="AK7" s="468" t="s">
        <v>25</v>
      </c>
      <c r="AL7" s="469"/>
      <c r="AM7" s="466" t="s">
        <v>26</v>
      </c>
      <c r="AN7" s="467"/>
      <c r="AO7" s="466" t="s">
        <v>27</v>
      </c>
      <c r="AP7" s="467"/>
      <c r="AQ7" s="466" t="s">
        <v>28</v>
      </c>
      <c r="AR7" s="467"/>
      <c r="AS7" s="466" t="s">
        <v>29</v>
      </c>
      <c r="AT7" s="467"/>
      <c r="AU7" s="468" t="s">
        <v>30</v>
      </c>
      <c r="AV7" s="469"/>
      <c r="AW7" s="466" t="s">
        <v>31</v>
      </c>
      <c r="AX7" s="467"/>
      <c r="AY7" s="466" t="s">
        <v>32</v>
      </c>
      <c r="AZ7" s="467"/>
      <c r="BA7" s="466" t="s">
        <v>33</v>
      </c>
      <c r="BB7" s="467"/>
      <c r="BC7" s="466" t="s">
        <v>34</v>
      </c>
      <c r="BD7" s="467"/>
      <c r="BE7" s="466" t="s">
        <v>35</v>
      </c>
      <c r="BF7" s="467"/>
      <c r="BG7" s="466" t="s">
        <v>36</v>
      </c>
      <c r="BH7" s="467"/>
      <c r="BI7" s="466" t="s">
        <v>37</v>
      </c>
      <c r="BJ7" s="467"/>
      <c r="BK7" s="466" t="s">
        <v>38</v>
      </c>
      <c r="BL7" s="467"/>
      <c r="BM7" s="466" t="s">
        <v>39</v>
      </c>
      <c r="BN7" s="467"/>
      <c r="BO7" s="466" t="s">
        <v>40</v>
      </c>
      <c r="BP7" s="467"/>
      <c r="BQ7" s="466" t="s">
        <v>41</v>
      </c>
      <c r="BR7" s="467"/>
      <c r="BS7" s="466" t="s">
        <v>42</v>
      </c>
      <c r="BT7" s="467"/>
      <c r="BU7" s="466" t="s">
        <v>43</v>
      </c>
      <c r="BV7" s="467"/>
      <c r="BW7" s="466" t="s">
        <v>44</v>
      </c>
      <c r="BX7" s="467"/>
      <c r="BY7" s="466" t="s">
        <v>45</v>
      </c>
      <c r="BZ7" s="467"/>
      <c r="CA7" s="466" t="s">
        <v>46</v>
      </c>
      <c r="CB7" s="467"/>
      <c r="CC7" s="466" t="s">
        <v>47</v>
      </c>
      <c r="CD7" s="467"/>
      <c r="CE7" s="466" t="s">
        <v>48</v>
      </c>
      <c r="CF7" s="467"/>
      <c r="CG7" s="466" t="s">
        <v>49</v>
      </c>
      <c r="CH7" s="467"/>
      <c r="CI7" s="466" t="s">
        <v>50</v>
      </c>
      <c r="CJ7" s="467"/>
      <c r="CK7" s="466" t="s">
        <v>51</v>
      </c>
      <c r="CL7" s="467"/>
      <c r="CM7" s="466" t="s">
        <v>52</v>
      </c>
      <c r="CN7" s="467"/>
      <c r="CO7" s="466" t="s">
        <v>53</v>
      </c>
      <c r="CP7" s="467"/>
      <c r="CQ7" s="466" t="s">
        <v>54</v>
      </c>
      <c r="CR7" s="467"/>
      <c r="CS7" s="466" t="s">
        <v>55</v>
      </c>
      <c r="CT7" s="467"/>
      <c r="CU7" s="466" t="s">
        <v>56</v>
      </c>
      <c r="CV7" s="467"/>
      <c r="CW7" s="466" t="s">
        <v>57</v>
      </c>
      <c r="CX7" s="467"/>
      <c r="CY7" s="466" t="s">
        <v>58</v>
      </c>
      <c r="CZ7" s="467"/>
      <c r="DA7" s="466" t="s">
        <v>59</v>
      </c>
      <c r="DB7" s="467"/>
      <c r="DC7" s="466" t="s">
        <v>60</v>
      </c>
      <c r="DD7" s="467"/>
      <c r="DE7" s="466" t="s">
        <v>61</v>
      </c>
      <c r="DF7" s="467"/>
      <c r="DG7" s="466" t="s">
        <v>62</v>
      </c>
      <c r="DH7" s="467"/>
      <c r="DI7" s="457" t="s">
        <v>63</v>
      </c>
      <c r="DJ7" s="457"/>
    </row>
    <row r="8" spans="1:114" s="59" customFormat="1" ht="15.75" hidden="1" customHeight="1" x14ac:dyDescent="0.25">
      <c r="A8" s="477"/>
      <c r="B8" s="478"/>
      <c r="C8" s="478"/>
      <c r="D8" s="481"/>
      <c r="E8" s="474"/>
      <c r="F8" s="471"/>
      <c r="G8" s="471"/>
      <c r="H8" s="471"/>
      <c r="I8" s="484" t="s">
        <v>64</v>
      </c>
      <c r="J8" s="485"/>
      <c r="K8" s="485"/>
      <c r="L8" s="486"/>
      <c r="M8" s="487" t="s">
        <v>65</v>
      </c>
      <c r="N8" s="488"/>
      <c r="O8" s="487" t="s">
        <v>66</v>
      </c>
      <c r="P8" s="488"/>
      <c r="Q8" s="464" t="s">
        <v>67</v>
      </c>
      <c r="R8" s="464"/>
      <c r="S8" s="464" t="s">
        <v>68</v>
      </c>
      <c r="T8" s="464"/>
      <c r="U8" s="464" t="s">
        <v>69</v>
      </c>
      <c r="V8" s="464"/>
      <c r="W8" s="464" t="s">
        <v>70</v>
      </c>
      <c r="X8" s="464"/>
      <c r="Y8" s="464" t="s">
        <v>71</v>
      </c>
      <c r="Z8" s="464"/>
      <c r="AA8" s="464" t="s">
        <v>72</v>
      </c>
      <c r="AB8" s="464"/>
      <c r="AC8" s="464" t="s">
        <v>73</v>
      </c>
      <c r="AD8" s="464"/>
      <c r="AE8" s="464" t="s">
        <v>74</v>
      </c>
      <c r="AF8" s="464"/>
      <c r="AG8" s="464" t="s">
        <v>75</v>
      </c>
      <c r="AH8" s="464"/>
      <c r="AI8" s="476" t="s">
        <v>76</v>
      </c>
      <c r="AJ8" s="476"/>
      <c r="AK8" s="465" t="s">
        <v>77</v>
      </c>
      <c r="AL8" s="465"/>
      <c r="AM8" s="465" t="s">
        <v>78</v>
      </c>
      <c r="AN8" s="465"/>
      <c r="AO8" s="464" t="s">
        <v>79</v>
      </c>
      <c r="AP8" s="464"/>
      <c r="AQ8" s="464" t="s">
        <v>80</v>
      </c>
      <c r="AR8" s="464"/>
      <c r="AS8" s="464" t="s">
        <v>81</v>
      </c>
      <c r="AT8" s="464"/>
      <c r="AU8" s="464" t="s">
        <v>82</v>
      </c>
      <c r="AV8" s="464"/>
      <c r="AW8" s="464" t="s">
        <v>83</v>
      </c>
      <c r="AX8" s="464"/>
      <c r="AY8" s="464" t="s">
        <v>84</v>
      </c>
      <c r="AZ8" s="464"/>
      <c r="BA8" s="464" t="s">
        <v>85</v>
      </c>
      <c r="BB8" s="464"/>
      <c r="BC8" s="464" t="s">
        <v>86</v>
      </c>
      <c r="BD8" s="464"/>
      <c r="BE8" s="464" t="s">
        <v>87</v>
      </c>
      <c r="BF8" s="464"/>
      <c r="BG8" s="464" t="s">
        <v>88</v>
      </c>
      <c r="BH8" s="464"/>
      <c r="BI8" s="464" t="s">
        <v>89</v>
      </c>
      <c r="BJ8" s="464"/>
      <c r="BK8" s="464" t="s">
        <v>90</v>
      </c>
      <c r="BL8" s="464"/>
      <c r="BM8" s="464" t="s">
        <v>91</v>
      </c>
      <c r="BN8" s="464"/>
      <c r="BO8" s="464" t="s">
        <v>92</v>
      </c>
      <c r="BP8" s="464"/>
      <c r="BQ8" s="464" t="s">
        <v>93</v>
      </c>
      <c r="BR8" s="464"/>
      <c r="BS8" s="464" t="s">
        <v>94</v>
      </c>
      <c r="BT8" s="464"/>
      <c r="BU8" s="464" t="s">
        <v>95</v>
      </c>
      <c r="BV8" s="464"/>
      <c r="BW8" s="464" t="s">
        <v>96</v>
      </c>
      <c r="BX8" s="464"/>
      <c r="BY8" s="464" t="s">
        <v>97</v>
      </c>
      <c r="BZ8" s="464"/>
      <c r="CA8" s="464" t="s">
        <v>98</v>
      </c>
      <c r="CB8" s="464"/>
      <c r="CC8" s="464" t="s">
        <v>99</v>
      </c>
      <c r="CD8" s="464"/>
      <c r="CE8" s="464" t="s">
        <v>100</v>
      </c>
      <c r="CF8" s="464"/>
      <c r="CG8" s="464" t="s">
        <v>101</v>
      </c>
      <c r="CH8" s="464"/>
      <c r="CI8" s="464" t="s">
        <v>102</v>
      </c>
      <c r="CJ8" s="464"/>
      <c r="CK8" s="464" t="s">
        <v>103</v>
      </c>
      <c r="CL8" s="464"/>
      <c r="CM8" s="464" t="s">
        <v>104</v>
      </c>
      <c r="CN8" s="464"/>
      <c r="CO8" s="464" t="s">
        <v>105</v>
      </c>
      <c r="CP8" s="464"/>
      <c r="CQ8" s="464" t="s">
        <v>106</v>
      </c>
      <c r="CR8" s="464"/>
      <c r="CS8" s="464" t="s">
        <v>107</v>
      </c>
      <c r="CT8" s="464"/>
      <c r="CU8" s="464" t="s">
        <v>108</v>
      </c>
      <c r="CV8" s="464"/>
      <c r="CW8" s="464" t="s">
        <v>109</v>
      </c>
      <c r="CX8" s="464"/>
      <c r="CY8" s="464" t="s">
        <v>110</v>
      </c>
      <c r="CZ8" s="464"/>
      <c r="DA8" s="464" t="s">
        <v>111</v>
      </c>
      <c r="DB8" s="464"/>
      <c r="DC8" s="464" t="s">
        <v>112</v>
      </c>
      <c r="DD8" s="464"/>
      <c r="DE8" s="464" t="s">
        <v>113</v>
      </c>
      <c r="DF8" s="464"/>
      <c r="DG8" s="464" t="s">
        <v>114</v>
      </c>
      <c r="DH8" s="464"/>
      <c r="DI8" s="465"/>
      <c r="DJ8" s="465"/>
    </row>
    <row r="9" spans="1:114" s="59" customFormat="1" ht="13.5" hidden="1" customHeight="1" x14ac:dyDescent="0.25">
      <c r="A9" s="477"/>
      <c r="B9" s="478"/>
      <c r="C9" s="478"/>
      <c r="D9" s="481"/>
      <c r="E9" s="474"/>
      <c r="F9" s="471"/>
      <c r="G9" s="471"/>
      <c r="H9" s="471"/>
      <c r="I9" s="491" t="s">
        <v>115</v>
      </c>
      <c r="J9" s="491" t="s">
        <v>116</v>
      </c>
      <c r="K9" s="491" t="s">
        <v>117</v>
      </c>
      <c r="L9" s="491" t="s">
        <v>118</v>
      </c>
      <c r="M9" s="489" t="s">
        <v>119</v>
      </c>
      <c r="N9" s="490"/>
      <c r="O9" s="489" t="s">
        <v>119</v>
      </c>
      <c r="P9" s="490"/>
      <c r="Q9" s="462" t="s">
        <v>119</v>
      </c>
      <c r="R9" s="462"/>
      <c r="S9" s="462" t="s">
        <v>120</v>
      </c>
      <c r="T9" s="462"/>
      <c r="U9" s="462" t="s">
        <v>119</v>
      </c>
      <c r="V9" s="462"/>
      <c r="W9" s="462" t="s">
        <v>121</v>
      </c>
      <c r="X9" s="462"/>
      <c r="Y9" s="462" t="s">
        <v>119</v>
      </c>
      <c r="Z9" s="462"/>
      <c r="AA9" s="462" t="s">
        <v>121</v>
      </c>
      <c r="AB9" s="462"/>
      <c r="AC9" s="462" t="s">
        <v>119</v>
      </c>
      <c r="AD9" s="462"/>
      <c r="AE9" s="462" t="s">
        <v>121</v>
      </c>
      <c r="AF9" s="462"/>
      <c r="AG9" s="462" t="s">
        <v>119</v>
      </c>
      <c r="AH9" s="462"/>
      <c r="AI9" s="463" t="s">
        <v>119</v>
      </c>
      <c r="AJ9" s="463"/>
      <c r="AK9" s="463" t="s">
        <v>119</v>
      </c>
      <c r="AL9" s="463"/>
      <c r="AM9" s="462" t="s">
        <v>119</v>
      </c>
      <c r="AN9" s="462"/>
      <c r="AO9" s="462" t="s">
        <v>119</v>
      </c>
      <c r="AP9" s="462"/>
      <c r="AQ9" s="462" t="s">
        <v>119</v>
      </c>
      <c r="AR9" s="462"/>
      <c r="AS9" s="462" t="s">
        <v>122</v>
      </c>
      <c r="AT9" s="462"/>
      <c r="AU9" s="462" t="s">
        <v>123</v>
      </c>
      <c r="AV9" s="462"/>
      <c r="AW9" s="462" t="s">
        <v>123</v>
      </c>
      <c r="AX9" s="462"/>
      <c r="AY9" s="462" t="s">
        <v>124</v>
      </c>
      <c r="AZ9" s="462"/>
      <c r="BA9" s="462" t="s">
        <v>124</v>
      </c>
      <c r="BB9" s="462"/>
      <c r="BC9" s="462" t="s">
        <v>122</v>
      </c>
      <c r="BD9" s="462"/>
      <c r="BE9" s="462" t="s">
        <v>125</v>
      </c>
      <c r="BF9" s="462"/>
      <c r="BG9" s="462" t="s">
        <v>119</v>
      </c>
      <c r="BH9" s="462"/>
      <c r="BI9" s="462" t="s">
        <v>126</v>
      </c>
      <c r="BJ9" s="462"/>
      <c r="BK9" s="462" t="s">
        <v>123</v>
      </c>
      <c r="BL9" s="462"/>
      <c r="BM9" s="462" t="s">
        <v>122</v>
      </c>
      <c r="BN9" s="462"/>
      <c r="BO9" s="462" t="s">
        <v>123</v>
      </c>
      <c r="BP9" s="462"/>
      <c r="BQ9" s="462" t="s">
        <v>125</v>
      </c>
      <c r="BR9" s="462"/>
      <c r="BS9" s="462" t="s">
        <v>126</v>
      </c>
      <c r="BT9" s="462"/>
      <c r="BU9" s="462" t="s">
        <v>127</v>
      </c>
      <c r="BV9" s="462"/>
      <c r="BW9" s="462" t="s">
        <v>127</v>
      </c>
      <c r="BX9" s="462"/>
      <c r="BY9" s="462" t="s">
        <v>128</v>
      </c>
      <c r="BZ9" s="462"/>
      <c r="CA9" s="462" t="s">
        <v>128</v>
      </c>
      <c r="CB9" s="462"/>
      <c r="CC9" s="462" t="s">
        <v>129</v>
      </c>
      <c r="CD9" s="462"/>
      <c r="CE9" s="462" t="s">
        <v>129</v>
      </c>
      <c r="CF9" s="462"/>
      <c r="CG9" s="462" t="s">
        <v>129</v>
      </c>
      <c r="CH9" s="462"/>
      <c r="CI9" s="462" t="s">
        <v>127</v>
      </c>
      <c r="CJ9" s="462"/>
      <c r="CK9" s="462" t="s">
        <v>128</v>
      </c>
      <c r="CL9" s="462"/>
      <c r="CM9" s="462" t="s">
        <v>127</v>
      </c>
      <c r="CN9" s="462"/>
      <c r="CO9" s="462" t="s">
        <v>127</v>
      </c>
      <c r="CP9" s="462"/>
      <c r="CQ9" s="462" t="s">
        <v>130</v>
      </c>
      <c r="CR9" s="462"/>
      <c r="CS9" s="462" t="s">
        <v>128</v>
      </c>
      <c r="CT9" s="462"/>
      <c r="CU9" s="462" t="s">
        <v>131</v>
      </c>
      <c r="CV9" s="462"/>
      <c r="CW9" s="462" t="s">
        <v>131</v>
      </c>
      <c r="CX9" s="462"/>
      <c r="CY9" s="462" t="s">
        <v>128</v>
      </c>
      <c r="CZ9" s="462"/>
      <c r="DA9" s="462" t="s">
        <v>130</v>
      </c>
      <c r="DB9" s="462"/>
      <c r="DC9" s="462" t="s">
        <v>127</v>
      </c>
      <c r="DD9" s="462"/>
      <c r="DE9" s="462" t="s">
        <v>130</v>
      </c>
      <c r="DF9" s="462"/>
      <c r="DG9" s="462" t="s">
        <v>130</v>
      </c>
      <c r="DH9" s="462"/>
      <c r="DI9" s="457"/>
      <c r="DJ9" s="457"/>
    </row>
    <row r="10" spans="1:114" s="61" customFormat="1" ht="45" hidden="1" customHeight="1" x14ac:dyDescent="0.2">
      <c r="A10" s="477"/>
      <c r="B10" s="479"/>
      <c r="C10" s="479"/>
      <c r="D10" s="482"/>
      <c r="E10" s="475"/>
      <c r="F10" s="472"/>
      <c r="G10" s="472"/>
      <c r="H10" s="472"/>
      <c r="I10" s="492"/>
      <c r="J10" s="492"/>
      <c r="K10" s="492"/>
      <c r="L10" s="492"/>
      <c r="M10" s="60" t="s">
        <v>132</v>
      </c>
      <c r="N10" s="60" t="s">
        <v>133</v>
      </c>
      <c r="O10" s="60" t="s">
        <v>134</v>
      </c>
      <c r="P10" s="60" t="s">
        <v>133</v>
      </c>
      <c r="Q10" s="60" t="s">
        <v>134</v>
      </c>
      <c r="R10" s="60" t="s">
        <v>133</v>
      </c>
      <c r="S10" s="60" t="s">
        <v>134</v>
      </c>
      <c r="T10" s="60" t="s">
        <v>133</v>
      </c>
      <c r="U10" s="60" t="s">
        <v>134</v>
      </c>
      <c r="V10" s="60" t="s">
        <v>133</v>
      </c>
      <c r="W10" s="60" t="s">
        <v>134</v>
      </c>
      <c r="X10" s="60" t="s">
        <v>133</v>
      </c>
      <c r="Y10" s="60" t="s">
        <v>134</v>
      </c>
      <c r="Z10" s="60" t="s">
        <v>133</v>
      </c>
      <c r="AA10" s="60" t="s">
        <v>134</v>
      </c>
      <c r="AB10" s="60" t="s">
        <v>133</v>
      </c>
      <c r="AC10" s="60" t="s">
        <v>134</v>
      </c>
      <c r="AD10" s="60" t="s">
        <v>133</v>
      </c>
      <c r="AE10" s="60" t="s">
        <v>134</v>
      </c>
      <c r="AF10" s="60" t="s">
        <v>133</v>
      </c>
      <c r="AG10" s="60" t="s">
        <v>134</v>
      </c>
      <c r="AH10" s="60" t="s">
        <v>133</v>
      </c>
      <c r="AI10" s="60" t="s">
        <v>134</v>
      </c>
      <c r="AJ10" s="60" t="s">
        <v>133</v>
      </c>
      <c r="AK10" s="60" t="s">
        <v>134</v>
      </c>
      <c r="AL10" s="60" t="s">
        <v>133</v>
      </c>
      <c r="AM10" s="60" t="s">
        <v>134</v>
      </c>
      <c r="AN10" s="60" t="s">
        <v>133</v>
      </c>
      <c r="AO10" s="60" t="s">
        <v>134</v>
      </c>
      <c r="AP10" s="60" t="s">
        <v>133</v>
      </c>
      <c r="AQ10" s="60" t="s">
        <v>134</v>
      </c>
      <c r="AR10" s="60" t="s">
        <v>133</v>
      </c>
      <c r="AS10" s="60" t="s">
        <v>134</v>
      </c>
      <c r="AT10" s="60" t="s">
        <v>133</v>
      </c>
      <c r="AU10" s="60" t="s">
        <v>134</v>
      </c>
      <c r="AV10" s="60" t="s">
        <v>133</v>
      </c>
      <c r="AW10" s="60" t="s">
        <v>134</v>
      </c>
      <c r="AX10" s="60" t="s">
        <v>133</v>
      </c>
      <c r="AY10" s="60" t="s">
        <v>134</v>
      </c>
      <c r="AZ10" s="60" t="s">
        <v>133</v>
      </c>
      <c r="BA10" s="60" t="s">
        <v>134</v>
      </c>
      <c r="BB10" s="60" t="s">
        <v>133</v>
      </c>
      <c r="BC10" s="60" t="s">
        <v>134</v>
      </c>
      <c r="BD10" s="60" t="s">
        <v>133</v>
      </c>
      <c r="BE10" s="60" t="s">
        <v>134</v>
      </c>
      <c r="BF10" s="60" t="s">
        <v>133</v>
      </c>
      <c r="BG10" s="60" t="s">
        <v>134</v>
      </c>
      <c r="BH10" s="60" t="s">
        <v>133</v>
      </c>
      <c r="BI10" s="60" t="s">
        <v>134</v>
      </c>
      <c r="BJ10" s="60" t="s">
        <v>133</v>
      </c>
      <c r="BK10" s="60" t="s">
        <v>134</v>
      </c>
      <c r="BL10" s="60" t="s">
        <v>133</v>
      </c>
      <c r="BM10" s="60" t="s">
        <v>134</v>
      </c>
      <c r="BN10" s="60" t="s">
        <v>133</v>
      </c>
      <c r="BO10" s="60" t="s">
        <v>134</v>
      </c>
      <c r="BP10" s="60" t="s">
        <v>133</v>
      </c>
      <c r="BQ10" s="60" t="s">
        <v>134</v>
      </c>
      <c r="BR10" s="60" t="s">
        <v>133</v>
      </c>
      <c r="BS10" s="60" t="s">
        <v>134</v>
      </c>
      <c r="BT10" s="60" t="s">
        <v>133</v>
      </c>
      <c r="BU10" s="60" t="s">
        <v>134</v>
      </c>
      <c r="BV10" s="60" t="s">
        <v>133</v>
      </c>
      <c r="BW10" s="60" t="s">
        <v>134</v>
      </c>
      <c r="BX10" s="60" t="s">
        <v>133</v>
      </c>
      <c r="BY10" s="60" t="s">
        <v>134</v>
      </c>
      <c r="BZ10" s="60" t="s">
        <v>133</v>
      </c>
      <c r="CA10" s="60" t="s">
        <v>134</v>
      </c>
      <c r="CB10" s="60" t="s">
        <v>133</v>
      </c>
      <c r="CC10" s="60" t="s">
        <v>134</v>
      </c>
      <c r="CD10" s="60" t="s">
        <v>133</v>
      </c>
      <c r="CE10" s="60" t="s">
        <v>134</v>
      </c>
      <c r="CF10" s="60" t="s">
        <v>133</v>
      </c>
      <c r="CG10" s="60" t="s">
        <v>134</v>
      </c>
      <c r="CH10" s="60" t="s">
        <v>133</v>
      </c>
      <c r="CI10" s="60" t="s">
        <v>134</v>
      </c>
      <c r="CJ10" s="60" t="s">
        <v>133</v>
      </c>
      <c r="CK10" s="60" t="s">
        <v>134</v>
      </c>
      <c r="CL10" s="60" t="s">
        <v>133</v>
      </c>
      <c r="CM10" s="60" t="s">
        <v>134</v>
      </c>
      <c r="CN10" s="60" t="s">
        <v>133</v>
      </c>
      <c r="CO10" s="60" t="s">
        <v>134</v>
      </c>
      <c r="CP10" s="60" t="s">
        <v>133</v>
      </c>
      <c r="CQ10" s="60" t="s">
        <v>134</v>
      </c>
      <c r="CR10" s="60" t="s">
        <v>133</v>
      </c>
      <c r="CS10" s="60" t="s">
        <v>134</v>
      </c>
      <c r="CT10" s="60" t="s">
        <v>133</v>
      </c>
      <c r="CU10" s="60" t="s">
        <v>134</v>
      </c>
      <c r="CV10" s="60" t="s">
        <v>133</v>
      </c>
      <c r="CW10" s="60" t="s">
        <v>134</v>
      </c>
      <c r="CX10" s="60" t="s">
        <v>133</v>
      </c>
      <c r="CY10" s="60" t="s">
        <v>134</v>
      </c>
      <c r="CZ10" s="60" t="s">
        <v>133</v>
      </c>
      <c r="DA10" s="60" t="s">
        <v>134</v>
      </c>
      <c r="DB10" s="60" t="s">
        <v>133</v>
      </c>
      <c r="DC10" s="60" t="s">
        <v>134</v>
      </c>
      <c r="DD10" s="60" t="s">
        <v>133</v>
      </c>
      <c r="DE10" s="60" t="s">
        <v>134</v>
      </c>
      <c r="DF10" s="60" t="s">
        <v>133</v>
      </c>
      <c r="DG10" s="60" t="s">
        <v>134</v>
      </c>
      <c r="DH10" s="60" t="s">
        <v>133</v>
      </c>
      <c r="DI10" s="60" t="s">
        <v>134</v>
      </c>
      <c r="DJ10" s="60" t="s">
        <v>133</v>
      </c>
    </row>
    <row r="11" spans="1:114" s="59" customFormat="1" ht="20.25" hidden="1" customHeight="1" x14ac:dyDescent="0.25">
      <c r="A11" s="62"/>
      <c r="B11" s="63"/>
      <c r="C11" s="63"/>
      <c r="D11" s="64" t="s">
        <v>135</v>
      </c>
      <c r="E11" s="65"/>
      <c r="F11" s="66"/>
      <c r="G11" s="66"/>
      <c r="H11" s="67"/>
      <c r="I11" s="68"/>
      <c r="J11" s="68"/>
      <c r="K11" s="68"/>
      <c r="L11" s="69"/>
      <c r="M11" s="70"/>
      <c r="N11" s="71">
        <v>1.1000000000000001</v>
      </c>
      <c r="O11" s="71"/>
      <c r="P11" s="71">
        <v>1.1000000000000001</v>
      </c>
      <c r="Q11" s="71"/>
      <c r="R11" s="71">
        <v>1.1000000000000001</v>
      </c>
      <c r="S11" s="71"/>
      <c r="T11" s="71">
        <v>1.2310000000000001</v>
      </c>
      <c r="U11" s="71"/>
      <c r="V11" s="71">
        <v>1.1000000000000001</v>
      </c>
      <c r="W11" s="71"/>
      <c r="X11" s="71">
        <v>1.4</v>
      </c>
      <c r="Y11" s="71"/>
      <c r="Z11" s="71">
        <v>1.1000000000000001</v>
      </c>
      <c r="AA11" s="71"/>
      <c r="AB11" s="71">
        <v>1.4</v>
      </c>
      <c r="AC11" s="71"/>
      <c r="AD11" s="71">
        <v>1.1000000000000001</v>
      </c>
      <c r="AE11" s="72"/>
      <c r="AF11" s="71">
        <v>1.4</v>
      </c>
      <c r="AG11" s="71"/>
      <c r="AH11" s="71">
        <v>1.1000000000000001</v>
      </c>
      <c r="AI11" s="73"/>
      <c r="AJ11" s="71">
        <v>1.1000000000000001</v>
      </c>
      <c r="AK11" s="73"/>
      <c r="AL11" s="71">
        <v>1.1000000000000001</v>
      </c>
      <c r="AM11" s="71"/>
      <c r="AN11" s="71">
        <v>1.1000000000000001</v>
      </c>
      <c r="AO11" s="71"/>
      <c r="AP11" s="71">
        <v>1.1000000000000001</v>
      </c>
      <c r="AQ11" s="71"/>
      <c r="AR11" s="71">
        <v>1.1000000000000001</v>
      </c>
      <c r="AS11" s="71"/>
      <c r="AT11" s="71">
        <v>1</v>
      </c>
      <c r="AU11" s="71"/>
      <c r="AV11" s="71">
        <v>0.9</v>
      </c>
      <c r="AW11" s="71"/>
      <c r="AX11" s="71">
        <v>0.9</v>
      </c>
      <c r="AY11" s="71"/>
      <c r="AZ11" s="71">
        <v>1.1499999999999999</v>
      </c>
      <c r="BA11" s="71"/>
      <c r="BB11" s="71">
        <v>1.1499999999999999</v>
      </c>
      <c r="BC11" s="71"/>
      <c r="BD11" s="71">
        <v>1.1000000000000001</v>
      </c>
      <c r="BE11" s="71"/>
      <c r="BF11" s="71">
        <v>1.28</v>
      </c>
      <c r="BG11" s="71"/>
      <c r="BH11" s="71">
        <v>1.1000000000000001</v>
      </c>
      <c r="BI11" s="71"/>
      <c r="BJ11" s="71">
        <v>1.1499999999999999</v>
      </c>
      <c r="BK11" s="71"/>
      <c r="BL11" s="71">
        <v>0.9</v>
      </c>
      <c r="BM11" s="71"/>
      <c r="BN11" s="71">
        <v>1</v>
      </c>
      <c r="BO11" s="71"/>
      <c r="BP11" s="71">
        <v>0.9</v>
      </c>
      <c r="BQ11" s="71"/>
      <c r="BR11" s="71">
        <v>1.28</v>
      </c>
      <c r="BS11" s="71"/>
      <c r="BT11" s="71">
        <v>1.1000000000000001</v>
      </c>
      <c r="BU11" s="74"/>
      <c r="BV11" s="71">
        <v>1.1100000000000001</v>
      </c>
      <c r="BW11" s="71"/>
      <c r="BX11" s="71">
        <v>1.1100000000000001</v>
      </c>
      <c r="BY11" s="71"/>
      <c r="BZ11" s="71">
        <v>1</v>
      </c>
      <c r="CA11" s="71"/>
      <c r="CB11" s="71">
        <v>1</v>
      </c>
      <c r="CC11" s="71"/>
      <c r="CD11" s="71">
        <v>0.7</v>
      </c>
      <c r="CE11" s="71"/>
      <c r="CF11" s="71">
        <v>0.7</v>
      </c>
      <c r="CG11" s="71"/>
      <c r="CH11" s="71">
        <v>0.7</v>
      </c>
      <c r="CI11" s="71"/>
      <c r="CJ11" s="71">
        <v>1.2</v>
      </c>
      <c r="CK11" s="71"/>
      <c r="CL11" s="71">
        <v>1</v>
      </c>
      <c r="CM11" s="71"/>
      <c r="CN11" s="71">
        <v>1.1100000000000001</v>
      </c>
      <c r="CO11" s="71"/>
      <c r="CP11" s="71">
        <v>1.1100000000000001</v>
      </c>
      <c r="CQ11" s="71"/>
      <c r="CR11" s="71">
        <v>1.2</v>
      </c>
      <c r="CS11" s="71"/>
      <c r="CT11" s="71">
        <v>1</v>
      </c>
      <c r="CU11" s="71"/>
      <c r="CV11" s="71">
        <v>0.9</v>
      </c>
      <c r="CW11" s="71"/>
      <c r="CX11" s="71">
        <v>0.9</v>
      </c>
      <c r="CY11" s="71"/>
      <c r="CZ11" s="71">
        <v>1</v>
      </c>
      <c r="DA11" s="71"/>
      <c r="DB11" s="71">
        <v>1</v>
      </c>
      <c r="DC11" s="71"/>
      <c r="DD11" s="71">
        <v>1.2</v>
      </c>
      <c r="DE11" s="71"/>
      <c r="DF11" s="71">
        <v>1.2</v>
      </c>
      <c r="DG11" s="71"/>
      <c r="DH11" s="75">
        <v>1.1100000000000001</v>
      </c>
      <c r="DI11" s="76"/>
      <c r="DJ11" s="77"/>
    </row>
    <row r="12" spans="1:114" s="59" customFormat="1" ht="20.25" hidden="1" customHeight="1" x14ac:dyDescent="0.25">
      <c r="A12" s="62"/>
      <c r="B12" s="63"/>
      <c r="C12" s="63"/>
      <c r="D12" s="64" t="s">
        <v>135</v>
      </c>
      <c r="E12" s="65"/>
      <c r="F12" s="66"/>
      <c r="G12" s="66"/>
      <c r="H12" s="67"/>
      <c r="I12" s="68"/>
      <c r="J12" s="68"/>
      <c r="K12" s="68"/>
      <c r="L12" s="69"/>
      <c r="M12" s="78"/>
      <c r="N12" s="79"/>
      <c r="O12" s="79"/>
      <c r="P12" s="79"/>
      <c r="Q12" s="79"/>
      <c r="R12" s="79"/>
      <c r="S12" s="79"/>
      <c r="T12" s="79">
        <v>1.2310000000000001</v>
      </c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80"/>
      <c r="AF12" s="79"/>
      <c r="AG12" s="79"/>
      <c r="AH12" s="79"/>
      <c r="AI12" s="81"/>
      <c r="AJ12" s="81"/>
      <c r="AK12" s="81"/>
      <c r="AL12" s="81"/>
      <c r="AM12" s="79"/>
      <c r="AN12" s="79"/>
      <c r="AO12" s="79"/>
      <c r="AP12" s="79"/>
      <c r="AQ12" s="79"/>
      <c r="AR12" s="79"/>
      <c r="AS12" s="82"/>
      <c r="AT12" s="79"/>
      <c r="AU12" s="79"/>
      <c r="AV12" s="79"/>
      <c r="AW12" s="83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83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83"/>
      <c r="BU12" s="84"/>
      <c r="BV12" s="79"/>
      <c r="BW12" s="83"/>
      <c r="BX12" s="79"/>
      <c r="BY12" s="79"/>
      <c r="BZ12" s="79"/>
      <c r="CA12" s="79"/>
      <c r="CB12" s="79"/>
      <c r="CC12" s="83"/>
      <c r="CD12" s="79"/>
      <c r="CE12" s="83"/>
      <c r="CF12" s="79"/>
      <c r="CG12" s="83"/>
      <c r="CH12" s="79"/>
      <c r="CI12" s="83"/>
      <c r="CJ12" s="79"/>
      <c r="CK12" s="83"/>
      <c r="CL12" s="79"/>
      <c r="CM12" s="79"/>
      <c r="CN12" s="79"/>
      <c r="CO12" s="79"/>
      <c r="CP12" s="79"/>
      <c r="CQ12" s="79"/>
      <c r="CR12" s="79"/>
      <c r="CS12" s="84"/>
      <c r="CT12" s="79"/>
      <c r="CU12" s="83"/>
      <c r="CV12" s="79"/>
      <c r="CW12" s="83"/>
      <c r="CX12" s="83"/>
      <c r="CY12" s="79"/>
      <c r="CZ12" s="79"/>
      <c r="DA12" s="84"/>
      <c r="DB12" s="79"/>
      <c r="DC12" s="83"/>
      <c r="DD12" s="79"/>
      <c r="DE12" s="83"/>
      <c r="DF12" s="79"/>
      <c r="DG12" s="83"/>
      <c r="DH12" s="83"/>
      <c r="DI12" s="76"/>
      <c r="DJ12" s="77"/>
    </row>
    <row r="13" spans="1:114" s="59" customFormat="1" ht="20.25" customHeight="1" x14ac:dyDescent="0.25">
      <c r="A13" s="62"/>
      <c r="B13" s="63"/>
      <c r="C13" s="63"/>
      <c r="D13" s="64" t="s">
        <v>1293</v>
      </c>
      <c r="E13" s="65"/>
      <c r="F13" s="66"/>
      <c r="G13" s="66"/>
      <c r="H13" s="67"/>
      <c r="I13" s="68"/>
      <c r="J13" s="68"/>
      <c r="K13" s="68"/>
      <c r="L13" s="69"/>
      <c r="M13" s="448"/>
      <c r="N13" s="449"/>
      <c r="O13" s="449"/>
      <c r="P13" s="449"/>
      <c r="Q13" s="449" t="s">
        <v>1294</v>
      </c>
      <c r="R13" s="449" t="s">
        <v>1295</v>
      </c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80"/>
      <c r="AF13" s="79"/>
      <c r="AG13" s="79"/>
      <c r="AH13" s="79"/>
      <c r="AI13" s="81"/>
      <c r="AJ13" s="81"/>
      <c r="AK13" s="81"/>
      <c r="AL13" s="81"/>
      <c r="AM13" s="79"/>
      <c r="AN13" s="79"/>
      <c r="AO13" s="79"/>
      <c r="AP13" s="79"/>
      <c r="AQ13" s="79"/>
      <c r="AR13" s="79"/>
      <c r="AS13" s="82"/>
      <c r="AT13" s="79"/>
      <c r="AU13" s="79"/>
      <c r="AV13" s="79"/>
      <c r="AW13" s="83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83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83"/>
      <c r="BU13" s="84"/>
      <c r="BV13" s="79"/>
      <c r="BW13" s="83"/>
      <c r="BX13" s="79"/>
      <c r="BY13" s="79"/>
      <c r="BZ13" s="79"/>
      <c r="CA13" s="79"/>
      <c r="CB13" s="79"/>
      <c r="CC13" s="83"/>
      <c r="CD13" s="79"/>
      <c r="CE13" s="83"/>
      <c r="CF13" s="79"/>
      <c r="CG13" s="83"/>
      <c r="CH13" s="79"/>
      <c r="CI13" s="83"/>
      <c r="CJ13" s="79"/>
      <c r="CK13" s="83"/>
      <c r="CL13" s="79"/>
      <c r="CM13" s="79"/>
      <c r="CN13" s="79"/>
      <c r="CO13" s="79"/>
      <c r="CP13" s="79"/>
      <c r="CQ13" s="79"/>
      <c r="CR13" s="79"/>
      <c r="CS13" s="84"/>
      <c r="CT13" s="79"/>
      <c r="CU13" s="83"/>
      <c r="CV13" s="79"/>
      <c r="CW13" s="83"/>
      <c r="CX13" s="83"/>
      <c r="CY13" s="79"/>
      <c r="CZ13" s="79"/>
      <c r="DA13" s="84"/>
      <c r="DB13" s="79"/>
      <c r="DC13" s="83"/>
      <c r="DD13" s="79"/>
      <c r="DE13" s="83"/>
      <c r="DF13" s="79"/>
      <c r="DG13" s="83"/>
      <c r="DH13" s="83"/>
      <c r="DI13" s="76"/>
      <c r="DJ13" s="77"/>
    </row>
    <row r="14" spans="1:114" ht="15.75" customHeight="1" x14ac:dyDescent="0.25">
      <c r="A14" s="89">
        <v>1</v>
      </c>
      <c r="B14" s="90"/>
      <c r="C14" s="200"/>
      <c r="D14" s="201" t="s">
        <v>136</v>
      </c>
      <c r="E14" s="85">
        <v>23160</v>
      </c>
      <c r="F14" s="66">
        <v>0.5</v>
      </c>
      <c r="G14" s="202">
        <v>1</v>
      </c>
      <c r="H14" s="86"/>
      <c r="I14" s="68"/>
      <c r="J14" s="68"/>
      <c r="K14" s="68"/>
      <c r="L14" s="69"/>
      <c r="M14" s="113">
        <f>M15</f>
        <v>0</v>
      </c>
      <c r="N14" s="113">
        <f>N15</f>
        <v>0</v>
      </c>
      <c r="O14" s="113">
        <f t="shared" ref="O14:BZ14" si="0">O15</f>
        <v>0</v>
      </c>
      <c r="P14" s="113">
        <f t="shared" si="0"/>
        <v>0</v>
      </c>
      <c r="Q14" s="113">
        <f t="shared" si="0"/>
        <v>0</v>
      </c>
      <c r="R14" s="113">
        <f t="shared" si="0"/>
        <v>0</v>
      </c>
      <c r="S14" s="113">
        <f>S15</f>
        <v>550</v>
      </c>
      <c r="T14" s="113">
        <f t="shared" si="0"/>
        <v>8916600</v>
      </c>
      <c r="U14" s="113">
        <v>0</v>
      </c>
      <c r="V14" s="113">
        <f t="shared" si="0"/>
        <v>0</v>
      </c>
      <c r="W14" s="113">
        <f t="shared" si="0"/>
        <v>0</v>
      </c>
      <c r="X14" s="113">
        <f t="shared" si="0"/>
        <v>0</v>
      </c>
      <c r="Y14" s="113">
        <f t="shared" si="0"/>
        <v>0</v>
      </c>
      <c r="Z14" s="113">
        <f t="shared" si="0"/>
        <v>0</v>
      </c>
      <c r="AA14" s="113">
        <f t="shared" si="0"/>
        <v>0</v>
      </c>
      <c r="AB14" s="113">
        <f t="shared" si="0"/>
        <v>0</v>
      </c>
      <c r="AC14" s="113">
        <f t="shared" si="0"/>
        <v>0</v>
      </c>
      <c r="AD14" s="113">
        <f t="shared" si="0"/>
        <v>0</v>
      </c>
      <c r="AE14" s="113">
        <f>AE15</f>
        <v>0</v>
      </c>
      <c r="AF14" s="113">
        <f t="shared" si="0"/>
        <v>0</v>
      </c>
      <c r="AG14" s="113">
        <f t="shared" si="0"/>
        <v>0</v>
      </c>
      <c r="AH14" s="113">
        <f t="shared" si="0"/>
        <v>0</v>
      </c>
      <c r="AI14" s="97">
        <v>0</v>
      </c>
      <c r="AJ14" s="97">
        <f t="shared" si="0"/>
        <v>0</v>
      </c>
      <c r="AK14" s="97">
        <f t="shared" si="0"/>
        <v>0</v>
      </c>
      <c r="AL14" s="97">
        <f t="shared" si="0"/>
        <v>0</v>
      </c>
      <c r="AM14" s="113">
        <f t="shared" si="0"/>
        <v>100</v>
      </c>
      <c r="AN14" s="113">
        <f t="shared" si="0"/>
        <v>1945440</v>
      </c>
      <c r="AO14" s="113">
        <f>AO15</f>
        <v>0</v>
      </c>
      <c r="AP14" s="113">
        <f t="shared" si="0"/>
        <v>0</v>
      </c>
      <c r="AQ14" s="113">
        <f t="shared" si="0"/>
        <v>0</v>
      </c>
      <c r="AR14" s="113">
        <f t="shared" si="0"/>
        <v>0</v>
      </c>
      <c r="AS14" s="113">
        <f t="shared" si="0"/>
        <v>0</v>
      </c>
      <c r="AT14" s="113">
        <f t="shared" si="0"/>
        <v>0</v>
      </c>
      <c r="AU14" s="113">
        <v>0</v>
      </c>
      <c r="AV14" s="113">
        <f t="shared" si="0"/>
        <v>0</v>
      </c>
      <c r="AW14" s="113">
        <f>AW15</f>
        <v>0</v>
      </c>
      <c r="AX14" s="113">
        <f>AX15</f>
        <v>0</v>
      </c>
      <c r="AY14" s="113">
        <f>AY15</f>
        <v>30</v>
      </c>
      <c r="AZ14" s="113">
        <f t="shared" si="0"/>
        <v>486359.99999999994</v>
      </c>
      <c r="BA14" s="113">
        <v>0</v>
      </c>
      <c r="BB14" s="113">
        <f t="shared" si="0"/>
        <v>0</v>
      </c>
      <c r="BC14" s="113">
        <f t="shared" si="0"/>
        <v>0</v>
      </c>
      <c r="BD14" s="113">
        <f t="shared" si="0"/>
        <v>0</v>
      </c>
      <c r="BE14" s="113">
        <f t="shared" si="0"/>
        <v>84</v>
      </c>
      <c r="BF14" s="113">
        <f t="shared" si="0"/>
        <v>1361808</v>
      </c>
      <c r="BG14" s="113">
        <f t="shared" si="0"/>
        <v>0</v>
      </c>
      <c r="BH14" s="113">
        <f t="shared" si="0"/>
        <v>0</v>
      </c>
      <c r="BI14" s="113">
        <f t="shared" si="0"/>
        <v>0</v>
      </c>
      <c r="BJ14" s="113">
        <f t="shared" si="0"/>
        <v>0</v>
      </c>
      <c r="BK14" s="113">
        <v>0</v>
      </c>
      <c r="BL14" s="113">
        <f t="shared" si="0"/>
        <v>0</v>
      </c>
      <c r="BM14" s="113">
        <f t="shared" si="0"/>
        <v>30</v>
      </c>
      <c r="BN14" s="113">
        <f t="shared" si="0"/>
        <v>583632</v>
      </c>
      <c r="BO14" s="113">
        <f t="shared" si="0"/>
        <v>0</v>
      </c>
      <c r="BP14" s="113">
        <f t="shared" si="0"/>
        <v>0</v>
      </c>
      <c r="BQ14" s="113">
        <f t="shared" si="0"/>
        <v>45</v>
      </c>
      <c r="BR14" s="113">
        <f t="shared" si="0"/>
        <v>875448</v>
      </c>
      <c r="BS14" s="113">
        <f t="shared" si="0"/>
        <v>50</v>
      </c>
      <c r="BT14" s="203">
        <f t="shared" si="0"/>
        <v>972720</v>
      </c>
      <c r="BU14" s="156">
        <f t="shared" si="0"/>
        <v>0</v>
      </c>
      <c r="BV14" s="113">
        <f t="shared" si="0"/>
        <v>0</v>
      </c>
      <c r="BW14" s="113">
        <f t="shared" si="0"/>
        <v>0</v>
      </c>
      <c r="BX14" s="113">
        <f t="shared" si="0"/>
        <v>0</v>
      </c>
      <c r="BY14" s="113">
        <f t="shared" si="0"/>
        <v>0</v>
      </c>
      <c r="BZ14" s="113">
        <f t="shared" si="0"/>
        <v>0</v>
      </c>
      <c r="CA14" s="113">
        <f>CA15</f>
        <v>80</v>
      </c>
      <c r="CB14" s="113">
        <f>CB15</f>
        <v>1556352</v>
      </c>
      <c r="CC14" s="113">
        <f t="shared" ref="CC14:DJ14" si="1">CC15</f>
        <v>0</v>
      </c>
      <c r="CD14" s="113">
        <f t="shared" si="1"/>
        <v>0</v>
      </c>
      <c r="CE14" s="113">
        <f t="shared" si="1"/>
        <v>0</v>
      </c>
      <c r="CF14" s="113">
        <f t="shared" si="1"/>
        <v>0</v>
      </c>
      <c r="CG14" s="113">
        <f t="shared" si="1"/>
        <v>0</v>
      </c>
      <c r="CH14" s="113">
        <f t="shared" si="1"/>
        <v>0</v>
      </c>
      <c r="CI14" s="113">
        <f t="shared" si="1"/>
        <v>20</v>
      </c>
      <c r="CJ14" s="113">
        <f t="shared" si="1"/>
        <v>324240</v>
      </c>
      <c r="CK14" s="113">
        <f t="shared" si="1"/>
        <v>0</v>
      </c>
      <c r="CL14" s="113">
        <f t="shared" si="1"/>
        <v>0</v>
      </c>
      <c r="CM14" s="113">
        <f t="shared" si="1"/>
        <v>0</v>
      </c>
      <c r="CN14" s="113">
        <f t="shared" si="1"/>
        <v>0</v>
      </c>
      <c r="CO14" s="113">
        <f t="shared" si="1"/>
        <v>60</v>
      </c>
      <c r="CP14" s="113">
        <f t="shared" si="1"/>
        <v>1167264</v>
      </c>
      <c r="CQ14" s="113">
        <f t="shared" si="1"/>
        <v>20</v>
      </c>
      <c r="CR14" s="113">
        <f t="shared" si="1"/>
        <v>389088</v>
      </c>
      <c r="CS14" s="113">
        <f t="shared" si="1"/>
        <v>0</v>
      </c>
      <c r="CT14" s="113">
        <f t="shared" si="1"/>
        <v>0</v>
      </c>
      <c r="CU14" s="113">
        <f t="shared" si="1"/>
        <v>0</v>
      </c>
      <c r="CV14" s="113">
        <f t="shared" si="1"/>
        <v>0</v>
      </c>
      <c r="CW14" s="113">
        <f t="shared" si="1"/>
        <v>0</v>
      </c>
      <c r="CX14" s="113">
        <f t="shared" si="1"/>
        <v>0</v>
      </c>
      <c r="CY14" s="113">
        <f t="shared" si="1"/>
        <v>0</v>
      </c>
      <c r="CZ14" s="113">
        <f t="shared" si="1"/>
        <v>0</v>
      </c>
      <c r="DA14" s="113">
        <f t="shared" si="1"/>
        <v>0</v>
      </c>
      <c r="DB14" s="113">
        <f t="shared" si="1"/>
        <v>0</v>
      </c>
      <c r="DC14" s="113">
        <f t="shared" si="1"/>
        <v>25</v>
      </c>
      <c r="DD14" s="113">
        <f t="shared" si="1"/>
        <v>486360</v>
      </c>
      <c r="DE14" s="113">
        <f t="shared" si="1"/>
        <v>0</v>
      </c>
      <c r="DF14" s="113">
        <f t="shared" si="1"/>
        <v>0</v>
      </c>
      <c r="DG14" s="113">
        <f t="shared" si="1"/>
        <v>0</v>
      </c>
      <c r="DH14" s="203">
        <f t="shared" si="1"/>
        <v>0</v>
      </c>
      <c r="DI14" s="113">
        <f t="shared" si="1"/>
        <v>1094</v>
      </c>
      <c r="DJ14" s="113">
        <f t="shared" si="1"/>
        <v>19065312</v>
      </c>
    </row>
    <row r="15" spans="1:114" s="59" customFormat="1" ht="45" x14ac:dyDescent="0.25">
      <c r="A15" s="62"/>
      <c r="B15" s="190">
        <v>1</v>
      </c>
      <c r="C15" s="91" t="s">
        <v>137</v>
      </c>
      <c r="D15" s="92" t="s">
        <v>138</v>
      </c>
      <c r="E15" s="85">
        <v>23160</v>
      </c>
      <c r="F15" s="198">
        <v>0.5</v>
      </c>
      <c r="G15" s="94">
        <v>1</v>
      </c>
      <c r="H15" s="88"/>
      <c r="I15" s="95">
        <v>1.4</v>
      </c>
      <c r="J15" s="95">
        <v>1.68</v>
      </c>
      <c r="K15" s="95">
        <v>2.23</v>
      </c>
      <c r="L15" s="96">
        <v>2.57</v>
      </c>
      <c r="M15" s="87"/>
      <c r="N15" s="98">
        <f>(M15*$E15*$F15*$G15*$I15)</f>
        <v>0</v>
      </c>
      <c r="O15" s="87"/>
      <c r="P15" s="98">
        <f>(O15*$E15*$F15*$G15*$I15)</f>
        <v>0</v>
      </c>
      <c r="Q15" s="455"/>
      <c r="R15" s="98">
        <f>(Q15*$E15*$F15*$G15*$I15)</f>
        <v>0</v>
      </c>
      <c r="S15" s="97">
        <f>500+50</f>
        <v>550</v>
      </c>
      <c r="T15" s="98">
        <f>(S15*$E15*$F15*$G15*$I15)</f>
        <v>8916600</v>
      </c>
      <c r="U15" s="172"/>
      <c r="V15" s="98">
        <f>(U15*$E15*$F15*$G15*$I15)</f>
        <v>0</v>
      </c>
      <c r="W15" s="99"/>
      <c r="X15" s="98">
        <f>(W15*$E15*$F15*$G15*$I15)</f>
        <v>0</v>
      </c>
      <c r="Y15" s="132"/>
      <c r="Z15" s="98">
        <f>(Y15*$E15*$F15*$G15*$I15)</f>
        <v>0</v>
      </c>
      <c r="AA15" s="99"/>
      <c r="AB15" s="98">
        <f>(AA15*$E15*$F15*$G15*$I15)</f>
        <v>0</v>
      </c>
      <c r="AC15" s="99"/>
      <c r="AD15" s="98">
        <f>(AC15*$E15*$F15*$G15*$I15)</f>
        <v>0</v>
      </c>
      <c r="AE15" s="99"/>
      <c r="AF15" s="98">
        <f>(AE15*$E15*$F15*$G15*$I15)</f>
        <v>0</v>
      </c>
      <c r="AG15" s="99"/>
      <c r="AH15" s="98">
        <f>(AG15*$E15*$F15*$G15*$I15)</f>
        <v>0</v>
      </c>
      <c r="AI15" s="191"/>
      <c r="AJ15" s="98">
        <f>(AI15*$E15*$F15*$G15*$I15)</f>
        <v>0</v>
      </c>
      <c r="AK15" s="97"/>
      <c r="AL15" s="98">
        <f>(AK15*$E15*$F15*$G15*$I15)</f>
        <v>0</v>
      </c>
      <c r="AM15" s="97">
        <v>100</v>
      </c>
      <c r="AN15" s="98">
        <f>(AM15*$E15*$F15*$G15*$J15)</f>
        <v>1945440</v>
      </c>
      <c r="AO15" s="192"/>
      <c r="AP15" s="98">
        <f>(AO15*$E15*$F15*$G15*$J15)</f>
        <v>0</v>
      </c>
      <c r="AQ15" s="132"/>
      <c r="AR15" s="98">
        <f>(AQ15*$E15*$F15*$G15*$J15)</f>
        <v>0</v>
      </c>
      <c r="AS15" s="172"/>
      <c r="AT15" s="98">
        <f>(AS15*$E15*$F15*$G15*$I15)</f>
        <v>0</v>
      </c>
      <c r="AU15" s="99"/>
      <c r="AV15" s="98">
        <f>(AU15*$E15*$F15*$G15*$I15)</f>
        <v>0</v>
      </c>
      <c r="AW15" s="132"/>
      <c r="AX15" s="98">
        <f>(AW15*$E15*$F15*$G15*$I15)</f>
        <v>0</v>
      </c>
      <c r="AY15" s="172">
        <v>30</v>
      </c>
      <c r="AZ15" s="98">
        <f>(AY15*$E15*$F15*$G15*$I15)</f>
        <v>486359.99999999994</v>
      </c>
      <c r="BA15" s="99"/>
      <c r="BB15" s="98">
        <f>(BA15*$E15*$F15*$G15*$I15)</f>
        <v>0</v>
      </c>
      <c r="BC15" s="99"/>
      <c r="BD15" s="98">
        <f>(BC15*$E15*$F15*$G15*$I15)</f>
        <v>0</v>
      </c>
      <c r="BE15" s="110">
        <v>84</v>
      </c>
      <c r="BF15" s="98">
        <f>(BE15*$E15*$F15*$G15*$I15)</f>
        <v>1361808</v>
      </c>
      <c r="BG15" s="99"/>
      <c r="BH15" s="98">
        <f>(BG15*$E15*$F15*$G15*$J15)</f>
        <v>0</v>
      </c>
      <c r="BI15" s="99"/>
      <c r="BJ15" s="98">
        <f>(BI15*$E15*$F15*$G15*$J15)</f>
        <v>0</v>
      </c>
      <c r="BK15" s="99"/>
      <c r="BL15" s="98">
        <f>(BK15*$E15*$F15*$G15*$J15)</f>
        <v>0</v>
      </c>
      <c r="BM15" s="97">
        <v>30</v>
      </c>
      <c r="BN15" s="98">
        <f>(BM15*$E15*$F15*$G15*$J15)</f>
        <v>583632</v>
      </c>
      <c r="BO15" s="99"/>
      <c r="BP15" s="98">
        <f>(BO15*$E15*$F15*$G15*$J15)</f>
        <v>0</v>
      </c>
      <c r="BQ15" s="97">
        <v>45</v>
      </c>
      <c r="BR15" s="98">
        <f>(BQ15*$E15*$F15*$G15*$J15)</f>
        <v>875448</v>
      </c>
      <c r="BS15" s="110">
        <v>50</v>
      </c>
      <c r="BT15" s="98">
        <f>(BS15*$E15*$F15*$G15*$J15)</f>
        <v>972720</v>
      </c>
      <c r="BU15" s="193"/>
      <c r="BV15" s="98">
        <f>(BU15*$E15*$F15*$G15*$I15)</f>
        <v>0</v>
      </c>
      <c r="BW15" s="99"/>
      <c r="BX15" s="98">
        <f>(BW15*$E15*$F15*$G15*$I15)</f>
        <v>0</v>
      </c>
      <c r="BY15" s="99"/>
      <c r="BZ15" s="98">
        <f>(BY15*$E15*$F15*$G15*$I15)</f>
        <v>0</v>
      </c>
      <c r="CA15" s="97">
        <v>80</v>
      </c>
      <c r="CB15" s="98">
        <f>(CA15*$E15*$F15*$G15*$J15)</f>
        <v>1556352</v>
      </c>
      <c r="CC15" s="99"/>
      <c r="CD15" s="98">
        <f>(CC15*$E15*$F15*$G15*$I15)</f>
        <v>0</v>
      </c>
      <c r="CE15" s="99"/>
      <c r="CF15" s="98">
        <f>(CE15*$E15*$F15*$G15*$I15)</f>
        <v>0</v>
      </c>
      <c r="CG15" s="99"/>
      <c r="CH15" s="98">
        <f>(CG15*$E15*$F15*$G15*$I15)</f>
        <v>0</v>
      </c>
      <c r="CI15" s="97">
        <v>20</v>
      </c>
      <c r="CJ15" s="98">
        <f>(CI15*$E15*$F15*$G15*$I15)</f>
        <v>324240</v>
      </c>
      <c r="CK15" s="99"/>
      <c r="CL15" s="98">
        <f>(CK15*$E15*$F15*$G15*$I15)</f>
        <v>0</v>
      </c>
      <c r="CM15" s="99"/>
      <c r="CN15" s="98">
        <f>(CM15*$E15*$F15*$G15*$I15)</f>
        <v>0</v>
      </c>
      <c r="CO15" s="97">
        <v>60</v>
      </c>
      <c r="CP15" s="98">
        <f>(CO15*$E15*$F15*$G15*$J15)</f>
        <v>1167264</v>
      </c>
      <c r="CQ15" s="97">
        <v>20</v>
      </c>
      <c r="CR15" s="98">
        <f>(CQ15*$E15*$F15*$G15*$J15)</f>
        <v>389088</v>
      </c>
      <c r="CS15" s="99"/>
      <c r="CT15" s="98">
        <f>(CS15*$E15*$F15*$G15*$J15)</f>
        <v>0</v>
      </c>
      <c r="CU15" s="99"/>
      <c r="CV15" s="98">
        <f>(CU15*$E15*$F15*$G15*$J15)</f>
        <v>0</v>
      </c>
      <c r="CW15" s="99"/>
      <c r="CX15" s="98">
        <f>(CW15*$E15*$F15*$G15*$J15)</f>
        <v>0</v>
      </c>
      <c r="CY15" s="132"/>
      <c r="CZ15" s="98">
        <f>(CY15*$E15*$F15*$G15*$J15)</f>
        <v>0</v>
      </c>
      <c r="DA15" s="193"/>
      <c r="DB15" s="98">
        <f>(DA15*$E15*$F15*$G15*$J15)</f>
        <v>0</v>
      </c>
      <c r="DC15" s="97">
        <v>25</v>
      </c>
      <c r="DD15" s="98">
        <f>(DC15*$E15*$F15*$G15*$J15)</f>
        <v>486360</v>
      </c>
      <c r="DE15" s="99"/>
      <c r="DF15" s="98">
        <f>(DE15*$E15*$F15*$G15*$K15)</f>
        <v>0</v>
      </c>
      <c r="DG15" s="99"/>
      <c r="DH15" s="102">
        <f>(DG15*$E15*$F15*$G15*$L15)</f>
        <v>0</v>
      </c>
      <c r="DI15" s="98">
        <f>SUM(M15,O15,Q15,S15,U15,W15,Y15,AA15,AC15,AE15,AG15,AI15,AO15,AS15,AU15,BY15,AK15,AY15,BA15,BC15,CM15,BE15,BG15,AM15,BK15,AQ15,CO15,BM15,CQ15,BO15,BQ15,BS15,CA15,BU15,BW15,CC15,CE15,CG15,CI15,CK15,CS15,CU15,BI15,AW15,CW15,CY15,DA15,DC15,DE15,DG15)</f>
        <v>1094</v>
      </c>
      <c r="DJ15" s="98">
        <f>SUM(N15,P15,R15,T15,V15,X15,Z15,AB15,AD15,AF15,AH15,AJ15,AP15,AT15,AV15,BZ15,AL15,AZ15,BB15,BD15,CN15,BF15,BH15,AN15,BL15,AR15,CP15,BN15,CR15,BP15,BR15,BT15,CB15,BV15,BX15,CD15,CF15,CH15,CJ15,CL15,CT15,CV15,BJ15,AX15,CX15,CZ15,DB15,DD15,DF15,DH15)</f>
        <v>19065312</v>
      </c>
    </row>
    <row r="16" spans="1:114" ht="17.25" customHeight="1" x14ac:dyDescent="0.25">
      <c r="A16" s="89">
        <v>2</v>
      </c>
      <c r="B16" s="90"/>
      <c r="C16" s="200"/>
      <c r="D16" s="201" t="s">
        <v>139</v>
      </c>
      <c r="E16" s="85">
        <v>23160</v>
      </c>
      <c r="F16" s="66">
        <v>0.8</v>
      </c>
      <c r="G16" s="94">
        <v>1</v>
      </c>
      <c r="H16" s="88"/>
      <c r="I16" s="95">
        <v>1.4</v>
      </c>
      <c r="J16" s="95">
        <v>1.68</v>
      </c>
      <c r="K16" s="95">
        <v>2.23</v>
      </c>
      <c r="L16" s="96">
        <v>2.57</v>
      </c>
      <c r="M16" s="113">
        <f>SUM(M17:M29)</f>
        <v>2183</v>
      </c>
      <c r="N16" s="113">
        <f>SUM(N17:N29)</f>
        <v>57806382.648000002</v>
      </c>
      <c r="O16" s="113">
        <f t="shared" ref="O16:BZ16" si="2">SUM(O17:O29)</f>
        <v>0</v>
      </c>
      <c r="P16" s="113">
        <f t="shared" si="2"/>
        <v>0</v>
      </c>
      <c r="Q16" s="113">
        <f t="shared" si="2"/>
        <v>0</v>
      </c>
      <c r="R16" s="113">
        <f t="shared" si="2"/>
        <v>0</v>
      </c>
      <c r="S16" s="113">
        <f t="shared" si="2"/>
        <v>7328</v>
      </c>
      <c r="T16" s="113">
        <f t="shared" si="2"/>
        <v>275852327.95848</v>
      </c>
      <c r="U16" s="113">
        <f t="shared" si="2"/>
        <v>23</v>
      </c>
      <c r="V16" s="113">
        <f t="shared" si="2"/>
        <v>994119.84</v>
      </c>
      <c r="W16" s="113">
        <f t="shared" si="2"/>
        <v>0</v>
      </c>
      <c r="X16" s="113">
        <f t="shared" si="2"/>
        <v>0</v>
      </c>
      <c r="Y16" s="113">
        <f t="shared" si="2"/>
        <v>0</v>
      </c>
      <c r="Z16" s="113">
        <f t="shared" si="2"/>
        <v>0</v>
      </c>
      <c r="AA16" s="113">
        <f t="shared" si="2"/>
        <v>0</v>
      </c>
      <c r="AB16" s="113">
        <f t="shared" si="2"/>
        <v>0</v>
      </c>
      <c r="AC16" s="113">
        <f t="shared" si="2"/>
        <v>75</v>
      </c>
      <c r="AD16" s="113">
        <f t="shared" si="2"/>
        <v>2838429.3839999996</v>
      </c>
      <c r="AE16" s="113">
        <f t="shared" si="2"/>
        <v>0</v>
      </c>
      <c r="AF16" s="113">
        <f t="shared" si="2"/>
        <v>0</v>
      </c>
      <c r="AG16" s="113">
        <f t="shared" si="2"/>
        <v>0</v>
      </c>
      <c r="AH16" s="113">
        <f t="shared" si="2"/>
        <v>0</v>
      </c>
      <c r="AI16" s="113">
        <f t="shared" si="2"/>
        <v>2197</v>
      </c>
      <c r="AJ16" s="113">
        <f t="shared" si="2"/>
        <v>54039816.264000006</v>
      </c>
      <c r="AK16" s="113">
        <f t="shared" si="2"/>
        <v>2302</v>
      </c>
      <c r="AL16" s="113">
        <f t="shared" si="2"/>
        <v>61910353.176000006</v>
      </c>
      <c r="AM16" s="113">
        <f t="shared" si="2"/>
        <v>3347</v>
      </c>
      <c r="AN16" s="113">
        <f t="shared" si="2"/>
        <v>137882476.368</v>
      </c>
      <c r="AO16" s="113">
        <f t="shared" si="2"/>
        <v>7</v>
      </c>
      <c r="AP16" s="113">
        <f t="shared" si="2"/>
        <v>359867.49119999999</v>
      </c>
      <c r="AQ16" s="113">
        <f t="shared" si="2"/>
        <v>107</v>
      </c>
      <c r="AR16" s="113">
        <f t="shared" si="2"/>
        <v>3174413.3568000002</v>
      </c>
      <c r="AS16" s="113">
        <f t="shared" si="2"/>
        <v>0</v>
      </c>
      <c r="AT16" s="113">
        <f t="shared" si="2"/>
        <v>0</v>
      </c>
      <c r="AU16" s="113">
        <f t="shared" si="2"/>
        <v>19</v>
      </c>
      <c r="AV16" s="113">
        <f t="shared" si="2"/>
        <v>694586.92800000007</v>
      </c>
      <c r="AW16" s="113">
        <f>SUM(AW17:AW29)</f>
        <v>0</v>
      </c>
      <c r="AX16" s="113">
        <f>SUM(AX17:AX29)</f>
        <v>0</v>
      </c>
      <c r="AY16" s="113">
        <f>SUM(AY17:AY29)</f>
        <v>3270</v>
      </c>
      <c r="AZ16" s="113">
        <f t="shared" si="2"/>
        <v>117894069.29999998</v>
      </c>
      <c r="BA16" s="113">
        <f>SUM(BA17:BA29)</f>
        <v>1610</v>
      </c>
      <c r="BB16" s="113">
        <f t="shared" si="2"/>
        <v>58554582.659999996</v>
      </c>
      <c r="BC16" s="113">
        <f t="shared" si="2"/>
        <v>2132</v>
      </c>
      <c r="BD16" s="113">
        <f t="shared" si="2"/>
        <v>73705328.928000003</v>
      </c>
      <c r="BE16" s="113">
        <f>SUM(BE17:BE29)</f>
        <v>624</v>
      </c>
      <c r="BF16" s="113">
        <f t="shared" si="2"/>
        <v>20295750.921599999</v>
      </c>
      <c r="BG16" s="113">
        <f t="shared" si="2"/>
        <v>0</v>
      </c>
      <c r="BH16" s="113">
        <f t="shared" si="2"/>
        <v>0</v>
      </c>
      <c r="BI16" s="113">
        <f t="shared" si="2"/>
        <v>0</v>
      </c>
      <c r="BJ16" s="113">
        <f t="shared" si="2"/>
        <v>0</v>
      </c>
      <c r="BK16" s="113">
        <f>SUM(BK17:BK29)</f>
        <v>8224</v>
      </c>
      <c r="BL16" s="113">
        <f>SUM(BL17:BL29)</f>
        <v>218100943.87200001</v>
      </c>
      <c r="BM16" s="113">
        <f t="shared" ref="BM16" si="3">SUM(BM17:BM29)</f>
        <v>1135</v>
      </c>
      <c r="BN16" s="113">
        <f t="shared" si="2"/>
        <v>37412367.552000001</v>
      </c>
      <c r="BO16" s="113">
        <f t="shared" si="2"/>
        <v>53</v>
      </c>
      <c r="BP16" s="113">
        <f t="shared" si="2"/>
        <v>1463204.3328</v>
      </c>
      <c r="BQ16" s="113">
        <f t="shared" si="2"/>
        <v>989</v>
      </c>
      <c r="BR16" s="113">
        <f t="shared" si="2"/>
        <v>33566232.671999991</v>
      </c>
      <c r="BS16" s="113">
        <f t="shared" si="2"/>
        <v>1036</v>
      </c>
      <c r="BT16" s="203">
        <f t="shared" si="2"/>
        <v>30022302.441600006</v>
      </c>
      <c r="BU16" s="156">
        <f t="shared" si="2"/>
        <v>0</v>
      </c>
      <c r="BV16" s="113">
        <f t="shared" si="2"/>
        <v>0</v>
      </c>
      <c r="BW16" s="113">
        <f t="shared" si="2"/>
        <v>0</v>
      </c>
      <c r="BX16" s="113">
        <f t="shared" si="2"/>
        <v>0</v>
      </c>
      <c r="BY16" s="113">
        <f t="shared" si="2"/>
        <v>248</v>
      </c>
      <c r="BZ16" s="113">
        <f t="shared" si="2"/>
        <v>8014564.3199999994</v>
      </c>
      <c r="CA16" s="113">
        <f>SUM(CA17:CA29)</f>
        <v>848</v>
      </c>
      <c r="CB16" s="113">
        <f>SUM(CB17:CB29)</f>
        <v>22994711.711999994</v>
      </c>
      <c r="CC16" s="113">
        <f t="shared" ref="CC16:DJ16" si="4">SUM(CC17:CC29)</f>
        <v>8</v>
      </c>
      <c r="CD16" s="113">
        <f t="shared" si="4"/>
        <v>96688.367999999988</v>
      </c>
      <c r="CE16" s="113">
        <f t="shared" si="4"/>
        <v>480</v>
      </c>
      <c r="CF16" s="113">
        <f t="shared" si="4"/>
        <v>9093245.9519999996</v>
      </c>
      <c r="CG16" s="113">
        <f t="shared" si="4"/>
        <v>205</v>
      </c>
      <c r="CH16" s="113">
        <f t="shared" si="4"/>
        <v>2892253.2239999995</v>
      </c>
      <c r="CI16" s="113">
        <f t="shared" si="4"/>
        <v>310</v>
      </c>
      <c r="CJ16" s="113">
        <f t="shared" si="4"/>
        <v>8179537.6319999993</v>
      </c>
      <c r="CK16" s="113">
        <f t="shared" si="4"/>
        <v>1073</v>
      </c>
      <c r="CL16" s="113">
        <f t="shared" si="4"/>
        <v>23805700.800000004</v>
      </c>
      <c r="CM16" s="113">
        <f t="shared" si="4"/>
        <v>398</v>
      </c>
      <c r="CN16" s="113">
        <f t="shared" si="4"/>
        <v>10741163.328</v>
      </c>
      <c r="CO16" s="113">
        <f t="shared" si="4"/>
        <v>1680</v>
      </c>
      <c r="CP16" s="113">
        <f t="shared" si="4"/>
        <v>48749952.202560022</v>
      </c>
      <c r="CQ16" s="113">
        <f t="shared" si="4"/>
        <v>676</v>
      </c>
      <c r="CR16" s="113">
        <f t="shared" si="4"/>
        <v>24973302.009600002</v>
      </c>
      <c r="CS16" s="113">
        <f t="shared" si="4"/>
        <v>0</v>
      </c>
      <c r="CT16" s="113">
        <f t="shared" si="4"/>
        <v>0</v>
      </c>
      <c r="CU16" s="113">
        <f t="shared" si="4"/>
        <v>0</v>
      </c>
      <c r="CV16" s="113">
        <f t="shared" si="4"/>
        <v>0</v>
      </c>
      <c r="CW16" s="113">
        <f t="shared" si="4"/>
        <v>0</v>
      </c>
      <c r="CX16" s="113">
        <f t="shared" si="4"/>
        <v>0</v>
      </c>
      <c r="CY16" s="113">
        <f t="shared" si="4"/>
        <v>55</v>
      </c>
      <c r="CZ16" s="113">
        <f t="shared" si="4"/>
        <v>1457134.5599999998</v>
      </c>
      <c r="DA16" s="113">
        <f t="shared" si="4"/>
        <v>45</v>
      </c>
      <c r="DB16" s="113">
        <f t="shared" si="4"/>
        <v>840819.16799999995</v>
      </c>
      <c r="DC16" s="113">
        <f t="shared" si="4"/>
        <v>436</v>
      </c>
      <c r="DD16" s="113">
        <f t="shared" si="4"/>
        <v>12853210.809600001</v>
      </c>
      <c r="DE16" s="113">
        <f t="shared" si="4"/>
        <v>89</v>
      </c>
      <c r="DF16" s="113">
        <f t="shared" si="4"/>
        <v>3801411.0671999999</v>
      </c>
      <c r="DG16" s="113">
        <f t="shared" si="4"/>
        <v>314</v>
      </c>
      <c r="DH16" s="203">
        <f t="shared" si="4"/>
        <v>14687159.658119999</v>
      </c>
      <c r="DI16" s="113">
        <f t="shared" si="4"/>
        <v>43526</v>
      </c>
      <c r="DJ16" s="113">
        <f t="shared" si="4"/>
        <v>1379748410.90556</v>
      </c>
    </row>
    <row r="17" spans="1:114" x14ac:dyDescent="0.25">
      <c r="A17" s="89"/>
      <c r="B17" s="90">
        <v>2</v>
      </c>
      <c r="C17" s="91" t="s">
        <v>140</v>
      </c>
      <c r="D17" s="92" t="s">
        <v>141</v>
      </c>
      <c r="E17" s="85">
        <v>23160</v>
      </c>
      <c r="F17" s="93">
        <v>0.93</v>
      </c>
      <c r="G17" s="94">
        <v>1</v>
      </c>
      <c r="H17" s="88"/>
      <c r="I17" s="95">
        <v>1.4</v>
      </c>
      <c r="J17" s="95">
        <v>1.68</v>
      </c>
      <c r="K17" s="95">
        <v>2.23</v>
      </c>
      <c r="L17" s="96">
        <v>2.57</v>
      </c>
      <c r="M17" s="97">
        <v>555</v>
      </c>
      <c r="N17" s="98">
        <f>(M17*$E17*$F17*$G17*$I17*$N$11)</f>
        <v>18409212.359999999</v>
      </c>
      <c r="O17" s="97"/>
      <c r="P17" s="97">
        <f>(O17*$E17*$F17*$G17*$I17*$P$11)</f>
        <v>0</v>
      </c>
      <c r="Q17" s="97"/>
      <c r="R17" s="98">
        <f>(Q17*$E17*$F17*$G17*$I17*$R$11)</f>
        <v>0</v>
      </c>
      <c r="S17" s="97">
        <f>2101+99</f>
        <v>2200</v>
      </c>
      <c r="T17" s="98">
        <f>(S17/12*2*$E17*$F17*$G17*$I17*$T$11)+(S17/12*10*$E17*$F17*$G17*$I17*$T$12)</f>
        <v>81663929.42400001</v>
      </c>
      <c r="U17" s="97"/>
      <c r="V17" s="98">
        <f>(U17*$E17*$F17*$G17*$I17*$V$11)</f>
        <v>0</v>
      </c>
      <c r="W17" s="97"/>
      <c r="X17" s="98">
        <f>(W17*$E17*$F17*$G17*$I17*$X$11)</f>
        <v>0</v>
      </c>
      <c r="Y17" s="97"/>
      <c r="Z17" s="98">
        <f>(Y17*$E17*$F17*$G17*$I17*$Z$11)</f>
        <v>0</v>
      </c>
      <c r="AA17" s="97"/>
      <c r="AB17" s="98">
        <f>(AA17*$E17*$F17*$G17*$I17*$AB$11)</f>
        <v>0</v>
      </c>
      <c r="AC17" s="97"/>
      <c r="AD17" s="98">
        <f>(AC17*$E17*$F17*$G17*$I17*$AD$11)</f>
        <v>0</v>
      </c>
      <c r="AE17" s="97"/>
      <c r="AF17" s="98">
        <f>(AE17*$E17*$F17*$G17*$I17*$AF$11)</f>
        <v>0</v>
      </c>
      <c r="AG17" s="99"/>
      <c r="AH17" s="98">
        <f>(AG17*$E17*$F17*$G17*$I17*$AH$11)</f>
        <v>0</v>
      </c>
      <c r="AI17" s="97">
        <v>421</v>
      </c>
      <c r="AJ17" s="98">
        <f>(AI17*$E17*$F17*$G17*$I17*$AJ$11)</f>
        <v>13964465.592000002</v>
      </c>
      <c r="AK17" s="100">
        <v>480</v>
      </c>
      <c r="AL17" s="97">
        <f>(AK17*$E17*$F17*$G17*$I17*$AL$11)</f>
        <v>15921480.960000001</v>
      </c>
      <c r="AM17" s="97">
        <v>1536</v>
      </c>
      <c r="AN17" s="98">
        <f>(AM17*$E17*$F17*$G17*$J17*$AN$11)</f>
        <v>61138486.886399999</v>
      </c>
      <c r="AO17" s="101">
        <v>0</v>
      </c>
      <c r="AP17" s="98">
        <f>(AO17*$E17*$F17*$G17*$J17*$AP$11)</f>
        <v>0</v>
      </c>
      <c r="AQ17" s="97">
        <v>4</v>
      </c>
      <c r="AR17" s="102">
        <f>(AQ17*$E17*$F17*$G17*$J17*$AR$11)</f>
        <v>159214.80960000001</v>
      </c>
      <c r="AS17" s="97"/>
      <c r="AT17" s="98">
        <f>(AS17*$E17*$F17*$G17*$I17*$AT$11)</f>
        <v>0</v>
      </c>
      <c r="AU17" s="97"/>
      <c r="AV17" s="97">
        <f>(AU17*$E17*$F17*$G17*$I17*$AV$11)</f>
        <v>0</v>
      </c>
      <c r="AW17" s="97"/>
      <c r="AX17" s="98">
        <f>(AW17*$E17*$F17*$G17*$I17*$AX$11)</f>
        <v>0</v>
      </c>
      <c r="AY17" s="97">
        <v>1385</v>
      </c>
      <c r="AZ17" s="98">
        <f>(AY17*$E17*$F17*$G17*$I17*$AZ$11)</f>
        <v>48028293.179999992</v>
      </c>
      <c r="BA17" s="103">
        <f>230+19+80</f>
        <v>329</v>
      </c>
      <c r="BB17" s="98">
        <f>(BA17*$E17*$F17*$G17*$I17*$BB$11)</f>
        <v>11408886.971999999</v>
      </c>
      <c r="BC17" s="97">
        <v>665</v>
      </c>
      <c r="BD17" s="98">
        <f>(BC17*$E17*$F17*$G17*$I17*$BD$11)</f>
        <v>22057885.079999998</v>
      </c>
      <c r="BE17" s="97">
        <v>143</v>
      </c>
      <c r="BF17" s="98">
        <f>(BE17*$E17*$F17*$G17*$I17*$BF$11)</f>
        <v>5519446.7328000013</v>
      </c>
      <c r="BG17" s="97"/>
      <c r="BH17" s="98">
        <f>(BG17*$E17*$F17*$G17*$J17*$BH$11)</f>
        <v>0</v>
      </c>
      <c r="BI17" s="97"/>
      <c r="BJ17" s="98">
        <f>(BI17*$E17*$F17*$G17*$J17*$BJ$11)</f>
        <v>0</v>
      </c>
      <c r="BK17" s="103">
        <v>2855</v>
      </c>
      <c r="BL17" s="98">
        <f>(BK17*$E17*$F17*$G17*$J17*$BL$11)</f>
        <v>92977830.288000003</v>
      </c>
      <c r="BM17" s="97">
        <v>485</v>
      </c>
      <c r="BN17" s="98">
        <f>(BM17*$E17*$F17*$G17*$J17*$BN$11)</f>
        <v>17549814.239999998</v>
      </c>
      <c r="BO17" s="97">
        <v>27</v>
      </c>
      <c r="BP17" s="98">
        <f>(BO17*$E17*$F17*$G17*$J17*$BP$11)</f>
        <v>879299.97119999991</v>
      </c>
      <c r="BQ17" s="97">
        <v>148</v>
      </c>
      <c r="BR17" s="98">
        <f>(BQ17*$E17*$F17*$G17*$J17*$BR$11)</f>
        <v>6854921.2569600008</v>
      </c>
      <c r="BS17" s="97">
        <v>219</v>
      </c>
      <c r="BT17" s="102">
        <f>(BS17*$E17*$F17*$G17*$J17*$BT$11)</f>
        <v>8717010.8256000001</v>
      </c>
      <c r="BU17" s="104"/>
      <c r="BV17" s="98">
        <f>(BU17*$E17*$F17*$G17*$I17*$BV$11)</f>
        <v>0</v>
      </c>
      <c r="BW17" s="97"/>
      <c r="BX17" s="98">
        <f>(BW17*$E17*$F17*$G17*$I17*$BX$11)</f>
        <v>0</v>
      </c>
      <c r="BY17" s="97"/>
      <c r="BZ17" s="98">
        <f>(BY17*$E17*$F17*$G17*$I17*$BZ$11)</f>
        <v>0</v>
      </c>
      <c r="CA17" s="97">
        <v>280</v>
      </c>
      <c r="CB17" s="98">
        <f>(CA17*$E17*$F17*$G17*$J17*$CB$11)</f>
        <v>10131851.52</v>
      </c>
      <c r="CC17" s="97"/>
      <c r="CD17" s="98">
        <f>(CC17*$E17*$F17*$G17*$I17*$CD$11)</f>
        <v>0</v>
      </c>
      <c r="CE17" s="97">
        <v>272</v>
      </c>
      <c r="CF17" s="98">
        <f>(CE17*$E17*$F17*$G17*$I17*$CF$11)</f>
        <v>5741382.5279999999</v>
      </c>
      <c r="CG17" s="97">
        <v>67</v>
      </c>
      <c r="CH17" s="98">
        <f>(CG17*$E17*$F17*$G17*$I17*$CH$11)</f>
        <v>1414237.6079999998</v>
      </c>
      <c r="CI17" s="97">
        <v>70</v>
      </c>
      <c r="CJ17" s="98">
        <f>(CI17*$E17*$F17*$G17*$I17*$CJ$11)</f>
        <v>2532962.88</v>
      </c>
      <c r="CK17" s="97">
        <v>316</v>
      </c>
      <c r="CL17" s="98">
        <f>(CK17*$E17*$F17*$G17*$I17*$CL$11)</f>
        <v>9528765.120000001</v>
      </c>
      <c r="CM17" s="97">
        <v>120</v>
      </c>
      <c r="CN17" s="98">
        <f>(CM17*$E17*$F17*$G17*$I17*$CN$11)</f>
        <v>4016555.4240000001</v>
      </c>
      <c r="CO17" s="97">
        <v>498</v>
      </c>
      <c r="CP17" s="98">
        <f>(CO17*$E17*$F17*$G17*$J17*$CP$11)</f>
        <v>20002446.011520002</v>
      </c>
      <c r="CQ17" s="97">
        <v>235</v>
      </c>
      <c r="CR17" s="98">
        <f>(CQ17*$E17*$F17*$G17*$J17*$CR$11)</f>
        <v>10204221.888</v>
      </c>
      <c r="CS17" s="97"/>
      <c r="CT17" s="98">
        <f>(CS17*$E17*$F17*$G17*$J17*$CT$11)</f>
        <v>0</v>
      </c>
      <c r="CU17" s="103">
        <v>0</v>
      </c>
      <c r="CV17" s="98">
        <f>(CU17*$E17*$F17*$G17*$J17*$CV$11)</f>
        <v>0</v>
      </c>
      <c r="CW17" s="97"/>
      <c r="CX17" s="102">
        <f>(CW17*$E17*$F17*$G17*$J17*$CX$11)</f>
        <v>0</v>
      </c>
      <c r="CY17" s="97">
        <v>5</v>
      </c>
      <c r="CZ17" s="98">
        <f>(CY17*$E17*$F17*$G17*$J17*$CZ$11)</f>
        <v>180925.91999999998</v>
      </c>
      <c r="DA17" s="104">
        <v>4</v>
      </c>
      <c r="DB17" s="98">
        <f>(DA17*$E17*$F17*$G17*$J17*$DB$11)</f>
        <v>144740.736</v>
      </c>
      <c r="DC17" s="97">
        <v>131</v>
      </c>
      <c r="DD17" s="98">
        <f>(DC17*$E17*$F17*$G17*$J17*$DD$11)</f>
        <v>5688310.9248000002</v>
      </c>
      <c r="DE17" s="97">
        <v>23</v>
      </c>
      <c r="DF17" s="98">
        <f>(DE17*$E17*$F17*$G17*$K17*$DF$11)</f>
        <v>1325670.0624000002</v>
      </c>
      <c r="DG17" s="97">
        <v>115</v>
      </c>
      <c r="DH17" s="102">
        <f>(DG17*$E17*$F17*$G17*$L17*$DH$11)</f>
        <v>7066029.4974000007</v>
      </c>
      <c r="DI17" s="98">
        <f t="shared" ref="DI17:DI29" si="5">SUM(M17,O17,Q17,S17,U17,W17,Y17,AA17,AC17,AE17,AG17,AI17,AO17,AS17,AU17,BY17,AK17,AY17,BA17,BC17,CM17,BE17,BG17,AM17,BK17,AQ17,CO17,BM17,CQ17,BO17,BQ17,BS17,CA17,BU17,BW17,CC17,CE17,CG17,CI17,CK17,CS17,CU17,BI17,AW17,CW17,CY17,DA17,DC17,DE17,DG17)</f>
        <v>13588</v>
      </c>
      <c r="DJ17" s="98">
        <f t="shared" ref="DJ17:DJ29" si="6">SUM(N17,P17,R17,T17,V17,X17,Z17,AB17,AD17,AF17,AH17,AJ17,AP17,AT17,AV17,BZ17,AL17,AZ17,BB17,BD17,CN17,BF17,BH17,AN17,BL17,AR17,CP17,BN17,CR17,BP17,BR17,BT17,CB17,BV17,BX17,CD17,CF17,CH17,CJ17,CL17,CT17,CV17,BJ17,AX17,CX17,CZ17,DB17,DD17,DF17,DH17)</f>
        <v>483228278.69867998</v>
      </c>
    </row>
    <row r="18" spans="1:114" ht="30" x14ac:dyDescent="0.25">
      <c r="A18" s="89"/>
      <c r="B18" s="90">
        <v>3</v>
      </c>
      <c r="C18" s="91" t="s">
        <v>142</v>
      </c>
      <c r="D18" s="92" t="s">
        <v>143</v>
      </c>
      <c r="E18" s="85">
        <v>23160</v>
      </c>
      <c r="F18" s="93">
        <v>0.28000000000000003</v>
      </c>
      <c r="G18" s="94">
        <v>1</v>
      </c>
      <c r="H18" s="88"/>
      <c r="I18" s="95">
        <v>1.4</v>
      </c>
      <c r="J18" s="95">
        <v>1.68</v>
      </c>
      <c r="K18" s="95">
        <v>2.23</v>
      </c>
      <c r="L18" s="96">
        <v>2.57</v>
      </c>
      <c r="M18" s="98">
        <v>523</v>
      </c>
      <c r="N18" s="98">
        <f>(M18*$E18*$F18*$G18*$I18)</f>
        <v>4748170.5600000005</v>
      </c>
      <c r="O18" s="97"/>
      <c r="P18" s="97">
        <f>(O18*$E18*$F18*$G18*$I18)</f>
        <v>0</v>
      </c>
      <c r="Q18" s="97"/>
      <c r="R18" s="98">
        <f>(Q18*$E18*$F18*$G18*$I18)</f>
        <v>0</v>
      </c>
      <c r="S18" s="97">
        <v>400</v>
      </c>
      <c r="T18" s="98">
        <f>(S18*$E18*$F18*$G18*$I18)</f>
        <v>3631488.0000000005</v>
      </c>
      <c r="U18" s="97">
        <v>0</v>
      </c>
      <c r="V18" s="98">
        <f>(U18*$E18*$F18*$G18*$I18)</f>
        <v>0</v>
      </c>
      <c r="W18" s="97">
        <v>0</v>
      </c>
      <c r="X18" s="98">
        <f>(W18*$E18*$F18*$G18*$I18)</f>
        <v>0</v>
      </c>
      <c r="Y18" s="97"/>
      <c r="Z18" s="98">
        <f>(Y18*$E18*$F18*$G18*$I18)</f>
        <v>0</v>
      </c>
      <c r="AA18" s="97">
        <v>0</v>
      </c>
      <c r="AB18" s="98">
        <f>(AA18*$E18*$F18*$G18*$I18)</f>
        <v>0</v>
      </c>
      <c r="AC18" s="97"/>
      <c r="AD18" s="98">
        <f>(AC18*$E18*$F18*$G18*$I18)</f>
        <v>0</v>
      </c>
      <c r="AE18" s="97">
        <v>0</v>
      </c>
      <c r="AF18" s="98">
        <f>(AE18*$E18*$F18*$G18*$I18)</f>
        <v>0</v>
      </c>
      <c r="AG18" s="99"/>
      <c r="AH18" s="98">
        <f>(AG18*$E18*$F18*$G18*$I18)</f>
        <v>0</v>
      </c>
      <c r="AI18" s="97">
        <v>310</v>
      </c>
      <c r="AJ18" s="98">
        <f>(AI18*$E18*$F18*$G18*$I18)</f>
        <v>2814403.2</v>
      </c>
      <c r="AK18" s="100">
        <v>700</v>
      </c>
      <c r="AL18" s="98">
        <f>(AK18*$E18*$F18*$G18*$I18)</f>
        <v>6355104</v>
      </c>
      <c r="AM18" s="97"/>
      <c r="AN18" s="98">
        <f>(AM18*$E18*$F18*$G18*$J18)</f>
        <v>0</v>
      </c>
      <c r="AO18" s="103">
        <v>0</v>
      </c>
      <c r="AP18" s="98">
        <f>(AO18*$E18*$F18*$G18*$J18)</f>
        <v>0</v>
      </c>
      <c r="AQ18" s="97">
        <v>1</v>
      </c>
      <c r="AR18" s="98">
        <f>(AQ18*$E18*$F18*$G18*$J18)</f>
        <v>10894.464</v>
      </c>
      <c r="AS18" s="97"/>
      <c r="AT18" s="98">
        <f>(AS18*$E18*$F18*$G18*$I18)</f>
        <v>0</v>
      </c>
      <c r="AU18" s="97">
        <v>2</v>
      </c>
      <c r="AV18" s="98">
        <f>(AU18*$E18*$F18*$G18*$I18)</f>
        <v>18157.439999999999</v>
      </c>
      <c r="AW18" s="97"/>
      <c r="AX18" s="98">
        <f>(AW18*$E18*$F18*$G18*$I18)</f>
        <v>0</v>
      </c>
      <c r="AY18" s="97"/>
      <c r="AZ18" s="98">
        <f>(AY18*$E18*$F18*$G18*$I18)</f>
        <v>0</v>
      </c>
      <c r="BA18" s="103"/>
      <c r="BB18" s="98">
        <f>(BA18*$E18*$F18*$G18*$I18)</f>
        <v>0</v>
      </c>
      <c r="BC18" s="97"/>
      <c r="BD18" s="98">
        <f>(BC18*$E18*$F18*$G18*$I18)</f>
        <v>0</v>
      </c>
      <c r="BE18" s="97">
        <v>56</v>
      </c>
      <c r="BF18" s="98">
        <f>(BE18*$E18*$F18*$G18*$I18)</f>
        <v>508408.32000000001</v>
      </c>
      <c r="BG18" s="97"/>
      <c r="BH18" s="98">
        <f>(BG18*$E18*$F18*$G18*$J18)</f>
        <v>0</v>
      </c>
      <c r="BI18" s="97">
        <v>0</v>
      </c>
      <c r="BJ18" s="98">
        <f>(BI18*$E18*$F18*$G18*$J18)</f>
        <v>0</v>
      </c>
      <c r="BK18" s="103">
        <v>1500</v>
      </c>
      <c r="BL18" s="98">
        <f>(BK18*$E18*$F18*$G18*$J18)</f>
        <v>16341696</v>
      </c>
      <c r="BM18" s="105">
        <v>63</v>
      </c>
      <c r="BN18" s="98">
        <f>(BM18*$E18*$F18*$G18*$J18)</f>
        <v>686351.23199999996</v>
      </c>
      <c r="BO18" s="97">
        <v>4</v>
      </c>
      <c r="BP18" s="98">
        <f>(BO18*$E18*$F18*$G18*$J18)</f>
        <v>43577.856</v>
      </c>
      <c r="BQ18" s="97">
        <v>292</v>
      </c>
      <c r="BR18" s="98">
        <f>(BQ18*$E18*$F18*$G18*$J18)</f>
        <v>3181183.4879999999</v>
      </c>
      <c r="BS18" s="97">
        <v>162</v>
      </c>
      <c r="BT18" s="98">
        <f>(BS18*$E18*$F18*$G18*$J18)</f>
        <v>1764903.1680000001</v>
      </c>
      <c r="BU18" s="104">
        <v>0</v>
      </c>
      <c r="BV18" s="98">
        <f>(BU18*$E18*$F18*$G18*$I18)</f>
        <v>0</v>
      </c>
      <c r="BW18" s="97">
        <v>0</v>
      </c>
      <c r="BX18" s="98">
        <f>(BW18*$E18*$F18*$G18*$I18)</f>
        <v>0</v>
      </c>
      <c r="BY18" s="97">
        <v>0</v>
      </c>
      <c r="BZ18" s="98">
        <f>(BY18*$E18*$F18*$G18*$I18)</f>
        <v>0</v>
      </c>
      <c r="CA18" s="97">
        <v>186</v>
      </c>
      <c r="CB18" s="98">
        <f>(CA18*$E18*$F18*$G18*$J18)</f>
        <v>2026370.304</v>
      </c>
      <c r="CC18" s="97"/>
      <c r="CD18" s="98">
        <f>(CC18*$E18*$F18*$G18*$I18)</f>
        <v>0</v>
      </c>
      <c r="CE18" s="97"/>
      <c r="CF18" s="98">
        <f>(CE18*$E18*$F18*$G18*$I18)</f>
        <v>0</v>
      </c>
      <c r="CG18" s="97">
        <v>65</v>
      </c>
      <c r="CH18" s="98">
        <f>(CG18*$E18*$F18*$G18*$I18)</f>
        <v>590116.80000000005</v>
      </c>
      <c r="CI18" s="97">
        <v>121</v>
      </c>
      <c r="CJ18" s="98">
        <f>(CI18*$E18*$F18*$G18*$I18)</f>
        <v>1098525.1200000001</v>
      </c>
      <c r="CK18" s="97">
        <v>240</v>
      </c>
      <c r="CL18" s="98">
        <f>(CK18*$E18*$F18*$G18*$I18)</f>
        <v>2178892.8000000003</v>
      </c>
      <c r="CM18" s="97">
        <v>108</v>
      </c>
      <c r="CN18" s="98">
        <f>(CM18*$E18*$F18*$G18*$I18)</f>
        <v>980501.76</v>
      </c>
      <c r="CO18" s="97">
        <v>477</v>
      </c>
      <c r="CP18" s="98">
        <f>(CO18*$E18*$F18*$G18*$J18)</f>
        <v>5196659.3279999997</v>
      </c>
      <c r="CQ18" s="97">
        <v>70</v>
      </c>
      <c r="CR18" s="98">
        <f>(CQ18*$E18*$F18*$G18*$J18)</f>
        <v>762612.4800000001</v>
      </c>
      <c r="CS18" s="97">
        <v>0</v>
      </c>
      <c r="CT18" s="98">
        <f>(CS18*$E18*$F18*$G18*$J18)</f>
        <v>0</v>
      </c>
      <c r="CU18" s="103">
        <v>0</v>
      </c>
      <c r="CV18" s="98">
        <f>(CU18*$E18*$F18*$G18*$J18)</f>
        <v>0</v>
      </c>
      <c r="CW18" s="97">
        <v>0</v>
      </c>
      <c r="CX18" s="98">
        <f>(CW18*$E18*$F18*$G18*$J18)</f>
        <v>0</v>
      </c>
      <c r="CY18" s="97"/>
      <c r="CZ18" s="98">
        <f>(CY18*$E18*$F18*$G18*$J18)</f>
        <v>0</v>
      </c>
      <c r="DA18" s="104">
        <v>10</v>
      </c>
      <c r="DB18" s="98">
        <f>(DA18*$E18*$F18*$G18*$J18)</f>
        <v>108944.64000000001</v>
      </c>
      <c r="DC18" s="97">
        <v>159</v>
      </c>
      <c r="DD18" s="98">
        <f>(DC18*$E18*$F18*$G18*$J18)</f>
        <v>1732219.7760000001</v>
      </c>
      <c r="DE18" s="97">
        <v>11</v>
      </c>
      <c r="DF18" s="98">
        <f>(DE18*$E18*$F18*$G18*$K18)</f>
        <v>159072.144</v>
      </c>
      <c r="DG18" s="97">
        <v>63</v>
      </c>
      <c r="DH18" s="102">
        <f>(DG18*$E18*$F18*$G18*$L18)</f>
        <v>1049953.9680000001</v>
      </c>
      <c r="DI18" s="98">
        <f t="shared" si="5"/>
        <v>5523</v>
      </c>
      <c r="DJ18" s="98">
        <f t="shared" si="6"/>
        <v>55988206.84799999</v>
      </c>
    </row>
    <row r="19" spans="1:114" s="8" customFormat="1" x14ac:dyDescent="0.25">
      <c r="A19" s="89"/>
      <c r="B19" s="90">
        <v>4</v>
      </c>
      <c r="C19" s="91" t="s">
        <v>144</v>
      </c>
      <c r="D19" s="92" t="s">
        <v>145</v>
      </c>
      <c r="E19" s="85">
        <v>23160</v>
      </c>
      <c r="F19" s="93">
        <v>0.98</v>
      </c>
      <c r="G19" s="94">
        <v>1</v>
      </c>
      <c r="H19" s="88"/>
      <c r="I19" s="95">
        <v>1.4</v>
      </c>
      <c r="J19" s="95">
        <v>1.68</v>
      </c>
      <c r="K19" s="95">
        <v>2.23</v>
      </c>
      <c r="L19" s="96">
        <v>2.57</v>
      </c>
      <c r="M19" s="97">
        <v>0</v>
      </c>
      <c r="N19" s="98">
        <f>(M19*$E19*$F19*$G19*$I19*$N$11)</f>
        <v>0</v>
      </c>
      <c r="O19" s="97"/>
      <c r="P19" s="97">
        <f>(O19*$E19*$F19*$G19*$I19*$P$11)</f>
        <v>0</v>
      </c>
      <c r="Q19" s="97"/>
      <c r="R19" s="98">
        <f>(Q19*$E19*$F19*$G19*$I19*$R$11)</f>
        <v>0</v>
      </c>
      <c r="S19" s="97">
        <v>1962</v>
      </c>
      <c r="T19" s="98">
        <f>(S19/12*2*$E19*$F19*$G19*$I19*$T$11)+(S19/12*10*$E19*$F19*$G19*$I19*$T$12)</f>
        <v>76744934.96543999</v>
      </c>
      <c r="U19" s="97">
        <v>0</v>
      </c>
      <c r="V19" s="98">
        <f>(U19*$E19*$F19*$G19*$I19*$V$11)</f>
        <v>0</v>
      </c>
      <c r="W19" s="97">
        <v>0</v>
      </c>
      <c r="X19" s="98">
        <f>(W19*$E19*$F19*$G19*$I19*$X$11)</f>
        <v>0</v>
      </c>
      <c r="Y19" s="97"/>
      <c r="Z19" s="98">
        <f>(Y19*$E19*$F19*$G19*$I19*$Z$11)</f>
        <v>0</v>
      </c>
      <c r="AA19" s="97">
        <v>0</v>
      </c>
      <c r="AB19" s="98">
        <f>(AA19*$E19*$F19*$G19*$I19*$AB$11)</f>
        <v>0</v>
      </c>
      <c r="AC19" s="97"/>
      <c r="AD19" s="98">
        <f>(AC19*$E19*$F19*$G19*$I19*$AD$11)</f>
        <v>0</v>
      </c>
      <c r="AE19" s="97">
        <v>0</v>
      </c>
      <c r="AF19" s="98">
        <f>(AE19*$E19*$F19*$G19*$I19*$AF$11)</f>
        <v>0</v>
      </c>
      <c r="AG19" s="99"/>
      <c r="AH19" s="98">
        <f>(AG19*$E19*$F19*$G19*$I19*$AH$11)</f>
        <v>0</v>
      </c>
      <c r="AI19" s="97">
        <v>0</v>
      </c>
      <c r="AJ19" s="98">
        <f>(AI19*$E19*$F19*$G19*$I19*$AJ$11)</f>
        <v>0</v>
      </c>
      <c r="AK19" s="100"/>
      <c r="AL19" s="97">
        <f>(AK19*$E19*$F19*$G19*$I19*$AL$11)</f>
        <v>0</v>
      </c>
      <c r="AM19" s="97">
        <v>1159</v>
      </c>
      <c r="AN19" s="98">
        <f>(AM19*$E19*$F19*$G19*$J19*$AN$11)</f>
        <v>48612732.537600003</v>
      </c>
      <c r="AO19" s="103">
        <v>0</v>
      </c>
      <c r="AP19" s="98">
        <f>(AO19*$E19*$F19*$G19*$J19*$AP$11)</f>
        <v>0</v>
      </c>
      <c r="AQ19" s="97">
        <v>0</v>
      </c>
      <c r="AR19" s="102">
        <f>(AQ19*$E19*$F19*$G19*$J19*$AR$11)</f>
        <v>0</v>
      </c>
      <c r="AS19" s="97"/>
      <c r="AT19" s="98">
        <f>(AS19*$E19*$F19*$G19*$I19*$AT$11)</f>
        <v>0</v>
      </c>
      <c r="AU19" s="97"/>
      <c r="AV19" s="97">
        <f>(AU19*$E19*$F19*$G19*$I19*$AV$11)</f>
        <v>0</v>
      </c>
      <c r="AW19" s="97"/>
      <c r="AX19" s="98">
        <f>(AW19*$E19*$F19*$G19*$I19*$AX$11)</f>
        <v>0</v>
      </c>
      <c r="AY19" s="97">
        <v>1005</v>
      </c>
      <c r="AZ19" s="98">
        <f>(AY19*$E19*$F19*$G19*$I19*$AZ$11)</f>
        <v>36724557.239999995</v>
      </c>
      <c r="BA19" s="103">
        <v>981</v>
      </c>
      <c r="BB19" s="98">
        <f>(BA19*$E19*$F19*$G19*$I19*$BB$11)</f>
        <v>35847552.887999997</v>
      </c>
      <c r="BC19" s="97">
        <v>1120</v>
      </c>
      <c r="BD19" s="98">
        <f>(BC19*$E19*$F19*$G19*$I19*$BD$11)</f>
        <v>39147440.640000001</v>
      </c>
      <c r="BE19" s="97">
        <v>125</v>
      </c>
      <c r="BF19" s="98">
        <f>(BE19*$E19*$F19*$G19*$I19*$BF$11)</f>
        <v>5084083.1999999993</v>
      </c>
      <c r="BG19" s="97"/>
      <c r="BH19" s="98">
        <f>(BG19*$E19*$F19*$G19*$J19*$BH$11)</f>
        <v>0</v>
      </c>
      <c r="BI19" s="97">
        <v>0</v>
      </c>
      <c r="BJ19" s="98">
        <f>(BI19*$E19*$F19*$G19*$J19*$BJ$11)</f>
        <v>0</v>
      </c>
      <c r="BK19" s="103">
        <v>821</v>
      </c>
      <c r="BL19" s="98">
        <f>(BK19*$E19*$F19*$G19*$J19*$BL$11)</f>
        <v>28174718.073600002</v>
      </c>
      <c r="BM19" s="97">
        <v>180</v>
      </c>
      <c r="BN19" s="98">
        <f>(BM19*$E19*$F19*$G19*$J19*$BN$11)</f>
        <v>6863512.3199999994</v>
      </c>
      <c r="BO19" s="97">
        <v>3</v>
      </c>
      <c r="BP19" s="98">
        <f>(BO19*$E19*$F19*$G19*$J19*$BP$11)</f>
        <v>102952.68479999999</v>
      </c>
      <c r="BQ19" s="97">
        <v>230</v>
      </c>
      <c r="BR19" s="98">
        <f>(BQ19*$E19*$F19*$G19*$J19*$BR$11)</f>
        <v>11225655.705599999</v>
      </c>
      <c r="BS19" s="97">
        <v>135</v>
      </c>
      <c r="BT19" s="102">
        <f>(BS19*$E19*$F19*$G19*$J19*$BT$11)</f>
        <v>5662397.6640000008</v>
      </c>
      <c r="BU19" s="104">
        <v>0</v>
      </c>
      <c r="BV19" s="98">
        <f>(BU19*$E19*$F19*$G19*$I19*$BV$11)</f>
        <v>0</v>
      </c>
      <c r="BW19" s="97">
        <v>0</v>
      </c>
      <c r="BX19" s="98">
        <f>(BW19*$E19*$F19*$G19*$I19*$BX$11)</f>
        <v>0</v>
      </c>
      <c r="BY19" s="97">
        <v>0</v>
      </c>
      <c r="BZ19" s="98">
        <f>(BY19*$E19*$F19*$G19*$I19*$BZ$11)</f>
        <v>0</v>
      </c>
      <c r="CA19" s="97">
        <v>120</v>
      </c>
      <c r="CB19" s="98">
        <f>(CA19*$E19*$F19*$G19*$J19*$CB$11)</f>
        <v>4575674.88</v>
      </c>
      <c r="CC19" s="97">
        <v>0</v>
      </c>
      <c r="CD19" s="98">
        <f>(CC19*$E19*$F19*$G19*$I19*$CD$11)</f>
        <v>0</v>
      </c>
      <c r="CE19" s="97"/>
      <c r="CF19" s="98">
        <f>(CE19*$E19*$F19*$G19*$I19*$CF$11)</f>
        <v>0</v>
      </c>
      <c r="CG19" s="97"/>
      <c r="CH19" s="98">
        <f>(CG19*$E19*$F19*$G19*$I19*$CH$11)</f>
        <v>0</v>
      </c>
      <c r="CI19" s="97">
        <v>110</v>
      </c>
      <c r="CJ19" s="98">
        <f>(CI19*$E19*$F19*$G19*$I19*$CJ$11)</f>
        <v>4194368.6399999997</v>
      </c>
      <c r="CK19" s="97">
        <v>221</v>
      </c>
      <c r="CL19" s="98">
        <f>(CK19*$E19*$F19*$G19*$I19*$CL$11)</f>
        <v>7022389.919999999</v>
      </c>
      <c r="CM19" s="97">
        <v>120</v>
      </c>
      <c r="CN19" s="98">
        <f>(CM19*$E19*$F19*$G19*$I19*$CN$11)</f>
        <v>4232499.2640000004</v>
      </c>
      <c r="CO19" s="97">
        <v>200</v>
      </c>
      <c r="CP19" s="98">
        <f>(CO19*$E19*$F19*$G19*$J19*$CP$11)</f>
        <v>8464998.5280000009</v>
      </c>
      <c r="CQ19" s="97">
        <v>160</v>
      </c>
      <c r="CR19" s="98">
        <f>(CQ19*$E19*$F19*$G19*$J19*$CR$11)</f>
        <v>7321079.8079999993</v>
      </c>
      <c r="CS19" s="97">
        <v>0</v>
      </c>
      <c r="CT19" s="98">
        <f>(CS19*$E19*$F19*$G19*$J19*$CT$11)</f>
        <v>0</v>
      </c>
      <c r="CU19" s="103">
        <v>0</v>
      </c>
      <c r="CV19" s="98">
        <f>(CU19*$E19*$F19*$G19*$J19*$CV$11)</f>
        <v>0</v>
      </c>
      <c r="CW19" s="97">
        <v>0</v>
      </c>
      <c r="CX19" s="102">
        <f>(CW19*$E19*$F19*$G19*$J19*$CX$11)</f>
        <v>0</v>
      </c>
      <c r="CY19" s="97"/>
      <c r="CZ19" s="98">
        <f>(CY19*$E19*$F19*$G19*$J19*$CZ$11)</f>
        <v>0</v>
      </c>
      <c r="DA19" s="104">
        <v>1</v>
      </c>
      <c r="DB19" s="98">
        <f>(DA19*$E19*$F19*$G19*$J19*$DB$11)</f>
        <v>38130.623999999996</v>
      </c>
      <c r="DC19" s="97">
        <v>41</v>
      </c>
      <c r="DD19" s="98">
        <f>(DC19*$E19*$F19*$G19*$J19*$DD$11)</f>
        <v>1876026.7007999998</v>
      </c>
      <c r="DE19" s="97">
        <v>4</v>
      </c>
      <c r="DF19" s="98">
        <f>(DE19*$E19*$F19*$G19*$K19*$DF$11)</f>
        <v>242946.5472</v>
      </c>
      <c r="DG19" s="97">
        <v>38</v>
      </c>
      <c r="DH19" s="102">
        <f>(DG19*$E19*$F19*$G19*$L19*$DH$11)</f>
        <v>2460392.1316800001</v>
      </c>
      <c r="DI19" s="98">
        <f t="shared" si="5"/>
        <v>8736</v>
      </c>
      <c r="DJ19" s="98">
        <f t="shared" si="6"/>
        <v>334619044.9627201</v>
      </c>
    </row>
    <row r="20" spans="1:114" ht="15.75" customHeight="1" x14ac:dyDescent="0.25">
      <c r="A20" s="89"/>
      <c r="B20" s="90">
        <v>5</v>
      </c>
      <c r="C20" s="91" t="s">
        <v>146</v>
      </c>
      <c r="D20" s="92" t="s">
        <v>147</v>
      </c>
      <c r="E20" s="85">
        <v>23160</v>
      </c>
      <c r="F20" s="95">
        <v>1.01</v>
      </c>
      <c r="G20" s="94">
        <v>1</v>
      </c>
      <c r="H20" s="88"/>
      <c r="I20" s="95">
        <v>1.4</v>
      </c>
      <c r="J20" s="95">
        <v>1.68</v>
      </c>
      <c r="K20" s="95">
        <v>2.23</v>
      </c>
      <c r="L20" s="96">
        <v>2.57</v>
      </c>
      <c r="M20" s="97">
        <v>0</v>
      </c>
      <c r="N20" s="98">
        <f>(M20*$E20*$F20*$G20*$I20*$N$11)</f>
        <v>0</v>
      </c>
      <c r="O20" s="97"/>
      <c r="P20" s="97">
        <f>(O20*$E20*$F20*$G20*$I20*$P$11)</f>
        <v>0</v>
      </c>
      <c r="Q20" s="97"/>
      <c r="R20" s="98">
        <f>(Q20*$E20*$F20*$G20*$I20*$R$11)</f>
        <v>0</v>
      </c>
      <c r="S20" s="97">
        <v>1400</v>
      </c>
      <c r="T20" s="98">
        <f>(S20/12*2*$E20*$F20*$G20*$I20*$T$11)+(S20/12*10*$E20*$F20*$G20*$I20*$T$12)</f>
        <v>56438316.816000007</v>
      </c>
      <c r="U20" s="97">
        <v>0</v>
      </c>
      <c r="V20" s="98">
        <f>(U20*$E20*$F20*$G20*$I20*$V$11)</f>
        <v>0</v>
      </c>
      <c r="W20" s="97">
        <v>0</v>
      </c>
      <c r="X20" s="98">
        <f>(W20*$E20*$F20*$G20*$I20*$X$11)</f>
        <v>0</v>
      </c>
      <c r="Y20" s="97"/>
      <c r="Z20" s="98">
        <f>(Y20*$E20*$F20*$G20*$I20*$Z$11)</f>
        <v>0</v>
      </c>
      <c r="AA20" s="97">
        <v>0</v>
      </c>
      <c r="AB20" s="98">
        <f>(AA20*$E20*$F20*$G20*$I20*$AB$11)</f>
        <v>0</v>
      </c>
      <c r="AC20" s="97"/>
      <c r="AD20" s="98">
        <f>(AC20*$E20*$F20*$G20*$I20*$AD$11)</f>
        <v>0</v>
      </c>
      <c r="AE20" s="97">
        <v>0</v>
      </c>
      <c r="AF20" s="98">
        <f>(AE20*$E20*$F20*$G20*$I20*$AF$11)</f>
        <v>0</v>
      </c>
      <c r="AG20" s="99"/>
      <c r="AH20" s="98">
        <f>(AG20*$E20*$F20*$G20*$I20*$AH$11)</f>
        <v>0</v>
      </c>
      <c r="AI20" s="97">
        <v>0</v>
      </c>
      <c r="AJ20" s="98">
        <f>(AI20*$E20*$F20*$G20*$I20*$AJ$11)</f>
        <v>0</v>
      </c>
      <c r="AK20" s="100"/>
      <c r="AL20" s="97">
        <f>(AK20*$E20*$F20*$G20*$I20*$AL$11)</f>
        <v>0</v>
      </c>
      <c r="AM20" s="97">
        <v>645</v>
      </c>
      <c r="AN20" s="98">
        <f>(AM20*$E20*$F20*$G20*$J20*$AN$11)</f>
        <v>27881851.535999998</v>
      </c>
      <c r="AO20" s="103">
        <v>0</v>
      </c>
      <c r="AP20" s="98">
        <f>(AO20*$E20*$F20*$G20*$J20*$AP$11)</f>
        <v>0</v>
      </c>
      <c r="AQ20" s="97">
        <v>0</v>
      </c>
      <c r="AR20" s="102">
        <f>(AQ20*$E20*$F20*$G20*$J20*$AR$11)</f>
        <v>0</v>
      </c>
      <c r="AS20" s="97"/>
      <c r="AT20" s="98">
        <f>(AS20*$E20*$F20*$G20*$I20*$AT$11)</f>
        <v>0</v>
      </c>
      <c r="AU20" s="97"/>
      <c r="AV20" s="97">
        <f>(AU20*$E20*$F20*$G20*$I20*$AV$11)</f>
        <v>0</v>
      </c>
      <c r="AW20" s="97"/>
      <c r="AX20" s="98">
        <f>(AW20*$E20*$F20*$G20*$I20*$AX$11)</f>
        <v>0</v>
      </c>
      <c r="AY20" s="97">
        <v>880</v>
      </c>
      <c r="AZ20" s="98">
        <f>(AY20*$E20*$F20*$G20*$I20*$AZ$11)</f>
        <v>33141218.879999995</v>
      </c>
      <c r="BA20" s="103">
        <v>300</v>
      </c>
      <c r="BB20" s="98">
        <f>(BA20*$E20*$F20*$G20*$I20*$BB$11)</f>
        <v>11298142.799999999</v>
      </c>
      <c r="BC20" s="97">
        <v>347</v>
      </c>
      <c r="BD20" s="98">
        <f>(BC20*$E20*$F20*$G20*$I20*$BD$11)</f>
        <v>12500003.208000001</v>
      </c>
      <c r="BE20" s="97">
        <v>50</v>
      </c>
      <c r="BF20" s="98">
        <f>(BE20*$E20*$F20*$G20*$I20*$BF$11)</f>
        <v>2095887.3600000001</v>
      </c>
      <c r="BG20" s="97"/>
      <c r="BH20" s="98">
        <f>(BG20*$E20*$F20*$G20*$J20*$BH$11)</f>
        <v>0</v>
      </c>
      <c r="BI20" s="97">
        <v>0</v>
      </c>
      <c r="BJ20" s="98">
        <f>(BI20*$E20*$F20*$G20*$J20*$BJ$11)</f>
        <v>0</v>
      </c>
      <c r="BK20" s="103">
        <v>395</v>
      </c>
      <c r="BL20" s="98">
        <f>(BK20*$E20*$F20*$G20*$J20*$BL$11)</f>
        <v>13970399.184</v>
      </c>
      <c r="BM20" s="97">
        <v>68</v>
      </c>
      <c r="BN20" s="98">
        <f>(BM20*$E20*$F20*$G20*$J20*$BN$11)</f>
        <v>2672256.3840000001</v>
      </c>
      <c r="BO20" s="97"/>
      <c r="BP20" s="98">
        <f>(BO20*$E20*$F20*$G20*$J20*$BP$11)</f>
        <v>0</v>
      </c>
      <c r="BQ20" s="97">
        <v>110</v>
      </c>
      <c r="BR20" s="98">
        <f>(BQ20*$E20*$F20*$G20*$J20*$BR$11)</f>
        <v>5533142.6304000001</v>
      </c>
      <c r="BS20" s="97">
        <v>80</v>
      </c>
      <c r="BT20" s="102">
        <f>(BS20*$E20*$F20*$G20*$J20*$BT$11)</f>
        <v>3458214.1440000003</v>
      </c>
      <c r="BU20" s="104">
        <v>0</v>
      </c>
      <c r="BV20" s="98">
        <f>(BU20*$E20*$F20*$G20*$I20*$BV$11)</f>
        <v>0</v>
      </c>
      <c r="BW20" s="97">
        <v>0</v>
      </c>
      <c r="BX20" s="98">
        <f>(BW20*$E20*$F20*$G20*$I20*$BX$11)</f>
        <v>0</v>
      </c>
      <c r="BY20" s="97">
        <v>0</v>
      </c>
      <c r="BZ20" s="98">
        <f>(BY20*$E20*$F20*$G20*$I20*$BZ$11)</f>
        <v>0</v>
      </c>
      <c r="CA20" s="97">
        <v>10</v>
      </c>
      <c r="CB20" s="98">
        <f>(CA20*$E20*$F20*$G20*$J20*$CB$11)</f>
        <v>392978.88</v>
      </c>
      <c r="CC20" s="97">
        <v>0</v>
      </c>
      <c r="CD20" s="98">
        <f>(CC20*$E20*$F20*$G20*$I20*$CD$11)</f>
        <v>0</v>
      </c>
      <c r="CE20" s="97"/>
      <c r="CF20" s="98">
        <f>(CE20*$E20*$F20*$G20*$I20*$CF$11)</f>
        <v>0</v>
      </c>
      <c r="CG20" s="97"/>
      <c r="CH20" s="98">
        <f>(CG20*$E20*$F20*$G20*$I20*$CH$11)</f>
        <v>0</v>
      </c>
      <c r="CI20" s="97">
        <v>9</v>
      </c>
      <c r="CJ20" s="98">
        <f>(CI20*$E20*$F20*$G20*$I20*$CJ$11)</f>
        <v>353680.99199999997</v>
      </c>
      <c r="CK20" s="97">
        <v>24</v>
      </c>
      <c r="CL20" s="98">
        <f>(CK20*$E20*$F20*$G20*$I20*$CL$11)</f>
        <v>785957.76</v>
      </c>
      <c r="CM20" s="97">
        <v>30</v>
      </c>
      <c r="CN20" s="98">
        <f>(CM20*$E20*$F20*$G20*$I20*$CN$11)</f>
        <v>1090516.392</v>
      </c>
      <c r="CO20" s="97">
        <v>100</v>
      </c>
      <c r="CP20" s="98">
        <f>(CO20*$E20*$F20*$G20*$J20*$CP$11)</f>
        <v>4362065.568</v>
      </c>
      <c r="CQ20" s="97">
        <v>11</v>
      </c>
      <c r="CR20" s="98">
        <f>(CQ20*$E20*$F20*$G20*$J20*$CR$11)</f>
        <v>518732.12159999995</v>
      </c>
      <c r="CS20" s="97">
        <v>0</v>
      </c>
      <c r="CT20" s="98">
        <f>(CS20*$E20*$F20*$G20*$J20*$CT$11)</f>
        <v>0</v>
      </c>
      <c r="CU20" s="103">
        <v>0</v>
      </c>
      <c r="CV20" s="98">
        <f>(CU20*$E20*$F20*$G20*$J20*$CV$11)</f>
        <v>0</v>
      </c>
      <c r="CW20" s="97">
        <v>0</v>
      </c>
      <c r="CX20" s="102">
        <f>(CW20*$E20*$F20*$G20*$J20*$CX$11)</f>
        <v>0</v>
      </c>
      <c r="CY20" s="97"/>
      <c r="CZ20" s="98">
        <f>(CY20*$E20*$F20*$G20*$J20*$CZ$11)</f>
        <v>0</v>
      </c>
      <c r="DA20" s="104"/>
      <c r="DB20" s="98">
        <f>(DA20*$E20*$F20*$G20*$J20*$DB$11)</f>
        <v>0</v>
      </c>
      <c r="DC20" s="97">
        <v>17</v>
      </c>
      <c r="DD20" s="98">
        <f>(DC20*$E20*$F20*$G20*$J20*$DD$11)</f>
        <v>801676.91520000005</v>
      </c>
      <c r="DE20" s="97"/>
      <c r="DF20" s="98">
        <f>(DE20*$E20*$F20*$G20*$K20*$DF$11)</f>
        <v>0</v>
      </c>
      <c r="DG20" s="97">
        <v>3</v>
      </c>
      <c r="DH20" s="102">
        <f>(DG20*$E20*$F20*$G20*$L20*$DH$11)</f>
        <v>200187.65196000002</v>
      </c>
      <c r="DI20" s="98">
        <f t="shared" si="5"/>
        <v>4479</v>
      </c>
      <c r="DJ20" s="98">
        <f t="shared" si="6"/>
        <v>177495229.22315997</v>
      </c>
    </row>
    <row r="21" spans="1:114" ht="15.75" customHeight="1" x14ac:dyDescent="0.25">
      <c r="A21" s="89"/>
      <c r="B21" s="90">
        <v>6</v>
      </c>
      <c r="C21" s="91" t="s">
        <v>148</v>
      </c>
      <c r="D21" s="92" t="s">
        <v>149</v>
      </c>
      <c r="E21" s="85">
        <v>23160</v>
      </c>
      <c r="F21" s="93">
        <v>0.74</v>
      </c>
      <c r="G21" s="94">
        <v>1</v>
      </c>
      <c r="H21" s="88"/>
      <c r="I21" s="95">
        <v>1.4</v>
      </c>
      <c r="J21" s="95">
        <v>1.68</v>
      </c>
      <c r="K21" s="95">
        <v>2.23</v>
      </c>
      <c r="L21" s="96">
        <v>2.57</v>
      </c>
      <c r="M21" s="97">
        <v>0</v>
      </c>
      <c r="N21" s="98">
        <f>(M21*$E21*$F21*$G21*$I21*$N$11)</f>
        <v>0</v>
      </c>
      <c r="O21" s="97"/>
      <c r="P21" s="97">
        <f>(O21*$E21*$F21*$G21*$I21*$P$11)</f>
        <v>0</v>
      </c>
      <c r="Q21" s="97"/>
      <c r="R21" s="98">
        <f>(Q21*$E21*$F21*$G21*$I21*$R$11)</f>
        <v>0</v>
      </c>
      <c r="S21" s="97">
        <v>61</v>
      </c>
      <c r="T21" s="98">
        <f>(S21/12*2*$E21*$F21*$G21*$I21*$T$11)+(S21/12*10*$E21*$F21*$G21*$I21*$T$12)</f>
        <v>1801715.4321599999</v>
      </c>
      <c r="U21" s="97">
        <v>0</v>
      </c>
      <c r="V21" s="98">
        <f>(U21*$E21*$F21*$G21*$I21*$V$11)</f>
        <v>0</v>
      </c>
      <c r="W21" s="97">
        <v>0</v>
      </c>
      <c r="X21" s="98">
        <f>(W21*$E21*$F21*$G21*$I21*$X$11)</f>
        <v>0</v>
      </c>
      <c r="Y21" s="97"/>
      <c r="Z21" s="98">
        <f>(Y21*$E21*$F21*$G21*$I21*$Z$11)</f>
        <v>0</v>
      </c>
      <c r="AA21" s="97">
        <v>0</v>
      </c>
      <c r="AB21" s="98">
        <f>(AA21*$E21*$F21*$G21*$I21*$AB$11)</f>
        <v>0</v>
      </c>
      <c r="AC21" s="97"/>
      <c r="AD21" s="98">
        <f>(AC21*$E21*$F21*$G21*$I21*$AD$11)</f>
        <v>0</v>
      </c>
      <c r="AE21" s="97">
        <v>0</v>
      </c>
      <c r="AF21" s="98">
        <f>(AE21*$E21*$F21*$G21*$I21*$AF$11)</f>
        <v>0</v>
      </c>
      <c r="AG21" s="99"/>
      <c r="AH21" s="98">
        <f>(AG21*$E21*$F21*$G21*$I21*$AH$11)</f>
        <v>0</v>
      </c>
      <c r="AI21" s="97">
        <v>5</v>
      </c>
      <c r="AJ21" s="98">
        <f>(AI21*$E21*$F21*$G21*$I21*$AJ$11)</f>
        <v>131965.68</v>
      </c>
      <c r="AK21" s="100">
        <v>3</v>
      </c>
      <c r="AL21" s="97">
        <f>(AK21*$E21*$F21*$G21*$I21*$AL$11)</f>
        <v>79179.407999999996</v>
      </c>
      <c r="AM21" s="97">
        <v>5</v>
      </c>
      <c r="AN21" s="98">
        <f>(AM21*$E21*$F21*$G21*$J21*$AN$11)</f>
        <v>158358.81600000002</v>
      </c>
      <c r="AO21" s="103">
        <v>0</v>
      </c>
      <c r="AP21" s="98">
        <f>(AO21*$E21*$F21*$G21*$J21*$AP$11)</f>
        <v>0</v>
      </c>
      <c r="AQ21" s="97">
        <v>0</v>
      </c>
      <c r="AR21" s="102">
        <f>(AQ21*$E21*$F21*$G21*$J21*$AR$11)</f>
        <v>0</v>
      </c>
      <c r="AS21" s="97"/>
      <c r="AT21" s="98">
        <f>(AS21*$E21*$F21*$G21*$I21*$AT$11)</f>
        <v>0</v>
      </c>
      <c r="AU21" s="97"/>
      <c r="AV21" s="97">
        <f>(AU21*$E21*$F21*$G21*$I21*$AV$11)</f>
        <v>0</v>
      </c>
      <c r="AW21" s="97"/>
      <c r="AX21" s="98">
        <f>(AW21*$E21*$F21*$G21*$I21*$AX$11)</f>
        <v>0</v>
      </c>
      <c r="AY21" s="97"/>
      <c r="AZ21" s="98">
        <f>(AY21*$E21*$F21*$G21*$I21*$AZ$11)</f>
        <v>0</v>
      </c>
      <c r="BA21" s="97"/>
      <c r="BB21" s="98">
        <f>(BA21*$E21*$F21*$G21*$I21*$BB$11)</f>
        <v>0</v>
      </c>
      <c r="BC21" s="97"/>
      <c r="BD21" s="98">
        <f>(BC21*$E21*$F21*$G21*$I21*$BD$11)</f>
        <v>0</v>
      </c>
      <c r="BE21" s="97"/>
      <c r="BF21" s="98">
        <f>(BE21*$E21*$F21*$G21*$I21*$BF$11)</f>
        <v>0</v>
      </c>
      <c r="BG21" s="97"/>
      <c r="BH21" s="98">
        <f>(BG21*$E21*$F21*$G21*$J21*$BH$11)</f>
        <v>0</v>
      </c>
      <c r="BI21" s="97">
        <v>0</v>
      </c>
      <c r="BJ21" s="98">
        <f>(BI21*$E21*$F21*$G21*$J21*$BJ$11)</f>
        <v>0</v>
      </c>
      <c r="BK21" s="103">
        <v>56</v>
      </c>
      <c r="BL21" s="98">
        <f>(BK21*$E21*$F21*$G21*$J21*$BL$11)</f>
        <v>1451142.6048000001</v>
      </c>
      <c r="BM21" s="97"/>
      <c r="BN21" s="98">
        <f>(BM21*$E21*$F21*$G21*$J21*$BN$11)</f>
        <v>0</v>
      </c>
      <c r="BO21" s="97"/>
      <c r="BP21" s="98">
        <f>(BO21*$E21*$F21*$G21*$J21*$BP$11)</f>
        <v>0</v>
      </c>
      <c r="BQ21" s="97">
        <v>2</v>
      </c>
      <c r="BR21" s="98">
        <f>(BQ21*$E21*$F21*$G21*$J21*$BR$11)</f>
        <v>73708.830720000013</v>
      </c>
      <c r="BS21" s="97">
        <v>1</v>
      </c>
      <c r="BT21" s="102">
        <f>(BS21*$E21*$F21*$G21*$J21*$BT$11)</f>
        <v>31671.763200000005</v>
      </c>
      <c r="BU21" s="104">
        <v>0</v>
      </c>
      <c r="BV21" s="98">
        <f>(BU21*$E21*$F21*$G21*$I21*$BV$11)</f>
        <v>0</v>
      </c>
      <c r="BW21" s="97">
        <v>0</v>
      </c>
      <c r="BX21" s="98">
        <f>(BW21*$E21*$F21*$G21*$I21*$BX$11)</f>
        <v>0</v>
      </c>
      <c r="BY21" s="97">
        <v>0</v>
      </c>
      <c r="BZ21" s="98">
        <f>(BY21*$E21*$F21*$G21*$I21*$BZ$11)</f>
        <v>0</v>
      </c>
      <c r="CA21" s="97">
        <v>3</v>
      </c>
      <c r="CB21" s="98">
        <f>(CA21*$E21*$F21*$G21*$J21*$CB$11)</f>
        <v>86377.535999999993</v>
      </c>
      <c r="CC21" s="97"/>
      <c r="CD21" s="98">
        <f>(CC21*$E21*$F21*$G21*$I21*$CD$11)</f>
        <v>0</v>
      </c>
      <c r="CE21" s="97"/>
      <c r="CF21" s="98">
        <f>(CE21*$E21*$F21*$G21*$I21*$CF$11)</f>
        <v>0</v>
      </c>
      <c r="CG21" s="97"/>
      <c r="CH21" s="98">
        <f>(CG21*$E21*$F21*$G21*$I21*$CH$11)</f>
        <v>0</v>
      </c>
      <c r="CI21" s="97">
        <v>0</v>
      </c>
      <c r="CJ21" s="98">
        <f>(CI21*$E21*$F21*$G21*$I21*$CJ$11)</f>
        <v>0</v>
      </c>
      <c r="CK21" s="97">
        <v>4</v>
      </c>
      <c r="CL21" s="98">
        <f>(CK21*$E21*$F21*$G21*$I21*$CL$11)</f>
        <v>95975.040000000008</v>
      </c>
      <c r="CM21" s="97"/>
      <c r="CN21" s="98">
        <f>(CM21*$E21*$F21*$G21*$I21*$CN$11)</f>
        <v>0</v>
      </c>
      <c r="CO21" s="97">
        <v>5</v>
      </c>
      <c r="CP21" s="98">
        <f>(CO21*$E21*$F21*$G21*$J21*$CP$11)</f>
        <v>159798.44160000002</v>
      </c>
      <c r="CQ21" s="97"/>
      <c r="CR21" s="98">
        <f>(CQ21*$E21*$F21*$G21*$J21*$CR$11)</f>
        <v>0</v>
      </c>
      <c r="CS21" s="97">
        <v>0</v>
      </c>
      <c r="CT21" s="98">
        <f>(CS21*$E21*$F21*$G21*$J21*$CT$11)</f>
        <v>0</v>
      </c>
      <c r="CU21" s="103">
        <v>0</v>
      </c>
      <c r="CV21" s="98">
        <f>(CU21*$E21*$F21*$G21*$J21*$CV$11)</f>
        <v>0</v>
      </c>
      <c r="CW21" s="97">
        <v>0</v>
      </c>
      <c r="CX21" s="102">
        <f>(CW21*$E21*$F21*$G21*$J21*$CX$11)</f>
        <v>0</v>
      </c>
      <c r="CY21" s="97"/>
      <c r="CZ21" s="98">
        <f>(CY21*$E21*$F21*$G21*$J21*$CZ$11)</f>
        <v>0</v>
      </c>
      <c r="DA21" s="104"/>
      <c r="DB21" s="98">
        <f>(DA21*$E21*$F21*$G21*$J21*$DB$11)</f>
        <v>0</v>
      </c>
      <c r="DC21" s="97">
        <v>0</v>
      </c>
      <c r="DD21" s="98">
        <f>(DC21*$E21*$F21*$G21*$J21*$DD$11)</f>
        <v>0</v>
      </c>
      <c r="DE21" s="97"/>
      <c r="DF21" s="98">
        <f>(DE21*$E21*$F21*$G21*$K21*$DF$11)</f>
        <v>0</v>
      </c>
      <c r="DG21" s="97"/>
      <c r="DH21" s="102">
        <f>(DG21*$E21*$F21*$G21*$L21*$DH$11)</f>
        <v>0</v>
      </c>
      <c r="DI21" s="98">
        <f t="shared" si="5"/>
        <v>145</v>
      </c>
      <c r="DJ21" s="98">
        <f t="shared" si="6"/>
        <v>4069893.5524800001</v>
      </c>
    </row>
    <row r="22" spans="1:114" s="194" customFormat="1" ht="18" customHeight="1" x14ac:dyDescent="0.25">
      <c r="A22" s="89"/>
      <c r="B22" s="90">
        <v>7</v>
      </c>
      <c r="C22" s="91" t="s">
        <v>150</v>
      </c>
      <c r="D22" s="92" t="s">
        <v>151</v>
      </c>
      <c r="E22" s="85">
        <v>23160</v>
      </c>
      <c r="F22" s="93">
        <v>3.21</v>
      </c>
      <c r="G22" s="94">
        <v>1</v>
      </c>
      <c r="H22" s="88"/>
      <c r="I22" s="95">
        <v>1.4</v>
      </c>
      <c r="J22" s="95">
        <v>1.68</v>
      </c>
      <c r="K22" s="95">
        <v>2.23</v>
      </c>
      <c r="L22" s="96">
        <v>2.57</v>
      </c>
      <c r="M22" s="97">
        <v>0</v>
      </c>
      <c r="N22" s="98">
        <f>(M22*$E22*$F22*$G22*$I22)</f>
        <v>0</v>
      </c>
      <c r="O22" s="97"/>
      <c r="P22" s="97">
        <f>(O22*$E22*$F22*$G22*$I22)</f>
        <v>0</v>
      </c>
      <c r="Q22" s="97"/>
      <c r="R22" s="98">
        <f>(Q22*$E22*$F22*$G22*$I22)</f>
        <v>0</v>
      </c>
      <c r="S22" s="97">
        <v>3</v>
      </c>
      <c r="T22" s="98">
        <f>(S22*$E22*$F22*$G22*$I22)</f>
        <v>312243.11999999994</v>
      </c>
      <c r="U22" s="97">
        <v>0</v>
      </c>
      <c r="V22" s="98">
        <f>(U22*$E22*$F22*$G22*$I22)</f>
        <v>0</v>
      </c>
      <c r="W22" s="97">
        <v>0</v>
      </c>
      <c r="X22" s="98">
        <f>(W22*$E22*$F22*$G22*$I22)</f>
        <v>0</v>
      </c>
      <c r="Y22" s="97"/>
      <c r="Z22" s="98">
        <f>(Y22*$E22*$F22*$G22*$I22)</f>
        <v>0</v>
      </c>
      <c r="AA22" s="97">
        <v>0</v>
      </c>
      <c r="AB22" s="98">
        <f>(AA22*$E22*$F22*$G22*$I22)</f>
        <v>0</v>
      </c>
      <c r="AC22" s="97"/>
      <c r="AD22" s="98">
        <f>(AC22*$E22*$F22*$G22*$I22)</f>
        <v>0</v>
      </c>
      <c r="AE22" s="97">
        <v>0</v>
      </c>
      <c r="AF22" s="98">
        <f>(AE22*$E22*$F22*$G22*$I22)</f>
        <v>0</v>
      </c>
      <c r="AG22" s="99"/>
      <c r="AH22" s="98">
        <f>(AG22*$E22*$F22*$G22*$I22)</f>
        <v>0</v>
      </c>
      <c r="AI22" s="97">
        <v>4</v>
      </c>
      <c r="AJ22" s="98">
        <f>(AI22*$E22*$F22*$G22*$I22)</f>
        <v>416324.16000000003</v>
      </c>
      <c r="AK22" s="100"/>
      <c r="AL22" s="98">
        <f>(AK22*$E22*$F22*$G22*$I22)</f>
        <v>0</v>
      </c>
      <c r="AM22" s="97"/>
      <c r="AN22" s="98">
        <f>(AM22*$E22*$F22*$G22*$J22)</f>
        <v>0</v>
      </c>
      <c r="AO22" s="103">
        <v>0</v>
      </c>
      <c r="AP22" s="98">
        <f>(AO22*$E22*$F22*$G22*$J22)</f>
        <v>0</v>
      </c>
      <c r="AQ22" s="97">
        <v>0</v>
      </c>
      <c r="AR22" s="98">
        <f>(AQ22*$E22*$F22*$G22*$J22)</f>
        <v>0</v>
      </c>
      <c r="AS22" s="97"/>
      <c r="AT22" s="98">
        <f>(AS22*$E22*$F22*$G22*$I22)</f>
        <v>0</v>
      </c>
      <c r="AU22" s="97"/>
      <c r="AV22" s="98">
        <f>(AU22*$E22*$F22*$G22*$I22)</f>
        <v>0</v>
      </c>
      <c r="AW22" s="97"/>
      <c r="AX22" s="98">
        <f>(AW22*$E22*$F22*$G22*$I22)</f>
        <v>0</v>
      </c>
      <c r="AY22" s="97">
        <v>0</v>
      </c>
      <c r="AZ22" s="98">
        <f>(AY22*$E22*$F22*$G22*$I22)</f>
        <v>0</v>
      </c>
      <c r="BA22" s="97">
        <v>0</v>
      </c>
      <c r="BB22" s="98">
        <f>(BA22*$E22*$F22*$G22*$I22)</f>
        <v>0</v>
      </c>
      <c r="BC22" s="97">
        <v>0</v>
      </c>
      <c r="BD22" s="98">
        <f>(BC22*$E22*$F22*$G22*$I22)</f>
        <v>0</v>
      </c>
      <c r="BE22" s="97"/>
      <c r="BF22" s="98">
        <f>(BE22*$E22*$F22*$G22*$I22)</f>
        <v>0</v>
      </c>
      <c r="BG22" s="97"/>
      <c r="BH22" s="98">
        <f>(BG22*$E22*$F22*$G22*$J22)</f>
        <v>0</v>
      </c>
      <c r="BI22" s="97">
        <v>0</v>
      </c>
      <c r="BJ22" s="98">
        <f>(BI22*$E22*$F22*$G22*$J22)</f>
        <v>0</v>
      </c>
      <c r="BK22" s="103">
        <v>0</v>
      </c>
      <c r="BL22" s="98">
        <f>(BK22*$E22*$F22*$G22*$J22)</f>
        <v>0</v>
      </c>
      <c r="BM22" s="97"/>
      <c r="BN22" s="98">
        <f>(BM22*$E22*$F22*$G22*$J22)</f>
        <v>0</v>
      </c>
      <c r="BO22" s="97"/>
      <c r="BP22" s="98">
        <f>(BO22*$E22*$F22*$G22*$J22)</f>
        <v>0</v>
      </c>
      <c r="BQ22" s="97"/>
      <c r="BR22" s="98">
        <f>(BQ22*$E22*$F22*$G22*$J22)</f>
        <v>0</v>
      </c>
      <c r="BS22" s="97"/>
      <c r="BT22" s="98">
        <f>(BS22*$E22*$F22*$G22*$J22)</f>
        <v>0</v>
      </c>
      <c r="BU22" s="104">
        <v>0</v>
      </c>
      <c r="BV22" s="98">
        <f>(BU22*$E22*$F22*$G22*$I22)</f>
        <v>0</v>
      </c>
      <c r="BW22" s="97">
        <v>0</v>
      </c>
      <c r="BX22" s="98">
        <f>(BW22*$E22*$F22*$G22*$I22)</f>
        <v>0</v>
      </c>
      <c r="BY22" s="97">
        <v>0</v>
      </c>
      <c r="BZ22" s="98">
        <f>(BY22*$E22*$F22*$G22*$I22)</f>
        <v>0</v>
      </c>
      <c r="CA22" s="97"/>
      <c r="CB22" s="98">
        <f>(CA22*$E22*$F22*$G22*$J22)</f>
        <v>0</v>
      </c>
      <c r="CC22" s="97"/>
      <c r="CD22" s="98">
        <f>(CC22*$E22*$F22*$G22*$I22)</f>
        <v>0</v>
      </c>
      <c r="CE22" s="97"/>
      <c r="CF22" s="98">
        <f>(CE22*$E22*$F22*$G22*$I22)</f>
        <v>0</v>
      </c>
      <c r="CG22" s="97"/>
      <c r="CH22" s="98">
        <f>(CG22*$E22*$F22*$G22*$I22)</f>
        <v>0</v>
      </c>
      <c r="CI22" s="97">
        <v>0</v>
      </c>
      <c r="CJ22" s="98">
        <f>(CI22*$E22*$F22*$G22*$I22)</f>
        <v>0</v>
      </c>
      <c r="CK22" s="97"/>
      <c r="CL22" s="98">
        <f>(CK22*$E22*$F22*$G22*$I22)</f>
        <v>0</v>
      </c>
      <c r="CM22" s="97"/>
      <c r="CN22" s="98">
        <f>(CM22*$E22*$F22*$G22*$I22)</f>
        <v>0</v>
      </c>
      <c r="CO22" s="97">
        <v>0</v>
      </c>
      <c r="CP22" s="98">
        <f>(CO22*$E22*$F22*$G22*$J22)</f>
        <v>0</v>
      </c>
      <c r="CQ22" s="97"/>
      <c r="CR22" s="98">
        <f>(CQ22*$E22*$F22*$G22*$J22)</f>
        <v>0</v>
      </c>
      <c r="CS22" s="97">
        <v>0</v>
      </c>
      <c r="CT22" s="98">
        <f>(CS22*$E22*$F22*$G22*$J22)</f>
        <v>0</v>
      </c>
      <c r="CU22" s="103">
        <v>0</v>
      </c>
      <c r="CV22" s="98">
        <f>(CU22*$E22*$F22*$G22*$J22)</f>
        <v>0</v>
      </c>
      <c r="CW22" s="97">
        <v>0</v>
      </c>
      <c r="CX22" s="98">
        <f>(CW22*$E22*$F22*$G22*$J22)</f>
        <v>0</v>
      </c>
      <c r="CY22" s="97"/>
      <c r="CZ22" s="98">
        <f>(CY22*$E22*$F22*$G22*$J22)</f>
        <v>0</v>
      </c>
      <c r="DA22" s="104"/>
      <c r="DB22" s="98">
        <f>(DA22*$E22*$F22*$G22*$J22)</f>
        <v>0</v>
      </c>
      <c r="DC22" s="97">
        <v>0</v>
      </c>
      <c r="DD22" s="98">
        <f>(DC22*$E22*$F22*$G22*$J22)</f>
        <v>0</v>
      </c>
      <c r="DE22" s="97"/>
      <c r="DF22" s="98">
        <f>(DE22*$E22*$F22*$G22*$K22)</f>
        <v>0</v>
      </c>
      <c r="DG22" s="97"/>
      <c r="DH22" s="102">
        <f>(DG22*$E22*$F22*$G22*$L22)</f>
        <v>0</v>
      </c>
      <c r="DI22" s="98">
        <f t="shared" si="5"/>
        <v>7</v>
      </c>
      <c r="DJ22" s="98">
        <f t="shared" si="6"/>
        <v>728567.28</v>
      </c>
    </row>
    <row r="23" spans="1:114" ht="30" customHeight="1" x14ac:dyDescent="0.25">
      <c r="A23" s="89"/>
      <c r="B23" s="90">
        <v>8</v>
      </c>
      <c r="C23" s="91" t="s">
        <v>152</v>
      </c>
      <c r="D23" s="92" t="s">
        <v>153</v>
      </c>
      <c r="E23" s="85">
        <v>23160</v>
      </c>
      <c r="F23" s="93">
        <v>0.71</v>
      </c>
      <c r="G23" s="94">
        <v>1</v>
      </c>
      <c r="H23" s="88"/>
      <c r="I23" s="95">
        <v>1.4</v>
      </c>
      <c r="J23" s="95">
        <v>1.68</v>
      </c>
      <c r="K23" s="95">
        <v>2.23</v>
      </c>
      <c r="L23" s="96">
        <v>2.57</v>
      </c>
      <c r="M23" s="97">
        <v>62</v>
      </c>
      <c r="N23" s="98">
        <f>(M23*$E23*$F23*$G23*$I23*$N$11)</f>
        <v>1570034.9279999998</v>
      </c>
      <c r="O23" s="97"/>
      <c r="P23" s="97">
        <f>(O23*$E23*$F23*$G23*$I23*$P$11)</f>
        <v>0</v>
      </c>
      <c r="Q23" s="97"/>
      <c r="R23" s="98">
        <f>(Q23*$E23*$F23*$G23*$I23*$R$11)</f>
        <v>0</v>
      </c>
      <c r="S23" s="97">
        <v>12</v>
      </c>
      <c r="T23" s="98">
        <f>(S23/12*2*$E23*$F23*$G23*$I23*$T$11)+(S23/12*10*$E23*$F23*$G23*$I23*$T$12)</f>
        <v>340066.80287999997</v>
      </c>
      <c r="U23" s="97">
        <v>0</v>
      </c>
      <c r="V23" s="98">
        <f>(U23*$E23*$F23*$G23*$I23*$V$11)</f>
        <v>0</v>
      </c>
      <c r="W23" s="97">
        <v>0</v>
      </c>
      <c r="X23" s="98">
        <f>(W23*$E23*$F23*$G23*$I23*$X$11)</f>
        <v>0</v>
      </c>
      <c r="Y23" s="97"/>
      <c r="Z23" s="98">
        <f>(Y23*$E23*$F23*$G23*$I23*$Z$11)</f>
        <v>0</v>
      </c>
      <c r="AA23" s="97">
        <v>0</v>
      </c>
      <c r="AB23" s="98">
        <f>(AA23*$E23*$F23*$G23*$I23*$AB$11)</f>
        <v>0</v>
      </c>
      <c r="AC23" s="97"/>
      <c r="AD23" s="98">
        <f>(AC23*$E23*$F23*$G23*$I23*$AD$11)</f>
        <v>0</v>
      </c>
      <c r="AE23" s="97">
        <v>0</v>
      </c>
      <c r="AF23" s="98">
        <f>(AE23*$E23*$F23*$G23*$I23*$AF$11)</f>
        <v>0</v>
      </c>
      <c r="AG23" s="99"/>
      <c r="AH23" s="98">
        <f>(AG23*$E23*$F23*$G23*$I23*$AH$11)</f>
        <v>0</v>
      </c>
      <c r="AI23" s="97">
        <v>40</v>
      </c>
      <c r="AJ23" s="98">
        <f>(AI23*$E23*$F23*$G23*$I23*$AJ$11)</f>
        <v>1012925.76</v>
      </c>
      <c r="AK23" s="100">
        <v>73</v>
      </c>
      <c r="AL23" s="97">
        <f>(AK23*$E23*$F23*$G23*$I23*$AL$11)</f>
        <v>1848589.5120000001</v>
      </c>
      <c r="AM23" s="97"/>
      <c r="AN23" s="98">
        <f>(AM23*$E23*$F23*$G23*$J23*$AN$11)</f>
        <v>0</v>
      </c>
      <c r="AO23" s="103">
        <v>0</v>
      </c>
      <c r="AP23" s="98">
        <f>(AO23*$E23*$F23*$G23*$J23*$AP$11)</f>
        <v>0</v>
      </c>
      <c r="AQ23" s="97">
        <v>12</v>
      </c>
      <c r="AR23" s="102">
        <f>(AQ23*$E23*$F23*$G23*$J23*$AR$11)</f>
        <v>364653.27360000001</v>
      </c>
      <c r="AS23" s="97"/>
      <c r="AT23" s="98">
        <f>(AS23*$E23*$F23*$G23*$I23*$AT$11)</f>
        <v>0</v>
      </c>
      <c r="AU23" s="97"/>
      <c r="AV23" s="97">
        <f>(AU23*$E23*$F23*$G23*$I23*$AV$11)</f>
        <v>0</v>
      </c>
      <c r="AW23" s="97"/>
      <c r="AX23" s="98">
        <f>(AW23*$E23*$F23*$G23*$I23*$AX$11)</f>
        <v>0</v>
      </c>
      <c r="AY23" s="97"/>
      <c r="AZ23" s="98">
        <f>(AY23*$E23*$F23*$G23*$I23*$AZ$11)</f>
        <v>0</v>
      </c>
      <c r="BA23" s="97">
        <v>0</v>
      </c>
      <c r="BB23" s="98">
        <f>(BA23*$E23*$F23*$G23*$I23*$BB$11)</f>
        <v>0</v>
      </c>
      <c r="BC23" s="97">
        <v>0</v>
      </c>
      <c r="BD23" s="98">
        <f>(BC23*$E23*$F23*$G23*$I23*$BD$11)</f>
        <v>0</v>
      </c>
      <c r="BE23" s="97">
        <v>37</v>
      </c>
      <c r="BF23" s="98">
        <f>(BE23*$E23*$F23*$G23*$I23*$BF$11)</f>
        <v>1090276.4543999999</v>
      </c>
      <c r="BG23" s="97"/>
      <c r="BH23" s="98">
        <f>(BG23*$E23*$F23*$G23*$J23*$BH$11)</f>
        <v>0</v>
      </c>
      <c r="BI23" s="97">
        <v>0</v>
      </c>
      <c r="BJ23" s="98">
        <f>(BI23*$E23*$F23*$G23*$J23*$BJ$11)</f>
        <v>0</v>
      </c>
      <c r="BK23" s="97">
        <v>260</v>
      </c>
      <c r="BL23" s="98">
        <f>(BK23*$E23*$F23*$G23*$J23*$BL$11)</f>
        <v>6464308.0319999997</v>
      </c>
      <c r="BM23" s="105">
        <v>60</v>
      </c>
      <c r="BN23" s="98">
        <f>(BM23*$E23*$F23*$G23*$J23*$BN$11)</f>
        <v>1657514.88</v>
      </c>
      <c r="BO23" s="97">
        <v>15</v>
      </c>
      <c r="BP23" s="98">
        <f>(BO23*$E23*$F23*$G23*$J23*$BP$11)</f>
        <v>372940.848</v>
      </c>
      <c r="BQ23" s="97">
        <v>80</v>
      </c>
      <c r="BR23" s="98">
        <f>(BQ23*$E23*$F23*$G23*$J23*$BR$11)</f>
        <v>2828825.3951999997</v>
      </c>
      <c r="BS23" s="97">
        <v>68</v>
      </c>
      <c r="BT23" s="102">
        <f>(BS23*$E23*$F23*$G23*$J23*$BT$11)</f>
        <v>2066368.5504000003</v>
      </c>
      <c r="BU23" s="104">
        <v>0</v>
      </c>
      <c r="BV23" s="98">
        <f>(BU23*$E23*$F23*$G23*$I23*$BV$11)</f>
        <v>0</v>
      </c>
      <c r="BW23" s="97">
        <v>0</v>
      </c>
      <c r="BX23" s="98">
        <f>(BW23*$E23*$F23*$G23*$I23*$BX$11)</f>
        <v>0</v>
      </c>
      <c r="BY23" s="97">
        <v>65</v>
      </c>
      <c r="BZ23" s="98">
        <f>(BY23*$E23*$F23*$G23*$I23*$BZ$11)</f>
        <v>1496367.5999999999</v>
      </c>
      <c r="CA23" s="97">
        <v>96</v>
      </c>
      <c r="CB23" s="98">
        <f>(CA23*$E23*$F23*$G23*$J23*$CB$11)</f>
        <v>2652023.8079999997</v>
      </c>
      <c r="CC23" s="97">
        <v>2</v>
      </c>
      <c r="CD23" s="98">
        <f>(CC23*$E23*$F23*$G23*$I23*$CD$11)</f>
        <v>32229.455999999995</v>
      </c>
      <c r="CE23" s="97">
        <v>208</v>
      </c>
      <c r="CF23" s="98">
        <f>(CE23*$E23*$F23*$G23*$I23*$CF$11)</f>
        <v>3351863.4239999992</v>
      </c>
      <c r="CG23" s="97">
        <v>30</v>
      </c>
      <c r="CH23" s="98">
        <f>(CG23*$E23*$F23*$G23*$I23*$CH$11)</f>
        <v>483441.83999999991</v>
      </c>
      <c r="CI23" s="97">
        <v>0</v>
      </c>
      <c r="CJ23" s="98">
        <f>(CI23*$E23*$F23*$G23*$I23*$CJ$11)</f>
        <v>0</v>
      </c>
      <c r="CK23" s="97">
        <v>36</v>
      </c>
      <c r="CL23" s="98">
        <f>(CK23*$E23*$F23*$G23*$I23*$CL$11)</f>
        <v>828757.44</v>
      </c>
      <c r="CM23" s="97">
        <v>10</v>
      </c>
      <c r="CN23" s="98">
        <f>(CM23*$E23*$F23*$G23*$I23*$CN$11)</f>
        <v>255533.54400000002</v>
      </c>
      <c r="CO23" s="97">
        <v>35</v>
      </c>
      <c r="CP23" s="98">
        <f>(CO23*$E23*$F23*$G23*$J23*$CP$11)</f>
        <v>1073240.8848000001</v>
      </c>
      <c r="CQ23" s="97">
        <v>113</v>
      </c>
      <c r="CR23" s="98">
        <f>(CQ23*$E23*$F23*$G23*$J23*$CR$11)</f>
        <v>3745983.6287999996</v>
      </c>
      <c r="CS23" s="97">
        <v>0</v>
      </c>
      <c r="CT23" s="98">
        <f>(CS23*$E23*$F23*$G23*$J23*$CT$11)</f>
        <v>0</v>
      </c>
      <c r="CU23" s="103">
        <v>0</v>
      </c>
      <c r="CV23" s="98">
        <f>(CU23*$E23*$F23*$G23*$J23*$CV$11)</f>
        <v>0</v>
      </c>
      <c r="CW23" s="97">
        <v>0</v>
      </c>
      <c r="CX23" s="102">
        <f>(CW23*$E23*$F23*$G23*$J23*$CX$11)</f>
        <v>0</v>
      </c>
      <c r="CY23" s="97">
        <v>5</v>
      </c>
      <c r="CZ23" s="98">
        <f>(CY23*$E23*$F23*$G23*$J23*$CZ$11)</f>
        <v>138126.24</v>
      </c>
      <c r="DA23" s="104">
        <v>4</v>
      </c>
      <c r="DB23" s="98">
        <f>(DA23*$E23*$F23*$G23*$J23*$DB$11)</f>
        <v>110500.99199999998</v>
      </c>
      <c r="DC23" s="97">
        <v>23</v>
      </c>
      <c r="DD23" s="98">
        <f>(DC23*$E23*$F23*$G23*$J23*$DD$11)</f>
        <v>762456.84479999985</v>
      </c>
      <c r="DE23" s="97">
        <v>40</v>
      </c>
      <c r="DF23" s="98">
        <f>(DE23*$E23*$F23*$G23*$K23*$DF$11)</f>
        <v>1760122.9439999999</v>
      </c>
      <c r="DG23" s="97">
        <v>47</v>
      </c>
      <c r="DH23" s="102">
        <f>(DG23*$E23*$F23*$G23*$L23*$DH$11)</f>
        <v>2204706.9128399999</v>
      </c>
      <c r="DI23" s="98">
        <f t="shared" si="5"/>
        <v>1433</v>
      </c>
      <c r="DJ23" s="98">
        <f t="shared" si="6"/>
        <v>38511859.995719999</v>
      </c>
    </row>
    <row r="24" spans="1:114" ht="60" customHeight="1" x14ac:dyDescent="0.25">
      <c r="A24" s="89"/>
      <c r="B24" s="90">
        <v>9</v>
      </c>
      <c r="C24" s="91" t="s">
        <v>154</v>
      </c>
      <c r="D24" s="92" t="s">
        <v>155</v>
      </c>
      <c r="E24" s="85">
        <v>23160</v>
      </c>
      <c r="F24" s="93">
        <v>0.89</v>
      </c>
      <c r="G24" s="94">
        <v>1</v>
      </c>
      <c r="H24" s="88"/>
      <c r="I24" s="95">
        <v>1.4</v>
      </c>
      <c r="J24" s="95">
        <v>1.68</v>
      </c>
      <c r="K24" s="95">
        <v>2.23</v>
      </c>
      <c r="L24" s="96">
        <v>2.57</v>
      </c>
      <c r="M24" s="97">
        <v>20</v>
      </c>
      <c r="N24" s="98">
        <f>(M24*$E24*$F24*$G24*$I24*$N$11)</f>
        <v>634861.92000000004</v>
      </c>
      <c r="O24" s="97"/>
      <c r="P24" s="97">
        <f>(O24*$E24*$F24*$G24*$I24*$P$11)</f>
        <v>0</v>
      </c>
      <c r="Q24" s="97"/>
      <c r="R24" s="98">
        <f>(Q24*$E24*$F24*$G24*$I24*$R$11)</f>
        <v>0</v>
      </c>
      <c r="S24" s="97">
        <v>0</v>
      </c>
      <c r="T24" s="98">
        <f>(S24/12*2*$E24*$F24*$G24*$I24*$T$11)+(S24/12*10*$E24*$F24*$G24*$I24*$T$12)</f>
        <v>0</v>
      </c>
      <c r="U24" s="97"/>
      <c r="V24" s="98">
        <f>(U24*$E24*$F24*$G24*$I24*$V$11)</f>
        <v>0</v>
      </c>
      <c r="W24" s="97">
        <v>0</v>
      </c>
      <c r="X24" s="98">
        <f>(W24*$E24*$F24*$G24*$I24*$X$11)</f>
        <v>0</v>
      </c>
      <c r="Y24" s="97"/>
      <c r="Z24" s="98">
        <f>(Y24*$E24*$F24*$G24*$I24*$Z$11)</f>
        <v>0</v>
      </c>
      <c r="AA24" s="97">
        <v>0</v>
      </c>
      <c r="AB24" s="98">
        <f>(AA24*$E24*$F24*$G24*$I24*$AB$11)</f>
        <v>0</v>
      </c>
      <c r="AC24" s="97"/>
      <c r="AD24" s="98">
        <f>(AC24*$E24*$F24*$G24*$I24*$AD$11)</f>
        <v>0</v>
      </c>
      <c r="AE24" s="97">
        <v>0</v>
      </c>
      <c r="AF24" s="98">
        <f>(AE24*$E24*$F24*$G24*$I24*$AF$11)</f>
        <v>0</v>
      </c>
      <c r="AG24" s="99"/>
      <c r="AH24" s="98">
        <f>(AG24*$E24*$F24*$G24*$I24*$AH$11)</f>
        <v>0</v>
      </c>
      <c r="AI24" s="97">
        <v>12</v>
      </c>
      <c r="AJ24" s="98">
        <f>(AI24*$E24*$F24*$G24*$I24*$AJ$11)</f>
        <v>380917.15200000006</v>
      </c>
      <c r="AK24" s="100">
        <v>7</v>
      </c>
      <c r="AL24" s="97">
        <f>(AK24*$E24*$F24*$G24*$I24*$AL$11)</f>
        <v>222201.67199999996</v>
      </c>
      <c r="AM24" s="97"/>
      <c r="AN24" s="98">
        <f>(AM24*$E24*$F24*$G24*$J24*$AN$11)</f>
        <v>0</v>
      </c>
      <c r="AO24" s="103">
        <v>1</v>
      </c>
      <c r="AP24" s="98">
        <f>(AO24*$E24*$F24*$G24*$J24*$AP$11)</f>
        <v>38091.715200000006</v>
      </c>
      <c r="AQ24" s="97">
        <v>1</v>
      </c>
      <c r="AR24" s="102">
        <f>(AQ24*$E24*$F24*$G24*$J24*$AR$11)</f>
        <v>38091.715200000006</v>
      </c>
      <c r="AS24" s="97"/>
      <c r="AT24" s="98">
        <f>(AS24*$E24*$F24*$G24*$I24*$AT$11)</f>
        <v>0</v>
      </c>
      <c r="AU24" s="97"/>
      <c r="AV24" s="97">
        <f>(AU24*$E24*$F24*$G24*$I24*$AV$11)</f>
        <v>0</v>
      </c>
      <c r="AW24" s="97"/>
      <c r="AX24" s="98">
        <f>(AW24*$E24*$F24*$G24*$I24*$AX$11)</f>
        <v>0</v>
      </c>
      <c r="AY24" s="97"/>
      <c r="AZ24" s="98">
        <f>(AY24*$E24*$F24*$G24*$I24*$AZ$11)</f>
        <v>0</v>
      </c>
      <c r="BA24" s="97">
        <v>0</v>
      </c>
      <c r="BB24" s="98">
        <f>(BA24*$E24*$F24*$G24*$I24*$BB$11)</f>
        <v>0</v>
      </c>
      <c r="BC24" s="97">
        <v>0</v>
      </c>
      <c r="BD24" s="98">
        <f>(BC24*$E24*$F24*$G24*$I24*$BD$11)</f>
        <v>0</v>
      </c>
      <c r="BE24" s="97">
        <v>1</v>
      </c>
      <c r="BF24" s="98">
        <f>(BE24*$E24*$F24*$G24*$I24*$BF$11)</f>
        <v>36937.4208</v>
      </c>
      <c r="BG24" s="97"/>
      <c r="BH24" s="98">
        <f>(BG24*$E24*$F24*$G24*$J24*$BH$11)</f>
        <v>0</v>
      </c>
      <c r="BI24" s="97">
        <v>0</v>
      </c>
      <c r="BJ24" s="98">
        <f>(BI24*$E24*$F24*$G24*$J24*$BJ$11)</f>
        <v>0</v>
      </c>
      <c r="BK24" s="97">
        <v>230</v>
      </c>
      <c r="BL24" s="98">
        <f>(BK24*$E24*$F24*$G24*$J24*$BL$11)</f>
        <v>7168168.2239999995</v>
      </c>
      <c r="BM24" s="105">
        <v>7</v>
      </c>
      <c r="BN24" s="98">
        <f>(BM24*$E24*$F24*$G24*$J24*$BN$11)</f>
        <v>242401.82399999996</v>
      </c>
      <c r="BO24" s="97"/>
      <c r="BP24" s="98">
        <f>(BO24*$E24*$F24*$G24*$J24*$BP$11)</f>
        <v>0</v>
      </c>
      <c r="BQ24" s="97">
        <v>17</v>
      </c>
      <c r="BR24" s="98">
        <f>(BQ24*$E24*$F24*$G24*$J24*$BR$11)</f>
        <v>753523.38431999995</v>
      </c>
      <c r="BS24" s="97">
        <v>4</v>
      </c>
      <c r="BT24" s="102">
        <f>(BS24*$E24*$F24*$G24*$J24*$BT$11)</f>
        <v>152366.86080000002</v>
      </c>
      <c r="BU24" s="104">
        <v>0</v>
      </c>
      <c r="BV24" s="98">
        <f>(BU24*$E24*$F24*$G24*$I24*$BV$11)</f>
        <v>0</v>
      </c>
      <c r="BW24" s="97">
        <v>0</v>
      </c>
      <c r="BX24" s="98">
        <f>(BW24*$E24*$F24*$G24*$I24*$BX$11)</f>
        <v>0</v>
      </c>
      <c r="BY24" s="97"/>
      <c r="BZ24" s="98">
        <f>(BY24*$E24*$F24*$G24*$I24*$BZ$11)</f>
        <v>0</v>
      </c>
      <c r="CA24" s="97">
        <v>12</v>
      </c>
      <c r="CB24" s="98">
        <f>(CA24*$E24*$F24*$G24*$J24*$CB$11)</f>
        <v>415545.984</v>
      </c>
      <c r="CC24" s="97">
        <v>1</v>
      </c>
      <c r="CD24" s="98">
        <f>(CC24*$E24*$F24*$G24*$I24*$CD$11)</f>
        <v>20200.151999999998</v>
      </c>
      <c r="CE24" s="97"/>
      <c r="CF24" s="98">
        <f>(CE24*$E24*$F24*$G24*$I24*$CF$11)</f>
        <v>0</v>
      </c>
      <c r="CG24" s="97"/>
      <c r="CH24" s="98">
        <f>(CG24*$E24*$F24*$G24*$I24*$CH$11)</f>
        <v>0</v>
      </c>
      <c r="CI24" s="97">
        <v>0</v>
      </c>
      <c r="CJ24" s="98">
        <f>(CI24*$E24*$F24*$G24*$I24*$CJ$11)</f>
        <v>0</v>
      </c>
      <c r="CK24" s="97">
        <v>4</v>
      </c>
      <c r="CL24" s="98">
        <f>(CK24*$E24*$F24*$G24*$I24*$CL$11)</f>
        <v>115429.44</v>
      </c>
      <c r="CM24" s="97"/>
      <c r="CN24" s="98">
        <f>(CM24*$E24*$F24*$G24*$I24*$CN$11)</f>
        <v>0</v>
      </c>
      <c r="CO24" s="97">
        <v>7</v>
      </c>
      <c r="CP24" s="98">
        <f>(CO24*$E24*$F24*$G24*$J24*$CP$11)</f>
        <v>269066.02463999996</v>
      </c>
      <c r="CQ24" s="97">
        <v>6</v>
      </c>
      <c r="CR24" s="98">
        <f>(CQ24*$E24*$F24*$G24*$J24*$CR$11)</f>
        <v>249327.59039999999</v>
      </c>
      <c r="CS24" s="97">
        <v>0</v>
      </c>
      <c r="CT24" s="98">
        <f>(CS24*$E24*$F24*$G24*$J24*$CT$11)</f>
        <v>0</v>
      </c>
      <c r="CU24" s="103">
        <v>0</v>
      </c>
      <c r="CV24" s="98">
        <f>(CU24*$E24*$F24*$G24*$J24*$CV$11)</f>
        <v>0</v>
      </c>
      <c r="CW24" s="97">
        <v>0</v>
      </c>
      <c r="CX24" s="102">
        <f>(CW24*$E24*$F24*$G24*$J24*$CX$11)</f>
        <v>0</v>
      </c>
      <c r="CY24" s="97"/>
      <c r="CZ24" s="98">
        <f>(CY24*$E24*$F24*$G24*$J24*$CZ$11)</f>
        <v>0</v>
      </c>
      <c r="DA24" s="104"/>
      <c r="DB24" s="98">
        <f>(DA24*$E24*$F24*$G24*$J24*$DB$11)</f>
        <v>0</v>
      </c>
      <c r="DC24" s="97">
        <v>17</v>
      </c>
      <c r="DD24" s="98">
        <f>(DC24*$E24*$F24*$G24*$J24*$DD$11)</f>
        <v>706428.17279999994</v>
      </c>
      <c r="DE24" s="97"/>
      <c r="DF24" s="98">
        <f>(DE24*$E24*$F24*$G24*$K24*$DF$11)</f>
        <v>0</v>
      </c>
      <c r="DG24" s="97">
        <v>10</v>
      </c>
      <c r="DH24" s="102">
        <f>(DG24*$E24*$F24*$G24*$L24*$DH$11)</f>
        <v>588009.93479999993</v>
      </c>
      <c r="DI24" s="98">
        <f t="shared" si="5"/>
        <v>357</v>
      </c>
      <c r="DJ24" s="98">
        <f t="shared" si="6"/>
        <v>12031569.186959997</v>
      </c>
    </row>
    <row r="25" spans="1:114" ht="30" customHeight="1" x14ac:dyDescent="0.25">
      <c r="A25" s="89"/>
      <c r="B25" s="90">
        <v>10</v>
      </c>
      <c r="C25" s="91" t="s">
        <v>156</v>
      </c>
      <c r="D25" s="92" t="s">
        <v>157</v>
      </c>
      <c r="E25" s="85">
        <v>23160</v>
      </c>
      <c r="F25" s="93">
        <v>0.46</v>
      </c>
      <c r="G25" s="94">
        <v>1</v>
      </c>
      <c r="H25" s="88"/>
      <c r="I25" s="95">
        <v>1.4</v>
      </c>
      <c r="J25" s="95">
        <v>1.68</v>
      </c>
      <c r="K25" s="95">
        <v>2.23</v>
      </c>
      <c r="L25" s="96">
        <v>2.57</v>
      </c>
      <c r="M25" s="97">
        <v>100</v>
      </c>
      <c r="N25" s="98">
        <f>(M25*$E25*$F25*$G25*$I25*$N$11)</f>
        <v>1640654.4000000001</v>
      </c>
      <c r="O25" s="97"/>
      <c r="P25" s="97">
        <f>(O25*$E25*$F25*$G25*$I25*$P$11)</f>
        <v>0</v>
      </c>
      <c r="Q25" s="97"/>
      <c r="R25" s="98">
        <f>(Q25*$E25*$F25*$G25*$I25*$R$11)</f>
        <v>0</v>
      </c>
      <c r="S25" s="97">
        <v>220</v>
      </c>
      <c r="T25" s="98">
        <f>(S25/12*2*$E25*$F25*$G25*$I25*$T$11)+(S25/12*10*$E25*$F25*$G25*$I25*$T$12)</f>
        <v>4039291.1328000003</v>
      </c>
      <c r="U25" s="97">
        <v>0</v>
      </c>
      <c r="V25" s="98">
        <f>(U25*$E25*$F25*$G25*$I25*$V$11)</f>
        <v>0</v>
      </c>
      <c r="W25" s="97">
        <v>0</v>
      </c>
      <c r="X25" s="98">
        <f>(W25*$E25*$F25*$G25*$I25*$X$11)</f>
        <v>0</v>
      </c>
      <c r="Y25" s="97"/>
      <c r="Z25" s="98">
        <f>(Y25*$E25*$F25*$G25*$I25*$Z$11)</f>
        <v>0</v>
      </c>
      <c r="AA25" s="97">
        <v>0</v>
      </c>
      <c r="AB25" s="98">
        <f>(AA25*$E25*$F25*$G25*$I25*$AB$11)</f>
        <v>0</v>
      </c>
      <c r="AC25" s="97">
        <v>2</v>
      </c>
      <c r="AD25" s="98">
        <f>(AC25*$E25*$F25*$G25*$I25*$AD$11)</f>
        <v>32813.088000000003</v>
      </c>
      <c r="AE25" s="97">
        <v>0</v>
      </c>
      <c r="AF25" s="98">
        <f>(AE25*$E25*$F25*$G25*$I25*$AF$11)</f>
        <v>0</v>
      </c>
      <c r="AG25" s="99"/>
      <c r="AH25" s="98">
        <f>(AG25*$E25*$F25*$G25*$I25*$AH$11)</f>
        <v>0</v>
      </c>
      <c r="AI25" s="97">
        <v>145</v>
      </c>
      <c r="AJ25" s="98">
        <f>(AI25*$E25*$F25*$G25*$I25*$AJ$11)</f>
        <v>2378948.88</v>
      </c>
      <c r="AK25" s="100">
        <v>224</v>
      </c>
      <c r="AL25" s="97">
        <f>(AK25*$E25*$F25*$G25*$I25*$AL$11)</f>
        <v>3675065.8559999997</v>
      </c>
      <c r="AM25" s="97"/>
      <c r="AN25" s="98">
        <f>(AM25*$E25*$F25*$G25*$J25*$AN$11)</f>
        <v>0</v>
      </c>
      <c r="AO25" s="103">
        <v>0</v>
      </c>
      <c r="AP25" s="98">
        <f>(AO25*$E25*$F25*$G25*$J25*$AP$11)</f>
        <v>0</v>
      </c>
      <c r="AQ25" s="97">
        <v>0</v>
      </c>
      <c r="AR25" s="102">
        <f>(AQ25*$E25*$F25*$G25*$J25*$AR$11)</f>
        <v>0</v>
      </c>
      <c r="AS25" s="97"/>
      <c r="AT25" s="98">
        <f>(AS25*$E25*$F25*$G25*$I25*$AT$11)</f>
        <v>0</v>
      </c>
      <c r="AU25" s="97">
        <v>3</v>
      </c>
      <c r="AV25" s="97">
        <f>(AU25*$E25*$F25*$G25*$I25*$AV$11)</f>
        <v>40270.608</v>
      </c>
      <c r="AW25" s="97"/>
      <c r="AX25" s="98">
        <f>(AW25*$E25*$F25*$G25*$I25*$AX$11)</f>
        <v>0</v>
      </c>
      <c r="AY25" s="97"/>
      <c r="AZ25" s="98">
        <f>(AY25*$E25*$F25*$G25*$I25*$AZ$11)</f>
        <v>0</v>
      </c>
      <c r="BA25" s="97">
        <v>0</v>
      </c>
      <c r="BB25" s="98">
        <f>(BA25*$E25*$F25*$G25*$I25*$BB$11)</f>
        <v>0</v>
      </c>
      <c r="BC25" s="97">
        <v>0</v>
      </c>
      <c r="BD25" s="98">
        <f>(BC25*$E25*$F25*$G25*$I25*$BD$11)</f>
        <v>0</v>
      </c>
      <c r="BE25" s="97">
        <v>43</v>
      </c>
      <c r="BF25" s="98">
        <f>(BE25*$E25*$F25*$G25*$I25*$BF$11)</f>
        <v>820923.80160000001</v>
      </c>
      <c r="BG25" s="97"/>
      <c r="BH25" s="98">
        <f>(BG25*$E25*$F25*$G25*$J25*$BH$11)</f>
        <v>0</v>
      </c>
      <c r="BI25" s="97"/>
      <c r="BJ25" s="98">
        <f>(BI25*$E25*$F25*$G25*$J25*$BJ$11)</f>
        <v>0</v>
      </c>
      <c r="BK25" s="97">
        <v>555</v>
      </c>
      <c r="BL25" s="98">
        <f>(BK25*$E25*$F25*$G25*$J25*$BL$11)</f>
        <v>8940074.9759999998</v>
      </c>
      <c r="BM25" s="105">
        <v>55</v>
      </c>
      <c r="BN25" s="98">
        <f>(BM25*$E25*$F25*$G25*$J25*$BN$11)</f>
        <v>984392.64</v>
      </c>
      <c r="BO25" s="97">
        <v>4</v>
      </c>
      <c r="BP25" s="98">
        <f>(BO25*$E25*$F25*$G25*$J25*$BP$11)</f>
        <v>64432.972799999996</v>
      </c>
      <c r="BQ25" s="97">
        <v>80</v>
      </c>
      <c r="BR25" s="98">
        <f>(BQ25*$E25*$F25*$G25*$J25*$BR$11)</f>
        <v>1832760.1151999999</v>
      </c>
      <c r="BS25" s="97">
        <v>65</v>
      </c>
      <c r="BT25" s="102">
        <f>(BS25*$E25*$F25*$G25*$J25*$BT$11)</f>
        <v>1279710.432</v>
      </c>
      <c r="BU25" s="104">
        <v>0</v>
      </c>
      <c r="BV25" s="98">
        <f>(BU25*$E25*$F25*$G25*$I25*$BV$11)</f>
        <v>0</v>
      </c>
      <c r="BW25" s="97">
        <v>0</v>
      </c>
      <c r="BX25" s="98">
        <f>(BW25*$E25*$F25*$G25*$I25*$BX$11)</f>
        <v>0</v>
      </c>
      <c r="BY25" s="97"/>
      <c r="BZ25" s="98">
        <f>(BY25*$E25*$F25*$G25*$I25*$BZ$11)</f>
        <v>0</v>
      </c>
      <c r="CA25" s="97">
        <v>50</v>
      </c>
      <c r="CB25" s="98">
        <f>(CA25*$E25*$F25*$G25*$J25*$CB$11)</f>
        <v>894902.4</v>
      </c>
      <c r="CC25" s="97"/>
      <c r="CD25" s="98">
        <f>(CC25*$E25*$F25*$G25*$I25*$CD$11)</f>
        <v>0</v>
      </c>
      <c r="CE25" s="97"/>
      <c r="CF25" s="98">
        <f>(CE25*$E25*$F25*$G25*$I25*$CF$11)</f>
        <v>0</v>
      </c>
      <c r="CG25" s="97">
        <v>15</v>
      </c>
      <c r="CH25" s="98">
        <f>(CG25*$E25*$F25*$G25*$I25*$CH$11)</f>
        <v>156607.91999999998</v>
      </c>
      <c r="CI25" s="97">
        <v>0</v>
      </c>
      <c r="CJ25" s="98">
        <f>(CI25*$E25*$F25*$G25*$I25*$CJ$11)</f>
        <v>0</v>
      </c>
      <c r="CK25" s="97">
        <v>50</v>
      </c>
      <c r="CL25" s="98">
        <f>(CK25*$E25*$F25*$G25*$I25*$CL$11)</f>
        <v>745752</v>
      </c>
      <c r="CM25" s="97">
        <v>10</v>
      </c>
      <c r="CN25" s="98">
        <f>(CM25*$E25*$F25*$G25*$I25*$CN$11)</f>
        <v>165556.94400000002</v>
      </c>
      <c r="CO25" s="97">
        <v>143</v>
      </c>
      <c r="CP25" s="98">
        <f>(CO25*$E25*$F25*$G25*$J25*$CP$11)</f>
        <v>2840957.1590400003</v>
      </c>
      <c r="CQ25" s="97">
        <v>70</v>
      </c>
      <c r="CR25" s="98">
        <f>(CQ25*$E25*$F25*$G25*$J25*$CR$11)</f>
        <v>1503436.0319999999</v>
      </c>
      <c r="CS25" s="97">
        <v>0</v>
      </c>
      <c r="CT25" s="98">
        <f>(CS25*$E25*$F25*$G25*$J25*$CT$11)</f>
        <v>0</v>
      </c>
      <c r="CU25" s="103">
        <v>0</v>
      </c>
      <c r="CV25" s="98">
        <f>(CU25*$E25*$F25*$G25*$J25*$CV$11)</f>
        <v>0</v>
      </c>
      <c r="CW25" s="97">
        <v>0</v>
      </c>
      <c r="CX25" s="102">
        <f>(CW25*$E25*$F25*$G25*$J25*$CX$11)</f>
        <v>0</v>
      </c>
      <c r="CY25" s="97"/>
      <c r="CZ25" s="98">
        <f>(CY25*$E25*$F25*$G25*$J25*$CZ$11)</f>
        <v>0</v>
      </c>
      <c r="DA25" s="104">
        <v>5</v>
      </c>
      <c r="DB25" s="98">
        <f>(DA25*$E25*$F25*$G25*$J25*$DB$11)</f>
        <v>89490.239999999991</v>
      </c>
      <c r="DC25" s="97">
        <v>39</v>
      </c>
      <c r="DD25" s="98">
        <f>(DC25*$E25*$F25*$G25*$J25*$DD$11)</f>
        <v>837628.64639999997</v>
      </c>
      <c r="DE25" s="97">
        <v>11</v>
      </c>
      <c r="DF25" s="98">
        <f>(DE25*$E25*$F25*$G25*$K25*$DF$11)</f>
        <v>313599.36960000003</v>
      </c>
      <c r="DG25" s="97">
        <v>30</v>
      </c>
      <c r="DH25" s="102">
        <f>(DG25*$E25*$F25*$G25*$L25*$DH$11)</f>
        <v>911745.74160000007</v>
      </c>
      <c r="DI25" s="98">
        <f t="shared" si="5"/>
        <v>1919</v>
      </c>
      <c r="DJ25" s="98">
        <f t="shared" si="6"/>
        <v>34189015.355040006</v>
      </c>
    </row>
    <row r="26" spans="1:114" ht="30" customHeight="1" x14ac:dyDescent="0.25">
      <c r="A26" s="89"/>
      <c r="B26" s="90">
        <v>11</v>
      </c>
      <c r="C26" s="91" t="s">
        <v>158</v>
      </c>
      <c r="D26" s="92" t="s">
        <v>159</v>
      </c>
      <c r="E26" s="85">
        <v>23160</v>
      </c>
      <c r="F26" s="95">
        <v>0.39</v>
      </c>
      <c r="G26" s="94">
        <v>1</v>
      </c>
      <c r="H26" s="88"/>
      <c r="I26" s="95">
        <v>1.4</v>
      </c>
      <c r="J26" s="95">
        <v>1.68</v>
      </c>
      <c r="K26" s="95">
        <v>2.23</v>
      </c>
      <c r="L26" s="96">
        <v>2.57</v>
      </c>
      <c r="M26" s="97">
        <v>194</v>
      </c>
      <c r="N26" s="98">
        <f>(M26*$E26*$F26*$G26*$I26*$N$11)</f>
        <v>2698519.824</v>
      </c>
      <c r="O26" s="97"/>
      <c r="P26" s="97">
        <f>(O26*$E26*$F26*$G26*$I26*$P$11)</f>
        <v>0</v>
      </c>
      <c r="Q26" s="97"/>
      <c r="R26" s="98">
        <f>(Q26*$E26*$F26*$G26*$I26*$R$11)</f>
        <v>0</v>
      </c>
      <c r="S26" s="97">
        <v>35</v>
      </c>
      <c r="T26" s="98">
        <f>(S26/12*2*$E26*$F26*$G26*$I26*$T$11)+(S26/12*10*$E26*$F26*$G26*$I26*$T$12)</f>
        <v>544825.33559999999</v>
      </c>
      <c r="U26" s="97">
        <v>0</v>
      </c>
      <c r="V26" s="98">
        <f>(U26*$E26*$F26*$G26*$I26*$V$11)</f>
        <v>0</v>
      </c>
      <c r="W26" s="97">
        <v>0</v>
      </c>
      <c r="X26" s="98">
        <f>(W26*$E26*$F26*$G26*$I26*$X$11)</f>
        <v>0</v>
      </c>
      <c r="Y26" s="97"/>
      <c r="Z26" s="98">
        <f>(Y26*$E26*$F26*$G26*$I26*$Z$11)</f>
        <v>0</v>
      </c>
      <c r="AA26" s="97">
        <v>0</v>
      </c>
      <c r="AB26" s="98">
        <f>(AA26*$E26*$F26*$G26*$I26*$AB$11)</f>
        <v>0</v>
      </c>
      <c r="AC26" s="97">
        <v>1</v>
      </c>
      <c r="AD26" s="98">
        <f>(AC26*$E26*$F26*$G26*$I26*$AD$11)</f>
        <v>13909.896000000001</v>
      </c>
      <c r="AE26" s="97">
        <v>0</v>
      </c>
      <c r="AF26" s="98">
        <f>(AE26*$E26*$F26*$G26*$I26*$AF$11)</f>
        <v>0</v>
      </c>
      <c r="AG26" s="99"/>
      <c r="AH26" s="98">
        <f>(AG26*$E26*$F26*$G26*$I26*$AH$11)</f>
        <v>0</v>
      </c>
      <c r="AI26" s="97">
        <v>430</v>
      </c>
      <c r="AJ26" s="98">
        <f>(AI26*$E26*$F26*$G26*$I26*$AJ$11)</f>
        <v>5981255.2800000003</v>
      </c>
      <c r="AK26" s="100">
        <v>67</v>
      </c>
      <c r="AL26" s="97">
        <f>(AK26*$E26*$F26*$G26*$I26*$AL$11)</f>
        <v>931963.03200000012</v>
      </c>
      <c r="AM26" s="97"/>
      <c r="AN26" s="98">
        <f>(AM26*$E26*$F26*$G26*$J26*$AN$11)</f>
        <v>0</v>
      </c>
      <c r="AO26" s="103"/>
      <c r="AP26" s="98">
        <f>(AO26*$E26*$F26*$G26*$J26*$AP$11)</f>
        <v>0</v>
      </c>
      <c r="AQ26" s="97">
        <v>7</v>
      </c>
      <c r="AR26" s="102">
        <f>(AQ26*$E26*$F26*$G26*$J26*$AR$11)</f>
        <v>116843.12640000001</v>
      </c>
      <c r="AS26" s="97"/>
      <c r="AT26" s="98">
        <f>(AS26*$E26*$F26*$G26*$I26*$AT$11)</f>
        <v>0</v>
      </c>
      <c r="AU26" s="97"/>
      <c r="AV26" s="97">
        <f>(AU26*$E26*$F26*$G26*$I26*$AV$11)</f>
        <v>0</v>
      </c>
      <c r="AW26" s="97"/>
      <c r="AX26" s="98">
        <f>(AW26*$E26*$F26*$G26*$I26*$AX$11)</f>
        <v>0</v>
      </c>
      <c r="AY26" s="97"/>
      <c r="AZ26" s="98">
        <f>(AY26*$E26*$F26*$G26*$I26*$AZ$11)</f>
        <v>0</v>
      </c>
      <c r="BA26" s="97">
        <v>0</v>
      </c>
      <c r="BB26" s="98">
        <f>(BA26*$E26*$F26*$G26*$I26*$BB$11)</f>
        <v>0</v>
      </c>
      <c r="BC26" s="97"/>
      <c r="BD26" s="98">
        <f>(BC26*$E26*$F26*$G26*$I26*$BD$11)</f>
        <v>0</v>
      </c>
      <c r="BE26" s="97">
        <v>45</v>
      </c>
      <c r="BF26" s="98">
        <f>(BE26*$E26*$F26*$G26*$I26*$BF$11)</f>
        <v>728372.73599999992</v>
      </c>
      <c r="BG26" s="97"/>
      <c r="BH26" s="98">
        <f>(BG26*$E26*$F26*$G26*$J26*$BH$11)</f>
        <v>0</v>
      </c>
      <c r="BI26" s="97">
        <v>0</v>
      </c>
      <c r="BJ26" s="98">
        <f>(BI26*$E26*$F26*$G26*$J26*$BJ$11)</f>
        <v>0</v>
      </c>
      <c r="BK26" s="97">
        <v>332</v>
      </c>
      <c r="BL26" s="98">
        <f>(BK26*$E26*$F26*$G26*$J26*$BL$11)</f>
        <v>4534120.2816000003</v>
      </c>
      <c r="BM26" s="97">
        <v>100</v>
      </c>
      <c r="BN26" s="98">
        <f>(BM26*$E26*$F26*$G26*$J26*$BN$11)</f>
        <v>1517443.2</v>
      </c>
      <c r="BO26" s="97"/>
      <c r="BP26" s="98">
        <f>(BO26*$E26*$F26*$G26*$J26*$BP$11)</f>
        <v>0</v>
      </c>
      <c r="BQ26" s="97"/>
      <c r="BR26" s="98">
        <f>(BQ26*$E26*$F26*$G26*$J26*$BR$11)</f>
        <v>0</v>
      </c>
      <c r="BS26" s="97">
        <v>248</v>
      </c>
      <c r="BT26" s="102">
        <f>(BS26*$E26*$F26*$G26*$J26*$BT$11)</f>
        <v>4139585.049600001</v>
      </c>
      <c r="BU26" s="104">
        <v>0</v>
      </c>
      <c r="BV26" s="98">
        <f>(BU26*$E26*$F26*$G26*$I26*$BV$11)</f>
        <v>0</v>
      </c>
      <c r="BW26" s="97">
        <v>0</v>
      </c>
      <c r="BX26" s="98">
        <f>(BW26*$E26*$F26*$G26*$I26*$BX$11)</f>
        <v>0</v>
      </c>
      <c r="BY26" s="97"/>
      <c r="BZ26" s="98">
        <f>(BY26*$E26*$F26*$G26*$I26*$BZ$11)</f>
        <v>0</v>
      </c>
      <c r="CA26" s="97">
        <v>69</v>
      </c>
      <c r="CB26" s="98">
        <f>(CA26*$E26*$F26*$G26*$J26*$CB$11)</f>
        <v>1047035.808</v>
      </c>
      <c r="CC26" s="97">
        <v>5</v>
      </c>
      <c r="CD26" s="98">
        <f>(CC26*$E26*$F26*$G26*$I26*$CD$11)</f>
        <v>44258.759999999995</v>
      </c>
      <c r="CE26" s="97"/>
      <c r="CF26" s="98">
        <f>(CE26*$E26*$F26*$G26*$I26*$CF$11)</f>
        <v>0</v>
      </c>
      <c r="CG26" s="97">
        <v>28</v>
      </c>
      <c r="CH26" s="98">
        <f>(CG26*$E26*$F26*$G26*$I26*$CH$11)</f>
        <v>247849.05599999998</v>
      </c>
      <c r="CI26" s="97">
        <v>0</v>
      </c>
      <c r="CJ26" s="98">
        <f>(CI26*$E26*$F26*$G26*$I26*$CJ$11)</f>
        <v>0</v>
      </c>
      <c r="CK26" s="97">
        <v>168</v>
      </c>
      <c r="CL26" s="98">
        <f>(CK26*$E26*$F26*$G26*$I26*$CL$11)</f>
        <v>2124420.48</v>
      </c>
      <c r="CM26" s="97"/>
      <c r="CN26" s="98">
        <f>(CM26*$E26*$F26*$G26*$I26*$CN$11)</f>
        <v>0</v>
      </c>
      <c r="CO26" s="97">
        <v>137</v>
      </c>
      <c r="CP26" s="98">
        <f>(CO26*$E26*$F26*$G26*$J26*$CP$11)</f>
        <v>2307575.8742400003</v>
      </c>
      <c r="CQ26" s="97">
        <v>3</v>
      </c>
      <c r="CR26" s="98">
        <f>(CQ26*$E26*$F26*$G26*$J26*$CR$11)</f>
        <v>54627.955200000004</v>
      </c>
      <c r="CS26" s="97">
        <v>0</v>
      </c>
      <c r="CT26" s="98">
        <f>(CS26*$E26*$F26*$G26*$J26*$CT$11)</f>
        <v>0</v>
      </c>
      <c r="CU26" s="103">
        <v>0</v>
      </c>
      <c r="CV26" s="98">
        <f>(CU26*$E26*$F26*$G26*$J26*$CV$11)</f>
        <v>0</v>
      </c>
      <c r="CW26" s="97">
        <v>0</v>
      </c>
      <c r="CX26" s="102">
        <f>(CW26*$E26*$F26*$G26*$J26*$CX$11)</f>
        <v>0</v>
      </c>
      <c r="CY26" s="97">
        <v>30</v>
      </c>
      <c r="CZ26" s="98">
        <f>(CY26*$E26*$F26*$G26*$J26*$CZ$11)</f>
        <v>455232.95999999996</v>
      </c>
      <c r="DA26" s="104">
        <v>20</v>
      </c>
      <c r="DB26" s="98">
        <f>(DA26*$E26*$F26*$G26*$J26*$DB$11)</f>
        <v>303488.64000000001</v>
      </c>
      <c r="DC26" s="97">
        <v>0</v>
      </c>
      <c r="DD26" s="98">
        <f>(DC26*$E26*$F26*$G26*$J26*$DD$11)</f>
        <v>0</v>
      </c>
      <c r="DE26" s="97"/>
      <c r="DF26" s="98">
        <f>(DE26*$E26*$F26*$G26*$K26*$DF$11)</f>
        <v>0</v>
      </c>
      <c r="DG26" s="97">
        <v>8</v>
      </c>
      <c r="DH26" s="102">
        <f>(DG26*$E26*$F26*$G26*$L26*$DH$11)</f>
        <v>206133.81983999998</v>
      </c>
      <c r="DI26" s="98">
        <f t="shared" si="5"/>
        <v>1927</v>
      </c>
      <c r="DJ26" s="98">
        <f t="shared" si="6"/>
        <v>27997461.114480004</v>
      </c>
    </row>
    <row r="27" spans="1:114" ht="30" customHeight="1" x14ac:dyDescent="0.25">
      <c r="A27" s="89"/>
      <c r="B27" s="90">
        <v>12</v>
      </c>
      <c r="C27" s="91" t="s">
        <v>160</v>
      </c>
      <c r="D27" s="92" t="s">
        <v>161</v>
      </c>
      <c r="E27" s="85">
        <v>23160</v>
      </c>
      <c r="F27" s="95">
        <v>0.57999999999999996</v>
      </c>
      <c r="G27" s="94">
        <v>1</v>
      </c>
      <c r="H27" s="88"/>
      <c r="I27" s="95">
        <v>1.4</v>
      </c>
      <c r="J27" s="95">
        <v>1.68</v>
      </c>
      <c r="K27" s="95">
        <v>2.23</v>
      </c>
      <c r="L27" s="96">
        <v>2.57</v>
      </c>
      <c r="M27" s="97">
        <v>223</v>
      </c>
      <c r="N27" s="98">
        <f>(M27*$E27*$F27*$G27*$I27*$N$11)</f>
        <v>4613092.176</v>
      </c>
      <c r="O27" s="97"/>
      <c r="P27" s="97">
        <f>(O27*$E27*$F27*$G27*$I27*$P$11)</f>
        <v>0</v>
      </c>
      <c r="Q27" s="97"/>
      <c r="R27" s="98">
        <f>(Q27*$E27*$F27*$G27*$I27*$R$11)</f>
        <v>0</v>
      </c>
      <c r="S27" s="97">
        <v>280</v>
      </c>
      <c r="T27" s="98">
        <f>(S27/12*2*$E27*$F27*$G27*$I27*$T$11)+(S27/12*10*$E27*$F27*$G27*$I27*$T$12)</f>
        <v>6482024.5056000007</v>
      </c>
      <c r="U27" s="97"/>
      <c r="V27" s="98">
        <f>(U27*$E27*$F27*$G27*$I27*$V$11)</f>
        <v>0</v>
      </c>
      <c r="W27" s="97">
        <v>0</v>
      </c>
      <c r="X27" s="98">
        <f>(W27*$E27*$F27*$G27*$I27*$X$11)</f>
        <v>0</v>
      </c>
      <c r="Y27" s="97"/>
      <c r="Z27" s="98">
        <f>(Y27*$E27*$F27*$G27*$I27*$Z$11)</f>
        <v>0</v>
      </c>
      <c r="AA27" s="97">
        <v>0</v>
      </c>
      <c r="AB27" s="98">
        <f>(AA27*$E27*$F27*$G27*$I27*$AB$11)</f>
        <v>0</v>
      </c>
      <c r="AC27" s="97">
        <v>20</v>
      </c>
      <c r="AD27" s="98">
        <f>(AC27*$E27*$F27*$G27*$I27*$AD$11)</f>
        <v>413730.24</v>
      </c>
      <c r="AE27" s="97">
        <v>0</v>
      </c>
      <c r="AF27" s="98">
        <f>(AE27*$E27*$F27*$G27*$I27*$AF$11)</f>
        <v>0</v>
      </c>
      <c r="AG27" s="99"/>
      <c r="AH27" s="98">
        <f>(AG27*$E27*$F27*$G27*$I27*$AH$11)</f>
        <v>0</v>
      </c>
      <c r="AI27" s="97">
        <v>380</v>
      </c>
      <c r="AJ27" s="98">
        <f>(AI27*$E27*$F27*$G27*$I27*$AJ$11)</f>
        <v>7860874.5600000005</v>
      </c>
      <c r="AK27" s="100">
        <v>303</v>
      </c>
      <c r="AL27" s="97">
        <f>(AK27*$E27*$F27*$G27*$I27*$AL$11)</f>
        <v>6268013.1359999999</v>
      </c>
      <c r="AM27" s="97"/>
      <c r="AN27" s="98">
        <f>(AM27*$E27*$F27*$G27*$J27*$AN$11)</f>
        <v>0</v>
      </c>
      <c r="AO27" s="101">
        <v>0</v>
      </c>
      <c r="AP27" s="98">
        <f>(AO27*$E27*$F27*$G27*$J27*$AP$11)</f>
        <v>0</v>
      </c>
      <c r="AQ27" s="97">
        <v>65</v>
      </c>
      <c r="AR27" s="102">
        <f>(AQ27*$E27*$F27*$G27*$J27*$AR$11)</f>
        <v>1613547.936</v>
      </c>
      <c r="AS27" s="97"/>
      <c r="AT27" s="98">
        <f>(AS27*$E27*$F27*$G27*$I27*$AT$11)</f>
        <v>0</v>
      </c>
      <c r="AU27" s="97"/>
      <c r="AV27" s="97">
        <f>(AU27*$E27*$F27*$G27*$I27*$AV$11)</f>
        <v>0</v>
      </c>
      <c r="AW27" s="97"/>
      <c r="AX27" s="98">
        <f>(AW27*$E27*$F27*$G27*$I27*$AX$11)</f>
        <v>0</v>
      </c>
      <c r="AY27" s="97"/>
      <c r="AZ27" s="98">
        <f>(AY27*$E27*$F27*$G27*$I27*$AZ$11)</f>
        <v>0</v>
      </c>
      <c r="BA27" s="97"/>
      <c r="BB27" s="98">
        <f>(BA27*$E27*$F27*$G27*$I27*$BB$11)</f>
        <v>0</v>
      </c>
      <c r="BC27" s="97"/>
      <c r="BD27" s="98">
        <f>(BC27*$E27*$F27*$G27*$I27*$BD$11)</f>
        <v>0</v>
      </c>
      <c r="BE27" s="97">
        <v>75</v>
      </c>
      <c r="BF27" s="98">
        <f>(BE27*$E27*$F27*$G27*$I27*$BF$11)</f>
        <v>1805368.3199999998</v>
      </c>
      <c r="BG27" s="97"/>
      <c r="BH27" s="98">
        <f>(BG27*$E27*$F27*$G27*$J27*$BH$11)</f>
        <v>0</v>
      </c>
      <c r="BI27" s="97">
        <v>0</v>
      </c>
      <c r="BJ27" s="98">
        <f>(BI27*$E27*$F27*$G27*$J27*$BJ$11)</f>
        <v>0</v>
      </c>
      <c r="BK27" s="97">
        <v>730</v>
      </c>
      <c r="BL27" s="98">
        <f>(BK27*$E27*$F27*$G27*$J27*$BL$11)</f>
        <v>14826587.328</v>
      </c>
      <c r="BM27" s="97">
        <v>30</v>
      </c>
      <c r="BN27" s="98">
        <f>(BM27*$E27*$F27*$G27*$J27*$BN$11)</f>
        <v>677013.12</v>
      </c>
      <c r="BO27" s="97">
        <v>0</v>
      </c>
      <c r="BP27" s="98">
        <f>(BO27*$E27*$F27*$G27*$J27*$BP$11)</f>
        <v>0</v>
      </c>
      <c r="BQ27" s="97">
        <v>5</v>
      </c>
      <c r="BR27" s="98">
        <f>(BQ27*$E27*$F27*$G27*$J27*$BR$11)</f>
        <v>144429.4656</v>
      </c>
      <c r="BS27" s="97"/>
      <c r="BT27" s="102">
        <f>(BS27*$E27*$F27*$G27*$J27*$BT$11)</f>
        <v>0</v>
      </c>
      <c r="BU27" s="104">
        <v>0</v>
      </c>
      <c r="BV27" s="98">
        <f>(BU27*$E27*$F27*$G27*$I27*$BV$11)</f>
        <v>0</v>
      </c>
      <c r="BW27" s="97">
        <v>0</v>
      </c>
      <c r="BX27" s="98">
        <f>(BW27*$E27*$F27*$G27*$I27*$BX$11)</f>
        <v>0</v>
      </c>
      <c r="BY27" s="97">
        <v>92</v>
      </c>
      <c r="BZ27" s="98">
        <f>(BY27*$E27*$F27*$G27*$I27*$BZ$11)</f>
        <v>1730144.6399999997</v>
      </c>
      <c r="CA27" s="97">
        <v>10</v>
      </c>
      <c r="CB27" s="98">
        <f>(CA27*$E27*$F27*$G27*$J27*$CB$11)</f>
        <v>225671.03999999998</v>
      </c>
      <c r="CC27" s="97">
        <v>0</v>
      </c>
      <c r="CD27" s="98">
        <f>(CC27*$E27*$F27*$G27*$I27*$CD$11)</f>
        <v>0</v>
      </c>
      <c r="CE27" s="97"/>
      <c r="CF27" s="98">
        <f>(CE27*$E27*$F27*$G27*$I27*$CF$11)</f>
        <v>0</v>
      </c>
      <c r="CG27" s="97"/>
      <c r="CH27" s="98">
        <f>(CG27*$E27*$F27*$G27*$I27*$CH$11)</f>
        <v>0</v>
      </c>
      <c r="CI27" s="97">
        <v>0</v>
      </c>
      <c r="CJ27" s="98">
        <f>(CI27*$E27*$F27*$G27*$I27*$CJ$11)</f>
        <v>0</v>
      </c>
      <c r="CK27" s="97"/>
      <c r="CL27" s="98">
        <f>(CK27*$E27*$F27*$G27*$I27*$CL$11)</f>
        <v>0</v>
      </c>
      <c r="CM27" s="97"/>
      <c r="CN27" s="98">
        <f>(CM27*$E27*$F27*$G27*$I27*$CN$11)</f>
        <v>0</v>
      </c>
      <c r="CO27" s="97">
        <v>18</v>
      </c>
      <c r="CP27" s="98">
        <f>(CO27*$E27*$F27*$G27*$J27*$CP$11)</f>
        <v>450890.73791999999</v>
      </c>
      <c r="CQ27" s="97">
        <v>2</v>
      </c>
      <c r="CR27" s="98">
        <f>(CQ27*$E27*$F27*$G27*$J27*$CR$11)</f>
        <v>54161.049599999998</v>
      </c>
      <c r="CS27" s="97">
        <v>0</v>
      </c>
      <c r="CT27" s="98">
        <f>(CS27*$E27*$F27*$G27*$J27*$CT$11)</f>
        <v>0</v>
      </c>
      <c r="CU27" s="103">
        <v>0</v>
      </c>
      <c r="CV27" s="98">
        <f>(CU27*$E27*$F27*$G27*$J27*$CV$11)</f>
        <v>0</v>
      </c>
      <c r="CW27" s="97">
        <v>0</v>
      </c>
      <c r="CX27" s="102">
        <f>(CW27*$E27*$F27*$G27*$J27*$CX$11)</f>
        <v>0</v>
      </c>
      <c r="CY27" s="97"/>
      <c r="CZ27" s="98">
        <f>(CY27*$E27*$F27*$G27*$J27*$CZ$11)</f>
        <v>0</v>
      </c>
      <c r="DA27" s="104"/>
      <c r="DB27" s="98">
        <f>(DA27*$E27*$F27*$G27*$J27*$DB$11)</f>
        <v>0</v>
      </c>
      <c r="DC27" s="97">
        <v>1</v>
      </c>
      <c r="DD27" s="98">
        <f>(DC27*$E27*$F27*$G27*$J27*$DD$11)</f>
        <v>27080.524799999999</v>
      </c>
      <c r="DE27" s="97"/>
      <c r="DF27" s="98">
        <f>(DE27*$E27*$F27*$G27*$K27*$DF$11)</f>
        <v>0</v>
      </c>
      <c r="DG27" s="97"/>
      <c r="DH27" s="102">
        <f>(DG27*$E27*$F27*$G27*$L27*$DH$11)</f>
        <v>0</v>
      </c>
      <c r="DI27" s="98">
        <f t="shared" si="5"/>
        <v>2234</v>
      </c>
      <c r="DJ27" s="98">
        <f t="shared" si="6"/>
        <v>47192628.779519998</v>
      </c>
    </row>
    <row r="28" spans="1:114" ht="30" customHeight="1" x14ac:dyDescent="0.25">
      <c r="A28" s="89"/>
      <c r="B28" s="90">
        <v>13</v>
      </c>
      <c r="C28" s="91" t="s">
        <v>162</v>
      </c>
      <c r="D28" s="92" t="s">
        <v>163</v>
      </c>
      <c r="E28" s="85">
        <v>23160</v>
      </c>
      <c r="F28" s="95">
        <v>1.17</v>
      </c>
      <c r="G28" s="94">
        <v>1</v>
      </c>
      <c r="H28" s="88"/>
      <c r="I28" s="95">
        <v>1.4</v>
      </c>
      <c r="J28" s="95">
        <v>1.68</v>
      </c>
      <c r="K28" s="95">
        <v>2.23</v>
      </c>
      <c r="L28" s="96">
        <v>2.57</v>
      </c>
      <c r="M28" s="98">
        <v>400</v>
      </c>
      <c r="N28" s="98">
        <f>(M28*$E28*$F28*$G28*$I28)</f>
        <v>15174431.999999998</v>
      </c>
      <c r="O28" s="97"/>
      <c r="P28" s="97">
        <f>(O28*$E28*$F28*$G28*$I28)</f>
        <v>0</v>
      </c>
      <c r="Q28" s="97"/>
      <c r="R28" s="98">
        <f>(Q28*$E28*$F28*$G28*$I28)</f>
        <v>0</v>
      </c>
      <c r="S28" s="97">
        <v>450</v>
      </c>
      <c r="T28" s="98">
        <f>(S28*$E28*$F28*$G28*$I28)</f>
        <v>17071236</v>
      </c>
      <c r="U28" s="97">
        <v>20</v>
      </c>
      <c r="V28" s="98">
        <f>(U28*$E28*$F28*$G28*$I28)</f>
        <v>758721.6</v>
      </c>
      <c r="W28" s="97">
        <v>0</v>
      </c>
      <c r="X28" s="98">
        <f>(W28*$E28*$F28*$G28*$I28)</f>
        <v>0</v>
      </c>
      <c r="Y28" s="97"/>
      <c r="Z28" s="98">
        <f>(Y28*$E28*$F28*$G28*$I28)</f>
        <v>0</v>
      </c>
      <c r="AA28" s="97">
        <v>0</v>
      </c>
      <c r="AB28" s="98">
        <f>(AA28*$E28*$F28*$G28*$I28)</f>
        <v>0</v>
      </c>
      <c r="AC28" s="97">
        <v>42</v>
      </c>
      <c r="AD28" s="98">
        <f>(AC28*$E28*$F28*$G28*$I28)</f>
        <v>1593315.3599999999</v>
      </c>
      <c r="AE28" s="97">
        <v>0</v>
      </c>
      <c r="AF28" s="98">
        <f>(AE28*$E28*$F28*$G28*$I28)</f>
        <v>0</v>
      </c>
      <c r="AG28" s="99"/>
      <c r="AH28" s="98">
        <f>(AG28*$E28*$F28*$G28*$I28)</f>
        <v>0</v>
      </c>
      <c r="AI28" s="97">
        <v>400</v>
      </c>
      <c r="AJ28" s="98">
        <f>(AI28*$E28*$F28*$G28*$I28)</f>
        <v>15174431.999999998</v>
      </c>
      <c r="AK28" s="100">
        <v>205</v>
      </c>
      <c r="AL28" s="98">
        <f>(AK28*$E28*$F28*$G28*$I28)</f>
        <v>7776896.3999999994</v>
      </c>
      <c r="AM28" s="97">
        <v>2</v>
      </c>
      <c r="AN28" s="98">
        <f>(AM28*$E28*$F28*$G28*$J28)</f>
        <v>91046.59199999999</v>
      </c>
      <c r="AO28" s="103">
        <v>5</v>
      </c>
      <c r="AP28" s="98">
        <f>(AO28*$E28*$F28*$G28*$J28)</f>
        <v>227616.47999999998</v>
      </c>
      <c r="AQ28" s="97">
        <v>15</v>
      </c>
      <c r="AR28" s="98">
        <f>(AQ28*$E28*$F28*$G28*$J28)</f>
        <v>682849.44</v>
      </c>
      <c r="AS28" s="97"/>
      <c r="AT28" s="98">
        <f>(AS28*$E28*$F28*$G28*$I28)</f>
        <v>0</v>
      </c>
      <c r="AU28" s="97">
        <v>10</v>
      </c>
      <c r="AV28" s="98">
        <f>(AU28*$E28*$F28*$G28*$I28)</f>
        <v>379360.8</v>
      </c>
      <c r="AW28" s="97"/>
      <c r="AX28" s="98">
        <f>(AW28*$E28*$F28*$G28*$I28)</f>
        <v>0</v>
      </c>
      <c r="AY28" s="97"/>
      <c r="AZ28" s="98">
        <f>(AY28*$E28*$F28*$G28*$I28)</f>
        <v>0</v>
      </c>
      <c r="BA28" s="97"/>
      <c r="BB28" s="98">
        <f>(BA28*$E28*$F28*$G28*$I28)</f>
        <v>0</v>
      </c>
      <c r="BC28" s="97"/>
      <c r="BD28" s="98">
        <f>(BC28*$E28*$F28*$G28*$I28)</f>
        <v>0</v>
      </c>
      <c r="BE28" s="97">
        <v>35</v>
      </c>
      <c r="BF28" s="98">
        <f>(BE28*$E28*$F28*$G28*$I28)</f>
        <v>1327762.7999999998</v>
      </c>
      <c r="BG28" s="97"/>
      <c r="BH28" s="98">
        <f>(BG28*$E28*$F28*$G28*$J28)</f>
        <v>0</v>
      </c>
      <c r="BI28" s="97">
        <v>0</v>
      </c>
      <c r="BJ28" s="98">
        <f>(BI28*$E28*$F28*$G28*$J28)</f>
        <v>0</v>
      </c>
      <c r="BK28" s="97">
        <f>490-30</f>
        <v>460</v>
      </c>
      <c r="BL28" s="98">
        <f>(BK28*$E28*$F28*$G28*$J28)</f>
        <v>20940716.16</v>
      </c>
      <c r="BM28" s="97">
        <v>72</v>
      </c>
      <c r="BN28" s="98">
        <f>(BM28*$E28*$F28*$G28*$J28)</f>
        <v>3277677.3119999999</v>
      </c>
      <c r="BO28" s="97">
        <v>0</v>
      </c>
      <c r="BP28" s="98">
        <f>(BO28*$E28*$F28*$G28*$J28)</f>
        <v>0</v>
      </c>
      <c r="BQ28" s="97">
        <v>25</v>
      </c>
      <c r="BR28" s="98">
        <f>(BQ28*$E28*$F28*$G28*$J28)</f>
        <v>1138082.3999999999</v>
      </c>
      <c r="BS28" s="97">
        <v>48</v>
      </c>
      <c r="BT28" s="98">
        <f>(BS28*$E28*$F28*$G28*$J28)</f>
        <v>2185118.2079999996</v>
      </c>
      <c r="BU28" s="104">
        <v>0</v>
      </c>
      <c r="BV28" s="98">
        <f>(BU28*$E28*$F28*$G28*$I28)</f>
        <v>0</v>
      </c>
      <c r="BW28" s="97">
        <v>0</v>
      </c>
      <c r="BX28" s="98">
        <f>(BW28*$E28*$F28*$G28*$I28)</f>
        <v>0</v>
      </c>
      <c r="BY28" s="97">
        <v>51</v>
      </c>
      <c r="BZ28" s="98">
        <f>(BY28*$E28*$F28*$G28*$I28)</f>
        <v>1934740.0799999998</v>
      </c>
      <c r="CA28" s="97">
        <v>12</v>
      </c>
      <c r="CB28" s="98">
        <f>(CA28*$E28*$F28*$G28*$J28)</f>
        <v>546279.55199999991</v>
      </c>
      <c r="CC28" s="97">
        <v>0</v>
      </c>
      <c r="CD28" s="98">
        <f>(CC28*$E28*$F28*$G28*$I28)</f>
        <v>0</v>
      </c>
      <c r="CE28" s="97"/>
      <c r="CF28" s="98">
        <f>(CE28*$E28*$F28*$G28*$I28)</f>
        <v>0</v>
      </c>
      <c r="CG28" s="97"/>
      <c r="CH28" s="98">
        <f>(CG28*$E28*$F28*$G28*$I28)</f>
        <v>0</v>
      </c>
      <c r="CI28" s="97">
        <v>0</v>
      </c>
      <c r="CJ28" s="98">
        <f>(CI28*$E28*$F28*$G28*$I28)</f>
        <v>0</v>
      </c>
      <c r="CK28" s="97">
        <v>10</v>
      </c>
      <c r="CL28" s="98">
        <f>(CK28*$E28*$F28*$G28*$I28)</f>
        <v>379360.8</v>
      </c>
      <c r="CM28" s="97"/>
      <c r="CN28" s="98">
        <f>(CM28*$E28*$F28*$G28*$I28)</f>
        <v>0</v>
      </c>
      <c r="CO28" s="97">
        <v>42</v>
      </c>
      <c r="CP28" s="98">
        <f>(CO28*$E28*$F28*$G28*$J28)</f>
        <v>1911978.4319999998</v>
      </c>
      <c r="CQ28" s="97">
        <v>1</v>
      </c>
      <c r="CR28" s="98">
        <f>(CQ28*$E28*$F28*$G28*$J28)</f>
        <v>45523.295999999995</v>
      </c>
      <c r="CS28" s="97">
        <v>0</v>
      </c>
      <c r="CT28" s="98">
        <f>(CS28*$E28*$F28*$G28*$J28)</f>
        <v>0</v>
      </c>
      <c r="CU28" s="103">
        <v>0</v>
      </c>
      <c r="CV28" s="98">
        <f>(CU28*$E28*$F28*$G28*$J28)</f>
        <v>0</v>
      </c>
      <c r="CW28" s="97">
        <v>0</v>
      </c>
      <c r="CX28" s="98">
        <f>(CW28*$E28*$F28*$G28*$J28)</f>
        <v>0</v>
      </c>
      <c r="CY28" s="97">
        <v>15</v>
      </c>
      <c r="CZ28" s="98">
        <f>(CY28*$E28*$F28*$G28*$J28)</f>
        <v>682849.44</v>
      </c>
      <c r="DA28" s="104">
        <v>1</v>
      </c>
      <c r="DB28" s="98">
        <f>(DA28*$E28*$F28*$G28*$J28)</f>
        <v>45523.295999999995</v>
      </c>
      <c r="DC28" s="97">
        <v>7</v>
      </c>
      <c r="DD28" s="98">
        <f>(DC28*$E28*$F28*$G28*$J28)</f>
        <v>318663.07199999999</v>
      </c>
      <c r="DE28" s="97"/>
      <c r="DF28" s="98">
        <f>(DE28*$E28*$F28*$G28*$K28)</f>
        <v>0</v>
      </c>
      <c r="DG28" s="97"/>
      <c r="DH28" s="102">
        <f>(DG28*$E28*$F28*$G28*$L28)</f>
        <v>0</v>
      </c>
      <c r="DI28" s="98">
        <f t="shared" si="5"/>
        <v>2328</v>
      </c>
      <c r="DJ28" s="98">
        <f t="shared" si="6"/>
        <v>93664181.519999996</v>
      </c>
    </row>
    <row r="29" spans="1:114" ht="30" customHeight="1" x14ac:dyDescent="0.25">
      <c r="A29" s="89"/>
      <c r="B29" s="90">
        <v>14</v>
      </c>
      <c r="C29" s="91" t="s">
        <v>164</v>
      </c>
      <c r="D29" s="92" t="s">
        <v>165</v>
      </c>
      <c r="E29" s="85">
        <v>23160</v>
      </c>
      <c r="F29" s="95">
        <v>2.2000000000000002</v>
      </c>
      <c r="G29" s="94">
        <v>1</v>
      </c>
      <c r="H29" s="88"/>
      <c r="I29" s="95">
        <v>1.4</v>
      </c>
      <c r="J29" s="95">
        <v>1.68</v>
      </c>
      <c r="K29" s="95">
        <v>2.23</v>
      </c>
      <c r="L29" s="96">
        <v>2.57</v>
      </c>
      <c r="M29" s="97">
        <v>106</v>
      </c>
      <c r="N29" s="98">
        <f>(M29*$E29*$F29*$G29*$I29*$N$11)</f>
        <v>8317404.4800000004</v>
      </c>
      <c r="O29" s="97"/>
      <c r="P29" s="97">
        <f>(O29*$E29*$F29*$G29*$I29*$P$11)</f>
        <v>0</v>
      </c>
      <c r="Q29" s="97"/>
      <c r="R29" s="98">
        <f>(Q29*$E29*$F29*$G29*$I29*$R$11)</f>
        <v>0</v>
      </c>
      <c r="S29" s="97">
        <v>305</v>
      </c>
      <c r="T29" s="98">
        <f>(S29/12*2*$E29*$F29*$G29*$I29*$T$11)+(S29/12*10*$E29*$F29*$G29*$I29*$T$12)</f>
        <v>26782256.424000002</v>
      </c>
      <c r="U29" s="97">
        <v>3</v>
      </c>
      <c r="V29" s="98">
        <f>(U29*$E29*$F29*$G29*$I29*$V$11)</f>
        <v>235398.24000000002</v>
      </c>
      <c r="W29" s="97">
        <v>0</v>
      </c>
      <c r="X29" s="98">
        <f>(W29*$E29*$F29*$G29*$I29*$X$11)</f>
        <v>0</v>
      </c>
      <c r="Y29" s="97"/>
      <c r="Z29" s="98">
        <f>(Y29*$E29*$F29*$G29*$I29*$Z$11)</f>
        <v>0</v>
      </c>
      <c r="AA29" s="97">
        <v>0</v>
      </c>
      <c r="AB29" s="98">
        <f>(AA29*$E29*$F29*$G29*$I29*$AB$11)</f>
        <v>0</v>
      </c>
      <c r="AC29" s="97">
        <v>10</v>
      </c>
      <c r="AD29" s="98">
        <f>(AC29*$E29*$F29*$G29*$I29*$AD$11)</f>
        <v>784660.8</v>
      </c>
      <c r="AE29" s="97">
        <v>0</v>
      </c>
      <c r="AF29" s="98">
        <f>(AE29*$E29*$F29*$G29*$I29*$AF$11)</f>
        <v>0</v>
      </c>
      <c r="AG29" s="99"/>
      <c r="AH29" s="98">
        <f>(AG29*$E29*$F29*$G29*$I29*$AH$11)</f>
        <v>0</v>
      </c>
      <c r="AI29" s="97">
        <v>50</v>
      </c>
      <c r="AJ29" s="98">
        <f>(AI29*$E29*$F29*$G29*$I29*$AJ$11)</f>
        <v>3923304.0000000005</v>
      </c>
      <c r="AK29" s="100">
        <v>240</v>
      </c>
      <c r="AL29" s="97">
        <f>(AK29*$E29*$F29*$G29*$I29*$AL$11)</f>
        <v>18831859.200000003</v>
      </c>
      <c r="AM29" s="97"/>
      <c r="AN29" s="98">
        <f>(AM29*$E29*$F29*$G29*$J29*$AN$11)</f>
        <v>0</v>
      </c>
      <c r="AO29" s="101">
        <v>1</v>
      </c>
      <c r="AP29" s="98">
        <f>(AO29*$E29*$F29*$G29*$J29*$AP$11)</f>
        <v>94159.296000000031</v>
      </c>
      <c r="AQ29" s="97">
        <v>2</v>
      </c>
      <c r="AR29" s="102">
        <f>(AQ29*$E29*$F29*$G29*$J29*$AR$11)</f>
        <v>188318.59200000006</v>
      </c>
      <c r="AS29" s="97"/>
      <c r="AT29" s="98">
        <f>(AS29*$E29*$F29*$G29*$I29*$AT$11)</f>
        <v>0</v>
      </c>
      <c r="AU29" s="97">
        <v>4</v>
      </c>
      <c r="AV29" s="97">
        <f>(AU29*$E29*$F29*$G29*$I29*$AV$11)</f>
        <v>256798.08000000002</v>
      </c>
      <c r="AW29" s="97"/>
      <c r="AX29" s="98">
        <f>(AW29*$E29*$F29*$G29*$I29*$AX$11)</f>
        <v>0</v>
      </c>
      <c r="AY29" s="97"/>
      <c r="AZ29" s="98">
        <f>(AY29*$E29*$F29*$G29*$I29*$AZ$11)</f>
        <v>0</v>
      </c>
      <c r="BA29" s="97"/>
      <c r="BB29" s="98">
        <f>(BA29*$E29*$F29*$G29*$I29*$BB$11)</f>
        <v>0</v>
      </c>
      <c r="BC29" s="97"/>
      <c r="BD29" s="98">
        <f>(BC29*$E29*$F29*$G29*$I29*$BD$11)</f>
        <v>0</v>
      </c>
      <c r="BE29" s="97">
        <v>14</v>
      </c>
      <c r="BF29" s="98">
        <f>(BE29*$E29*$F29*$G29*$I29*$BF$11)</f>
        <v>1278283.7760000001</v>
      </c>
      <c r="BG29" s="97"/>
      <c r="BH29" s="98">
        <f>(BG29*$E29*$F29*$G29*$J29*$BH$11)</f>
        <v>0</v>
      </c>
      <c r="BI29" s="97">
        <v>0</v>
      </c>
      <c r="BJ29" s="98">
        <f>(BI29*$E29*$F29*$G29*$J29*$BJ$11)</f>
        <v>0</v>
      </c>
      <c r="BK29" s="97">
        <v>30</v>
      </c>
      <c r="BL29" s="98">
        <f>(BK29*$E29*$F29*$G29*$J29*$BL$11)</f>
        <v>2311182.7200000002</v>
      </c>
      <c r="BM29" s="97">
        <v>15</v>
      </c>
      <c r="BN29" s="98">
        <f>(BM29*$E29*$F29*$G29*$J29*$BN$11)</f>
        <v>1283990.4000000001</v>
      </c>
      <c r="BO29" s="97">
        <v>0</v>
      </c>
      <c r="BP29" s="98">
        <f>(BO29*$E29*$F29*$G29*$J29*$BP$11)</f>
        <v>0</v>
      </c>
      <c r="BQ29" s="97"/>
      <c r="BR29" s="98">
        <f>(BQ29*$E29*$F29*$G29*$J29*$BR$11)</f>
        <v>0</v>
      </c>
      <c r="BS29" s="97">
        <v>6</v>
      </c>
      <c r="BT29" s="102">
        <f>(BS29*$E29*$F29*$G29*$J29*$BT$11)</f>
        <v>564955.77600000007</v>
      </c>
      <c r="BU29" s="104">
        <v>0</v>
      </c>
      <c r="BV29" s="98">
        <f>(BU29*$E29*$F29*$G29*$I29*$BV$11)</f>
        <v>0</v>
      </c>
      <c r="BW29" s="97">
        <v>0</v>
      </c>
      <c r="BX29" s="98">
        <f>(BW29*$E29*$F29*$G29*$I29*$BX$11)</f>
        <v>0</v>
      </c>
      <c r="BY29" s="97">
        <v>40</v>
      </c>
      <c r="BZ29" s="98">
        <f>(BY29*$E29*$F29*$G29*$I29*$BZ$11)</f>
        <v>2853312</v>
      </c>
      <c r="CA29" s="97"/>
      <c r="CB29" s="98">
        <f>(CA29*$E29*$F29*$G29*$J29*$CB$11)</f>
        <v>0</v>
      </c>
      <c r="CC29" s="97">
        <v>0</v>
      </c>
      <c r="CD29" s="98">
        <f>(CC29*$E29*$F29*$G29*$I29*$CD$11)</f>
        <v>0</v>
      </c>
      <c r="CE29" s="97"/>
      <c r="CF29" s="98">
        <f>(CE29*$E29*$F29*$G29*$I29*$CF$11)</f>
        <v>0</v>
      </c>
      <c r="CG29" s="97"/>
      <c r="CH29" s="98">
        <f>(CG29*$E29*$F29*$G29*$I29*$CH$11)</f>
        <v>0</v>
      </c>
      <c r="CI29" s="97">
        <v>0</v>
      </c>
      <c r="CJ29" s="98">
        <f>(CI29*$E29*$F29*$G29*$I29*$CJ$11)</f>
        <v>0</v>
      </c>
      <c r="CK29" s="97"/>
      <c r="CL29" s="98">
        <f>(CK29*$E29*$F29*$G29*$I29*$CL$11)</f>
        <v>0</v>
      </c>
      <c r="CM29" s="97"/>
      <c r="CN29" s="98">
        <f>(CM29*$E29*$F29*$G29*$I29*$CN$11)</f>
        <v>0</v>
      </c>
      <c r="CO29" s="97">
        <v>18</v>
      </c>
      <c r="CP29" s="98">
        <f>(CO29*$E29*$F29*$G29*$J29*$CP$11)</f>
        <v>1710275.2128000003</v>
      </c>
      <c r="CQ29" s="97">
        <v>5</v>
      </c>
      <c r="CR29" s="98">
        <f>(CQ29*$E29*$F29*$G29*$J29*$CR$11)</f>
        <v>513596.16000000003</v>
      </c>
      <c r="CS29" s="97">
        <v>0</v>
      </c>
      <c r="CT29" s="98">
        <f>(CS29*$E29*$F29*$G29*$J29*$CT$11)</f>
        <v>0</v>
      </c>
      <c r="CU29" s="103">
        <v>0</v>
      </c>
      <c r="CV29" s="98">
        <f>(CU29*$E29*$F29*$G29*$J29*$CV$11)</f>
        <v>0</v>
      </c>
      <c r="CW29" s="97">
        <v>0</v>
      </c>
      <c r="CX29" s="102">
        <f>(CW29*$E29*$F29*$G29*$J29*$CX$11)</f>
        <v>0</v>
      </c>
      <c r="CY29" s="97"/>
      <c r="CZ29" s="98">
        <f>(CY29*$E29*$F29*$G29*$J29*$CZ$11)</f>
        <v>0</v>
      </c>
      <c r="DA29" s="104"/>
      <c r="DB29" s="98">
        <f>(DA29*$E29*$F29*$G29*$J29*$DB$11)</f>
        <v>0</v>
      </c>
      <c r="DC29" s="97">
        <v>1</v>
      </c>
      <c r="DD29" s="98">
        <f>(DC29*$E29*$F29*$G29*$J29*$DD$11)</f>
        <v>102719.23200000002</v>
      </c>
      <c r="DE29" s="97"/>
      <c r="DF29" s="98">
        <f>(DE29*$E29*$F29*$G29*$K29*$DF$11)</f>
        <v>0</v>
      </c>
      <c r="DG29" s="97"/>
      <c r="DH29" s="102">
        <f>(DG29*$E29*$F29*$G29*$L29*$DH$11)</f>
        <v>0</v>
      </c>
      <c r="DI29" s="98">
        <f t="shared" si="5"/>
        <v>850</v>
      </c>
      <c r="DJ29" s="98">
        <f t="shared" si="6"/>
        <v>70032474.38879998</v>
      </c>
    </row>
    <row r="30" spans="1:114" ht="15.75" customHeight="1" x14ac:dyDescent="0.25">
      <c r="A30" s="89">
        <v>3</v>
      </c>
      <c r="B30" s="204"/>
      <c r="C30" s="205"/>
      <c r="D30" s="201" t="s">
        <v>166</v>
      </c>
      <c r="E30" s="85">
        <v>23160</v>
      </c>
      <c r="F30" s="155">
        <v>1.25</v>
      </c>
      <c r="G30" s="94">
        <v>1</v>
      </c>
      <c r="H30" s="88"/>
      <c r="I30" s="95">
        <v>1.4</v>
      </c>
      <c r="J30" s="95">
        <v>1.68</v>
      </c>
      <c r="K30" s="95">
        <v>2.23</v>
      </c>
      <c r="L30" s="96">
        <v>2.57</v>
      </c>
      <c r="M30" s="113">
        <f>SUM(M31:M32)</f>
        <v>27</v>
      </c>
      <c r="N30" s="113">
        <f>SUM(N31:N32)</f>
        <v>2523235.6799999997</v>
      </c>
      <c r="O30" s="113">
        <f t="shared" ref="O30:BZ30" si="7">SUM(O31:O32)</f>
        <v>0</v>
      </c>
      <c r="P30" s="113">
        <f t="shared" si="7"/>
        <v>0</v>
      </c>
      <c r="Q30" s="113">
        <f t="shared" si="7"/>
        <v>27</v>
      </c>
      <c r="R30" s="113">
        <f t="shared" si="7"/>
        <v>2065862.7359999998</v>
      </c>
      <c r="S30" s="113">
        <f t="shared" si="7"/>
        <v>0</v>
      </c>
      <c r="T30" s="113">
        <f t="shared" si="7"/>
        <v>0</v>
      </c>
      <c r="U30" s="113">
        <f t="shared" si="7"/>
        <v>2</v>
      </c>
      <c r="V30" s="113">
        <f t="shared" si="7"/>
        <v>322424.25599999999</v>
      </c>
      <c r="W30" s="113">
        <f t="shared" si="7"/>
        <v>0</v>
      </c>
      <c r="X30" s="113">
        <f t="shared" si="7"/>
        <v>0</v>
      </c>
      <c r="Y30" s="113">
        <f t="shared" si="7"/>
        <v>0</v>
      </c>
      <c r="Z30" s="113">
        <f t="shared" si="7"/>
        <v>0</v>
      </c>
      <c r="AA30" s="113">
        <f t="shared" si="7"/>
        <v>0</v>
      </c>
      <c r="AB30" s="113">
        <f t="shared" si="7"/>
        <v>0</v>
      </c>
      <c r="AC30" s="113">
        <f t="shared" si="7"/>
        <v>0</v>
      </c>
      <c r="AD30" s="113">
        <f t="shared" si="7"/>
        <v>0</v>
      </c>
      <c r="AE30" s="113">
        <f t="shared" si="7"/>
        <v>0</v>
      </c>
      <c r="AF30" s="113">
        <f t="shared" si="7"/>
        <v>0</v>
      </c>
      <c r="AG30" s="113">
        <f t="shared" si="7"/>
        <v>0</v>
      </c>
      <c r="AH30" s="113">
        <f t="shared" si="7"/>
        <v>0</v>
      </c>
      <c r="AI30" s="113">
        <f t="shared" si="7"/>
        <v>27</v>
      </c>
      <c r="AJ30" s="113">
        <f t="shared" si="7"/>
        <v>236370.96000000002</v>
      </c>
      <c r="AK30" s="113">
        <f t="shared" si="7"/>
        <v>112</v>
      </c>
      <c r="AL30" s="113">
        <f t="shared" si="7"/>
        <v>980501.76</v>
      </c>
      <c r="AM30" s="113">
        <f t="shared" si="7"/>
        <v>26</v>
      </c>
      <c r="AN30" s="113">
        <f t="shared" si="7"/>
        <v>273139.77600000001</v>
      </c>
      <c r="AO30" s="113">
        <f t="shared" si="7"/>
        <v>0</v>
      </c>
      <c r="AP30" s="113">
        <f t="shared" si="7"/>
        <v>0</v>
      </c>
      <c r="AQ30" s="113">
        <f t="shared" si="7"/>
        <v>4</v>
      </c>
      <c r="AR30" s="113">
        <f t="shared" si="7"/>
        <v>42021.504000000001</v>
      </c>
      <c r="AS30" s="113">
        <f t="shared" si="7"/>
        <v>2</v>
      </c>
      <c r="AT30" s="113">
        <f t="shared" si="7"/>
        <v>293112.95999999996</v>
      </c>
      <c r="AU30" s="113">
        <f t="shared" si="7"/>
        <v>1</v>
      </c>
      <c r="AV30" s="113">
        <f t="shared" si="7"/>
        <v>8754.48</v>
      </c>
      <c r="AW30" s="113">
        <f>SUM(AW31:AW32)</f>
        <v>0</v>
      </c>
      <c r="AX30" s="113">
        <f>SUM(AX31:AX32)</f>
        <v>0</v>
      </c>
      <c r="AY30" s="113">
        <f>SUM(AY31:AY32)</f>
        <v>0</v>
      </c>
      <c r="AZ30" s="113">
        <f t="shared" si="7"/>
        <v>0</v>
      </c>
      <c r="BA30" s="113">
        <v>0</v>
      </c>
      <c r="BB30" s="113">
        <f t="shared" si="7"/>
        <v>0</v>
      </c>
      <c r="BC30" s="113">
        <f t="shared" si="7"/>
        <v>0</v>
      </c>
      <c r="BD30" s="113">
        <f t="shared" si="7"/>
        <v>0</v>
      </c>
      <c r="BE30" s="113">
        <f t="shared" si="7"/>
        <v>7</v>
      </c>
      <c r="BF30" s="113">
        <f t="shared" si="7"/>
        <v>61281.36</v>
      </c>
      <c r="BG30" s="113">
        <f t="shared" si="7"/>
        <v>0</v>
      </c>
      <c r="BH30" s="113">
        <f t="shared" si="7"/>
        <v>0</v>
      </c>
      <c r="BI30" s="113">
        <f t="shared" si="7"/>
        <v>11</v>
      </c>
      <c r="BJ30" s="113">
        <f t="shared" si="7"/>
        <v>115559.13600000001</v>
      </c>
      <c r="BK30" s="113">
        <v>0</v>
      </c>
      <c r="BL30" s="113">
        <f t="shared" si="7"/>
        <v>0</v>
      </c>
      <c r="BM30" s="113">
        <f t="shared" si="7"/>
        <v>6</v>
      </c>
      <c r="BN30" s="113">
        <f t="shared" si="7"/>
        <v>63032.256000000008</v>
      </c>
      <c r="BO30" s="113">
        <f t="shared" si="7"/>
        <v>10</v>
      </c>
      <c r="BP30" s="113">
        <f t="shared" si="7"/>
        <v>105053.76000000001</v>
      </c>
      <c r="BQ30" s="113">
        <f t="shared" si="7"/>
        <v>5</v>
      </c>
      <c r="BR30" s="113">
        <f t="shared" si="7"/>
        <v>52526.880000000005</v>
      </c>
      <c r="BS30" s="113">
        <f t="shared" si="7"/>
        <v>15</v>
      </c>
      <c r="BT30" s="203">
        <f t="shared" si="7"/>
        <v>157580.63999999998</v>
      </c>
      <c r="BU30" s="156">
        <f t="shared" si="7"/>
        <v>40</v>
      </c>
      <c r="BV30" s="113">
        <f t="shared" si="7"/>
        <v>350179.2</v>
      </c>
      <c r="BW30" s="113">
        <f t="shared" si="7"/>
        <v>20</v>
      </c>
      <c r="BX30" s="113">
        <f t="shared" si="7"/>
        <v>175089.6</v>
      </c>
      <c r="BY30" s="113">
        <f t="shared" si="7"/>
        <v>0</v>
      </c>
      <c r="BZ30" s="113">
        <f t="shared" si="7"/>
        <v>0</v>
      </c>
      <c r="CA30" s="113">
        <f>SUM(CA31:CA32)</f>
        <v>40</v>
      </c>
      <c r="CB30" s="113">
        <f>SUM(CB31:CB32)</f>
        <v>420215.04000000004</v>
      </c>
      <c r="CC30" s="113">
        <f t="shared" ref="CC30:DJ30" si="8">SUM(CC31:CC32)</f>
        <v>0</v>
      </c>
      <c r="CD30" s="113">
        <f t="shared" si="8"/>
        <v>0</v>
      </c>
      <c r="CE30" s="113">
        <f t="shared" si="8"/>
        <v>0</v>
      </c>
      <c r="CF30" s="113">
        <f t="shared" si="8"/>
        <v>0</v>
      </c>
      <c r="CG30" s="113">
        <f t="shared" si="8"/>
        <v>0</v>
      </c>
      <c r="CH30" s="113">
        <f t="shared" si="8"/>
        <v>0</v>
      </c>
      <c r="CI30" s="113">
        <f t="shared" si="8"/>
        <v>0</v>
      </c>
      <c r="CJ30" s="113">
        <f t="shared" si="8"/>
        <v>0</v>
      </c>
      <c r="CK30" s="113">
        <f t="shared" si="8"/>
        <v>12</v>
      </c>
      <c r="CL30" s="113">
        <f t="shared" si="8"/>
        <v>105053.76000000001</v>
      </c>
      <c r="CM30" s="113">
        <f t="shared" si="8"/>
        <v>40</v>
      </c>
      <c r="CN30" s="113">
        <f t="shared" si="8"/>
        <v>350179.2</v>
      </c>
      <c r="CO30" s="113">
        <f t="shared" si="8"/>
        <v>74</v>
      </c>
      <c r="CP30" s="113">
        <f t="shared" si="8"/>
        <v>777397.82400000002</v>
      </c>
      <c r="CQ30" s="113">
        <f t="shared" si="8"/>
        <v>7</v>
      </c>
      <c r="CR30" s="113">
        <f t="shared" si="8"/>
        <v>73537.631999999998</v>
      </c>
      <c r="CS30" s="113">
        <f t="shared" si="8"/>
        <v>27</v>
      </c>
      <c r="CT30" s="113">
        <f t="shared" si="8"/>
        <v>1441181.9519999998</v>
      </c>
      <c r="CU30" s="113">
        <f t="shared" si="8"/>
        <v>20</v>
      </c>
      <c r="CV30" s="113">
        <f t="shared" si="8"/>
        <v>210107.52000000002</v>
      </c>
      <c r="CW30" s="113">
        <f t="shared" si="8"/>
        <v>0</v>
      </c>
      <c r="CX30" s="113">
        <f t="shared" si="8"/>
        <v>0</v>
      </c>
      <c r="CY30" s="113">
        <f t="shared" si="8"/>
        <v>15</v>
      </c>
      <c r="CZ30" s="113">
        <f t="shared" si="8"/>
        <v>157580.63999999998</v>
      </c>
      <c r="DA30" s="113">
        <f t="shared" si="8"/>
        <v>0</v>
      </c>
      <c r="DB30" s="113">
        <f t="shared" si="8"/>
        <v>0</v>
      </c>
      <c r="DC30" s="113">
        <f t="shared" si="8"/>
        <v>3</v>
      </c>
      <c r="DD30" s="113">
        <f t="shared" si="8"/>
        <v>31516.128000000004</v>
      </c>
      <c r="DE30" s="113">
        <f t="shared" si="8"/>
        <v>12</v>
      </c>
      <c r="DF30" s="113">
        <f t="shared" si="8"/>
        <v>167335.63200000001</v>
      </c>
      <c r="DG30" s="113">
        <f t="shared" si="8"/>
        <v>5</v>
      </c>
      <c r="DH30" s="203">
        <f t="shared" si="8"/>
        <v>80353.62000000001</v>
      </c>
      <c r="DI30" s="113">
        <f t="shared" si="8"/>
        <v>597</v>
      </c>
      <c r="DJ30" s="113">
        <f t="shared" si="8"/>
        <v>11640185.892000001</v>
      </c>
    </row>
    <row r="31" spans="1:114" ht="30" customHeight="1" x14ac:dyDescent="0.25">
      <c r="A31" s="89"/>
      <c r="B31" s="90">
        <v>15</v>
      </c>
      <c r="C31" s="91" t="s">
        <v>167</v>
      </c>
      <c r="D31" s="92" t="s">
        <v>168</v>
      </c>
      <c r="E31" s="85">
        <v>23160</v>
      </c>
      <c r="F31" s="95">
        <v>4.5199999999999996</v>
      </c>
      <c r="G31" s="94">
        <v>1</v>
      </c>
      <c r="H31" s="88"/>
      <c r="I31" s="95">
        <v>1.4</v>
      </c>
      <c r="J31" s="95">
        <v>1.68</v>
      </c>
      <c r="K31" s="95">
        <v>2.23</v>
      </c>
      <c r="L31" s="96">
        <v>2.57</v>
      </c>
      <c r="M31" s="97">
        <v>15</v>
      </c>
      <c r="N31" s="98">
        <f>(M31*$E31*$F31*$G31*$I31*$N$11)</f>
        <v>2418181.92</v>
      </c>
      <c r="O31" s="97"/>
      <c r="P31" s="97">
        <f>(O31*$E31*$F31*$G31*$I31*$P$11)</f>
        <v>0</v>
      </c>
      <c r="Q31" s="97">
        <v>12</v>
      </c>
      <c r="R31" s="98">
        <f>(Q31*$E31*$F31*$G31*$I31*$R$11)</f>
        <v>1934545.5359999998</v>
      </c>
      <c r="S31" s="97"/>
      <c r="T31" s="98">
        <f>(S31/12*2*$E31*$F31*$G31*$I31*$T$11)+(S31/12*10*$E31*$F31*$G31*$I31*$T$12)</f>
        <v>0</v>
      </c>
      <c r="U31" s="97">
        <v>2</v>
      </c>
      <c r="V31" s="98">
        <f>(U31*$E31*$F31*$G31*$I31*$V$11)</f>
        <v>322424.25599999999</v>
      </c>
      <c r="W31" s="97">
        <v>0</v>
      </c>
      <c r="X31" s="98">
        <f>(W31*$E31*$F31*$G31*$I31*$X$11)</f>
        <v>0</v>
      </c>
      <c r="Y31" s="97"/>
      <c r="Z31" s="98">
        <f>(Y31*$E31*$F31*$G31*$I31*$Z$11)</f>
        <v>0</v>
      </c>
      <c r="AA31" s="97">
        <v>0</v>
      </c>
      <c r="AB31" s="98">
        <f>(AA31*$E31*$F31*$G31*$I31*$AB$11)</f>
        <v>0</v>
      </c>
      <c r="AC31" s="97"/>
      <c r="AD31" s="98">
        <f>(AC31*$E31*$F31*$G31*$I31*$AD$11)</f>
        <v>0</v>
      </c>
      <c r="AE31" s="97">
        <v>0</v>
      </c>
      <c r="AF31" s="98">
        <f>(AE31*$E31*$F31*$G31*$I31*$AF$11)</f>
        <v>0</v>
      </c>
      <c r="AG31" s="99"/>
      <c r="AH31" s="98">
        <f>(AG31*$E31*$F31*$G31*$I31*$AH$11)</f>
        <v>0</v>
      </c>
      <c r="AI31" s="97"/>
      <c r="AJ31" s="98">
        <f>(AI31*$E31*$F31*$G31*$I31*$AJ$11)</f>
        <v>0</v>
      </c>
      <c r="AK31" s="97"/>
      <c r="AL31" s="97">
        <f>(AK31*$E31*$F31*$G31*$I31*$AL$11)</f>
        <v>0</v>
      </c>
      <c r="AM31" s="97"/>
      <c r="AN31" s="98">
        <f>(AM31*$E31*$F31*$G31*$J31*$AN$11)</f>
        <v>0</v>
      </c>
      <c r="AO31" s="103">
        <v>0</v>
      </c>
      <c r="AP31" s="98">
        <f>(AO31*$E31*$F31*$G31*$J31*$AP$11)</f>
        <v>0</v>
      </c>
      <c r="AQ31" s="97">
        <v>0</v>
      </c>
      <c r="AR31" s="102">
        <f>(AQ31*$E31*$F31*$G31*$J31*$AR$11)</f>
        <v>0</v>
      </c>
      <c r="AS31" s="97">
        <v>2</v>
      </c>
      <c r="AT31" s="98">
        <f>(AS31*$E31*$F31*$G31*$I31*$AT$11)</f>
        <v>293112.95999999996</v>
      </c>
      <c r="AU31" s="97"/>
      <c r="AV31" s="97">
        <f>(AU31*$E31*$F31*$G31*$I31*$AV$11)</f>
        <v>0</v>
      </c>
      <c r="AW31" s="97"/>
      <c r="AX31" s="98">
        <f>(AW31*$E31*$F31*$G31*$I31*$AX$11)</f>
        <v>0</v>
      </c>
      <c r="AY31" s="97">
        <v>0</v>
      </c>
      <c r="AZ31" s="98">
        <f>(AY31*$E31*$F31*$G31*$I31*$AZ$11)</f>
        <v>0</v>
      </c>
      <c r="BA31" s="97">
        <v>0</v>
      </c>
      <c r="BB31" s="98">
        <f>(BA31*$E31*$F31*$G31*$I31*$BB$11)</f>
        <v>0</v>
      </c>
      <c r="BC31" s="97">
        <v>0</v>
      </c>
      <c r="BD31" s="98">
        <f>(BC31*$E31*$F31*$G31*$I31*$BD$11)</f>
        <v>0</v>
      </c>
      <c r="BE31" s="97"/>
      <c r="BF31" s="98">
        <f>(BE31*$E31*$F31*$G31*$I31*$BF$11)</f>
        <v>0</v>
      </c>
      <c r="BG31" s="97"/>
      <c r="BH31" s="98">
        <f>(BG31*$E31*$F31*$G31*$J31*$BH$11)</f>
        <v>0</v>
      </c>
      <c r="BI31" s="97">
        <v>0</v>
      </c>
      <c r="BJ31" s="98">
        <f>(BI31*$E31*$F31*$G31*$J31*$BJ$11)</f>
        <v>0</v>
      </c>
      <c r="BK31" s="97">
        <v>0</v>
      </c>
      <c r="BL31" s="98">
        <f>(BK31*$E31*$F31*$G31*$J31*$BL$11)</f>
        <v>0</v>
      </c>
      <c r="BM31" s="97"/>
      <c r="BN31" s="98">
        <f>(BM31*$E31*$F31*$G31*$J31*$BN$11)</f>
        <v>0</v>
      </c>
      <c r="BO31" s="97"/>
      <c r="BP31" s="98">
        <f>(BO31*$E31*$F31*$G31*$J31*$BP$11)</f>
        <v>0</v>
      </c>
      <c r="BQ31" s="97"/>
      <c r="BR31" s="98">
        <f>(BQ31*$E31*$F31*$G31*$J31*$BR$11)</f>
        <v>0</v>
      </c>
      <c r="BS31" s="97"/>
      <c r="BT31" s="102">
        <f>(BS31*$E31*$F31*$G31*$J31*$BT$11)</f>
        <v>0</v>
      </c>
      <c r="BU31" s="104">
        <v>0</v>
      </c>
      <c r="BV31" s="98">
        <f>(BU31*$E31*$F31*$G31*$I31*$BV$11)</f>
        <v>0</v>
      </c>
      <c r="BW31" s="97"/>
      <c r="BX31" s="98">
        <f>(BW31*$E31*$F31*$G31*$I31*$BX$11)</f>
        <v>0</v>
      </c>
      <c r="BY31" s="97">
        <v>0</v>
      </c>
      <c r="BZ31" s="98">
        <f>(BY31*$E31*$F31*$G31*$I31*$BZ$11)</f>
        <v>0</v>
      </c>
      <c r="CA31" s="97"/>
      <c r="CB31" s="98">
        <f>(CA31*$E31*$F31*$G31*$J31*$CB$11)</f>
        <v>0</v>
      </c>
      <c r="CC31" s="97">
        <v>0</v>
      </c>
      <c r="CD31" s="98">
        <f>(CC31*$E31*$F31*$G31*$I31*$CD$11)</f>
        <v>0</v>
      </c>
      <c r="CE31" s="97"/>
      <c r="CF31" s="98">
        <f>(CE31*$E31*$F31*$G31*$I31*$CF$11)</f>
        <v>0</v>
      </c>
      <c r="CG31" s="97"/>
      <c r="CH31" s="98">
        <f>(CG31*$E31*$F31*$G31*$I31*$CH$11)</f>
        <v>0</v>
      </c>
      <c r="CI31" s="97"/>
      <c r="CJ31" s="98">
        <f>(CI31*$E31*$F31*$G31*$I31*$CJ$11)</f>
        <v>0</v>
      </c>
      <c r="CK31" s="97">
        <v>0</v>
      </c>
      <c r="CL31" s="98">
        <f>(CK31*$E31*$F31*$G31*$I31*$CL$11)</f>
        <v>0</v>
      </c>
      <c r="CM31" s="97"/>
      <c r="CN31" s="98">
        <f>(CM31*$E31*$F31*$G31*$I31*$CN$11)</f>
        <v>0</v>
      </c>
      <c r="CO31" s="97"/>
      <c r="CP31" s="98">
        <f>(CO31*$E31*$F31*$G31*$J31*$CP$11)</f>
        <v>0</v>
      </c>
      <c r="CQ31" s="97"/>
      <c r="CR31" s="98">
        <f>(CQ31*$E31*$F31*$G31*$J31*$CR$11)</f>
        <v>0</v>
      </c>
      <c r="CS31" s="97">
        <v>7</v>
      </c>
      <c r="CT31" s="98">
        <f>(CS31*$E31*$F31*$G31*$J31*$CT$11)</f>
        <v>1231074.4319999998</v>
      </c>
      <c r="CU31" s="103">
        <v>0</v>
      </c>
      <c r="CV31" s="98">
        <f>(CU31*$E31*$F31*$G31*$J31*$CV$11)</f>
        <v>0</v>
      </c>
      <c r="CW31" s="97">
        <v>0</v>
      </c>
      <c r="CX31" s="102">
        <f>(CW31*$E31*$F31*$G31*$J31*$CX$11)</f>
        <v>0</v>
      </c>
      <c r="CY31" s="97">
        <v>0</v>
      </c>
      <c r="CZ31" s="98">
        <f>(CY31*$E31*$F31*$G31*$J31*$CZ$11)</f>
        <v>0</v>
      </c>
      <c r="DA31" s="104"/>
      <c r="DB31" s="98">
        <f>(DA31*$E31*$F31*$G31*$J31*$DB$11)</f>
        <v>0</v>
      </c>
      <c r="DC31" s="97"/>
      <c r="DD31" s="98">
        <f>(DC31*$E31*$F31*$G31*$J31*$DD$11)</f>
        <v>0</v>
      </c>
      <c r="DE31" s="97"/>
      <c r="DF31" s="98">
        <f>(DE31*$E31*$F31*$G31*$K31*$DF$11)</f>
        <v>0</v>
      </c>
      <c r="DG31" s="97"/>
      <c r="DH31" s="102">
        <f>(DG31*$E31*$F31*$G31*$L31*$DH$11)</f>
        <v>0</v>
      </c>
      <c r="DI31" s="98">
        <f>SUM(M31,O31,Q31,S31,U31,W31,Y31,AA31,AC31,AE31,AG31,AI31,AO31,AS31,AU31,BY31,AK31,AY31,BA31,BC31,CM31,BE31,BG31,AM31,BK31,AQ31,CO31,BM31,CQ31,BO31,BQ31,BS31,CA31,BU31,BW31,CC31,CE31,CG31,CI31,CK31,CS31,CU31,BI31,AW31,CW31,CY31,DA31,DC31,DE31,DG31)</f>
        <v>38</v>
      </c>
      <c r="DJ31" s="98">
        <f>SUM(N31,P31,R31,T31,V31,X31,Z31,AB31,AD31,AF31,AH31,AJ31,AP31,AT31,AV31,BZ31,AL31,AZ31,BB31,BD31,CN31,BF31,BH31,AN31,BL31,AR31,CP31,BN31,CR31,BP31,BR31,BT31,CB31,BV31,BX31,CD31,CF31,CH31,CJ31,CL31,CT31,CV31,BJ31,AX31,CX31,CZ31,DB31,DD31,DF31,DH31)</f>
        <v>6199339.1040000003</v>
      </c>
    </row>
    <row r="32" spans="1:114" ht="30" customHeight="1" x14ac:dyDescent="0.25">
      <c r="A32" s="89"/>
      <c r="B32" s="90">
        <v>16</v>
      </c>
      <c r="C32" s="91" t="s">
        <v>169</v>
      </c>
      <c r="D32" s="92" t="s">
        <v>170</v>
      </c>
      <c r="E32" s="85">
        <v>23160</v>
      </c>
      <c r="F32" s="108">
        <v>0.27</v>
      </c>
      <c r="G32" s="94">
        <v>1</v>
      </c>
      <c r="H32" s="88"/>
      <c r="I32" s="95">
        <v>1.4</v>
      </c>
      <c r="J32" s="95">
        <v>1.68</v>
      </c>
      <c r="K32" s="95">
        <v>2.23</v>
      </c>
      <c r="L32" s="96">
        <v>2.57</v>
      </c>
      <c r="M32" s="98">
        <v>12</v>
      </c>
      <c r="N32" s="98">
        <f>(M32*$E32*$F32*$G32*$I32)</f>
        <v>105053.76000000001</v>
      </c>
      <c r="O32" s="97"/>
      <c r="P32" s="97">
        <f>(O32*$E32*$F32*$G32*$I32)</f>
        <v>0</v>
      </c>
      <c r="Q32" s="97">
        <v>15</v>
      </c>
      <c r="R32" s="98">
        <f>(Q32*$E32*$F32*$G32*$I32)</f>
        <v>131317.19999999998</v>
      </c>
      <c r="S32" s="97"/>
      <c r="T32" s="98">
        <f>(S32*$E32*$F32*$G32*$I32)</f>
        <v>0</v>
      </c>
      <c r="U32" s="97"/>
      <c r="V32" s="98">
        <f>(U32*$E32*$F32*$G32*$I32)</f>
        <v>0</v>
      </c>
      <c r="W32" s="97"/>
      <c r="X32" s="98">
        <f>(W32*$E32*$F32*$G32*$I32)</f>
        <v>0</v>
      </c>
      <c r="Y32" s="97"/>
      <c r="Z32" s="98">
        <f>(Y32*$E32*$F32*$G32*$I32)</f>
        <v>0</v>
      </c>
      <c r="AA32" s="97"/>
      <c r="AB32" s="98">
        <f>(AA32*$E32*$F32*$G32*$I32)</f>
        <v>0</v>
      </c>
      <c r="AC32" s="97"/>
      <c r="AD32" s="98">
        <f>(AC32*$E32*$F32*$G32*$I32)</f>
        <v>0</v>
      </c>
      <c r="AE32" s="97"/>
      <c r="AF32" s="98">
        <f>(AE32*$E32*$F32*$G32*$I32)</f>
        <v>0</v>
      </c>
      <c r="AG32" s="99"/>
      <c r="AH32" s="98">
        <f>(AG32*$E32*$F32*$G32*$I32)</f>
        <v>0</v>
      </c>
      <c r="AI32" s="97">
        <v>27</v>
      </c>
      <c r="AJ32" s="98">
        <f>(AI32*$E32*$F32*$G32*$I32)</f>
        <v>236370.96000000002</v>
      </c>
      <c r="AK32" s="97">
        <v>112</v>
      </c>
      <c r="AL32" s="98">
        <f>(AK32*$E32*$F32*$G32*$I32)</f>
        <v>980501.76</v>
      </c>
      <c r="AM32" s="97">
        <v>26</v>
      </c>
      <c r="AN32" s="98">
        <f>(AM32*$E32*$F32*$G32*$J32)</f>
        <v>273139.77600000001</v>
      </c>
      <c r="AO32" s="103">
        <v>0</v>
      </c>
      <c r="AP32" s="98">
        <f>(AO32*$E32*$F32*$G32*$J32)</f>
        <v>0</v>
      </c>
      <c r="AQ32" s="97">
        <v>4</v>
      </c>
      <c r="AR32" s="98">
        <f>(AQ32*$E32*$F32*$G32*$J32)</f>
        <v>42021.504000000001</v>
      </c>
      <c r="AS32" s="97"/>
      <c r="AT32" s="98">
        <f>(AS32*$E32*$F32*$G32*$I32)</f>
        <v>0</v>
      </c>
      <c r="AU32" s="97">
        <v>1</v>
      </c>
      <c r="AV32" s="98">
        <f>(AU32*$E32*$F32*$G32*$I32)</f>
        <v>8754.48</v>
      </c>
      <c r="AW32" s="97"/>
      <c r="AX32" s="98">
        <f>(AW32*$E32*$F32*$G32*$I32)</f>
        <v>0</v>
      </c>
      <c r="AY32" s="97"/>
      <c r="AZ32" s="98">
        <f>(AY32*$E32*$F32*$G32*$I32)</f>
        <v>0</v>
      </c>
      <c r="BA32" s="97"/>
      <c r="BB32" s="98">
        <f>(BA32*$E32*$F32*$G32*$I32)</f>
        <v>0</v>
      </c>
      <c r="BC32" s="97"/>
      <c r="BD32" s="98">
        <f>(BC32*$E32*$F32*$G32*$I32)</f>
        <v>0</v>
      </c>
      <c r="BE32" s="97">
        <v>7</v>
      </c>
      <c r="BF32" s="98">
        <f>(BE32*$E32*$F32*$G32*$I32)</f>
        <v>61281.36</v>
      </c>
      <c r="BG32" s="97"/>
      <c r="BH32" s="98">
        <f>(BG32*$E32*$F32*$G32*$J32)</f>
        <v>0</v>
      </c>
      <c r="BI32" s="97">
        <v>11</v>
      </c>
      <c r="BJ32" s="98">
        <f>(BI32*$E32*$F32*$G32*$J32)</f>
        <v>115559.13600000001</v>
      </c>
      <c r="BK32" s="97"/>
      <c r="BL32" s="98">
        <f>(BK32*$E32*$F32*$G32*$J32)</f>
        <v>0</v>
      </c>
      <c r="BM32" s="97">
        <v>6</v>
      </c>
      <c r="BN32" s="98">
        <f>(BM32*$E32*$F32*$G32*$J32)</f>
        <v>63032.256000000008</v>
      </c>
      <c r="BO32" s="97">
        <v>10</v>
      </c>
      <c r="BP32" s="98">
        <f>(BO32*$E32*$F32*$G32*$J32)</f>
        <v>105053.76000000001</v>
      </c>
      <c r="BQ32" s="97">
        <v>5</v>
      </c>
      <c r="BR32" s="98">
        <f>(BQ32*$E32*$F32*$G32*$J32)</f>
        <v>52526.880000000005</v>
      </c>
      <c r="BS32" s="97">
        <v>15</v>
      </c>
      <c r="BT32" s="98">
        <f>(BS32*$E32*$F32*$G32*$J32)</f>
        <v>157580.63999999998</v>
      </c>
      <c r="BU32" s="104">
        <v>40</v>
      </c>
      <c r="BV32" s="98">
        <f>(BU32*$E32*$F32*$G32*$I32)</f>
        <v>350179.2</v>
      </c>
      <c r="BW32" s="97">
        <v>20</v>
      </c>
      <c r="BX32" s="98">
        <f>(BW32*$E32*$F32*$G32*$I32)</f>
        <v>175089.6</v>
      </c>
      <c r="BY32" s="97"/>
      <c r="BZ32" s="98">
        <f>(BY32*$E32*$F32*$G32*$I32)</f>
        <v>0</v>
      </c>
      <c r="CA32" s="97">
        <v>40</v>
      </c>
      <c r="CB32" s="98">
        <f>(CA32*$E32*$F32*$G32*$J32)</f>
        <v>420215.04000000004</v>
      </c>
      <c r="CC32" s="97"/>
      <c r="CD32" s="98">
        <f>(CC32*$E32*$F32*$G32*$I32)</f>
        <v>0</v>
      </c>
      <c r="CE32" s="97"/>
      <c r="CF32" s="98">
        <f>(CE32*$E32*$F32*$G32*$I32)</f>
        <v>0</v>
      </c>
      <c r="CG32" s="97"/>
      <c r="CH32" s="98">
        <f>(CG32*$E32*$F32*$G32*$I32)</f>
        <v>0</v>
      </c>
      <c r="CI32" s="97"/>
      <c r="CJ32" s="98">
        <f>(CI32*$E32*$F32*$G32*$I32)</f>
        <v>0</v>
      </c>
      <c r="CK32" s="97">
        <v>12</v>
      </c>
      <c r="CL32" s="98">
        <f>(CK32*$E32*$F32*$G32*$I32)</f>
        <v>105053.76000000001</v>
      </c>
      <c r="CM32" s="97">
        <v>40</v>
      </c>
      <c r="CN32" s="98">
        <f>(CM32*$E32*$F32*$G32*$I32)</f>
        <v>350179.2</v>
      </c>
      <c r="CO32" s="97">
        <v>74</v>
      </c>
      <c r="CP32" s="98">
        <f>(CO32*$E32*$F32*$G32*$J32)</f>
        <v>777397.82400000002</v>
      </c>
      <c r="CQ32" s="97">
        <v>7</v>
      </c>
      <c r="CR32" s="98">
        <f>(CQ32*$E32*$F32*$G32*$J32)</f>
        <v>73537.631999999998</v>
      </c>
      <c r="CS32" s="97">
        <v>20</v>
      </c>
      <c r="CT32" s="98">
        <f>(CS32*$E32*$F32*$G32*$J32)</f>
        <v>210107.52000000002</v>
      </c>
      <c r="CU32" s="103">
        <v>20</v>
      </c>
      <c r="CV32" s="98">
        <f>(CU32*$E32*$F32*$G32*$J32)</f>
        <v>210107.52000000002</v>
      </c>
      <c r="CW32" s="97"/>
      <c r="CX32" s="98">
        <f>(CW32*$E32*$F32*$G32*$J32)</f>
        <v>0</v>
      </c>
      <c r="CY32" s="97">
        <v>15</v>
      </c>
      <c r="CZ32" s="98">
        <f>(CY32*$E32*$F32*$G32*$J32)</f>
        <v>157580.63999999998</v>
      </c>
      <c r="DA32" s="104"/>
      <c r="DB32" s="98">
        <f>(DA32*$E32*$F32*$G32*$J32)</f>
        <v>0</v>
      </c>
      <c r="DC32" s="97">
        <v>3</v>
      </c>
      <c r="DD32" s="98">
        <f>(DC32*$E32*$F32*$G32*$J32)</f>
        <v>31516.128000000004</v>
      </c>
      <c r="DE32" s="97">
        <v>12</v>
      </c>
      <c r="DF32" s="98">
        <f>(DE32*$E32*$F32*$G32*$K32)</f>
        <v>167335.63200000001</v>
      </c>
      <c r="DG32" s="97">
        <v>5</v>
      </c>
      <c r="DH32" s="102">
        <f>(DG32*$E32*$F32*$G32*$L32)</f>
        <v>80353.62000000001</v>
      </c>
      <c r="DI32" s="98">
        <f>SUM(M32,O32,Q32,S32,U32,W32,Y32,AA32,AC32,AE32,AG32,AI32,AO32,AS32,AU32,BY32,AK32,AY32,BA32,BC32,CM32,BE32,BG32,AM32,BK32,AQ32,CO32,BM32,CQ32,BO32,BQ32,BS32,CA32,BU32,BW32,CC32,CE32,CG32,CI32,CK32,CS32,CU32,BI32,AW32,CW32,CY32,DA32,DC32,DE32,DG32)</f>
        <v>559</v>
      </c>
      <c r="DJ32" s="98">
        <f>SUM(N32,P32,R32,T32,V32,X32,Z32,AB32,AD32,AF32,AH32,AJ32,AP32,AT32,AV32,BZ32,AL32,AZ32,BB32,BD32,CN32,BF32,BH32,AN32,BL32,AR32,CP32,BN32,CR32,BP32,BR32,BT32,CB32,BV32,BX32,CD32,CF32,CH32,CJ32,CL32,CT32,CV32,BJ32,AX32,CX32,CZ32,DB32,DD32,DF32,DH32)</f>
        <v>5440846.7880000006</v>
      </c>
    </row>
    <row r="33" spans="1:114" ht="15.75" customHeight="1" x14ac:dyDescent="0.25">
      <c r="A33" s="89">
        <v>4</v>
      </c>
      <c r="B33" s="204"/>
      <c r="C33" s="205"/>
      <c r="D33" s="201" t="s">
        <v>171</v>
      </c>
      <c r="E33" s="85">
        <v>23160</v>
      </c>
      <c r="F33" s="155">
        <v>1.04</v>
      </c>
      <c r="G33" s="94">
        <v>1</v>
      </c>
      <c r="H33" s="88"/>
      <c r="I33" s="95">
        <v>1.4</v>
      </c>
      <c r="J33" s="95">
        <v>1.68</v>
      </c>
      <c r="K33" s="95">
        <v>2.23</v>
      </c>
      <c r="L33" s="96">
        <v>2.57</v>
      </c>
      <c r="M33" s="113">
        <f>SUM(M34:M39)</f>
        <v>832</v>
      </c>
      <c r="N33" s="113">
        <f>SUM(N34:N39)</f>
        <v>30282984.916799996</v>
      </c>
      <c r="O33" s="113">
        <f t="shared" ref="O33:BZ33" si="9">SUM(O34:O39)</f>
        <v>152</v>
      </c>
      <c r="P33" s="113">
        <f t="shared" si="9"/>
        <v>5281966.8719999995</v>
      </c>
      <c r="Q33" s="113">
        <f t="shared" si="9"/>
        <v>42</v>
      </c>
      <c r="R33" s="113">
        <f t="shared" si="9"/>
        <v>2069766.5855999996</v>
      </c>
      <c r="S33" s="113">
        <f t="shared" si="9"/>
        <v>0</v>
      </c>
      <c r="T33" s="113">
        <f t="shared" si="9"/>
        <v>0</v>
      </c>
      <c r="U33" s="113">
        <f t="shared" si="9"/>
        <v>0</v>
      </c>
      <c r="V33" s="113">
        <f t="shared" si="9"/>
        <v>0</v>
      </c>
      <c r="W33" s="113">
        <f t="shared" si="9"/>
        <v>0</v>
      </c>
      <c r="X33" s="113">
        <f t="shared" si="9"/>
        <v>0</v>
      </c>
      <c r="Y33" s="113">
        <f t="shared" si="9"/>
        <v>0</v>
      </c>
      <c r="Z33" s="113">
        <f t="shared" si="9"/>
        <v>0</v>
      </c>
      <c r="AA33" s="113">
        <f t="shared" si="9"/>
        <v>0</v>
      </c>
      <c r="AB33" s="113">
        <f t="shared" si="9"/>
        <v>0</v>
      </c>
      <c r="AC33" s="113">
        <f t="shared" si="9"/>
        <v>203</v>
      </c>
      <c r="AD33" s="113">
        <f t="shared" si="9"/>
        <v>8354380.8096000003</v>
      </c>
      <c r="AE33" s="113">
        <f t="shared" si="9"/>
        <v>0</v>
      </c>
      <c r="AF33" s="113">
        <f t="shared" si="9"/>
        <v>0</v>
      </c>
      <c r="AG33" s="113">
        <f t="shared" si="9"/>
        <v>0</v>
      </c>
      <c r="AH33" s="113">
        <f t="shared" si="9"/>
        <v>0</v>
      </c>
      <c r="AI33" s="113">
        <f t="shared" si="9"/>
        <v>261</v>
      </c>
      <c r="AJ33" s="113">
        <f t="shared" si="9"/>
        <v>9595461.2879999988</v>
      </c>
      <c r="AK33" s="113">
        <f t="shared" si="9"/>
        <v>709</v>
      </c>
      <c r="AL33" s="113">
        <f t="shared" si="9"/>
        <v>27629203.728</v>
      </c>
      <c r="AM33" s="113">
        <f t="shared" si="9"/>
        <v>517</v>
      </c>
      <c r="AN33" s="113">
        <f t="shared" si="9"/>
        <v>19304095.305600002</v>
      </c>
      <c r="AO33" s="113">
        <f t="shared" si="9"/>
        <v>0</v>
      </c>
      <c r="AP33" s="113">
        <f t="shared" si="9"/>
        <v>0</v>
      </c>
      <c r="AQ33" s="113">
        <f t="shared" si="9"/>
        <v>26</v>
      </c>
      <c r="AR33" s="113">
        <f t="shared" si="9"/>
        <v>1001356.8768</v>
      </c>
      <c r="AS33" s="113">
        <f t="shared" si="9"/>
        <v>0</v>
      </c>
      <c r="AT33" s="113">
        <f t="shared" si="9"/>
        <v>0</v>
      </c>
      <c r="AU33" s="113">
        <f t="shared" si="9"/>
        <v>11</v>
      </c>
      <c r="AV33" s="113">
        <f t="shared" si="9"/>
        <v>820580.10719999997</v>
      </c>
      <c r="AW33" s="113">
        <f>SUM(AW34:AW39)</f>
        <v>0</v>
      </c>
      <c r="AX33" s="113">
        <f>SUM(AX34:AX39)</f>
        <v>0</v>
      </c>
      <c r="AY33" s="113">
        <f>SUM(AY34:AY39)</f>
        <v>0</v>
      </c>
      <c r="AZ33" s="113">
        <f t="shared" si="9"/>
        <v>0</v>
      </c>
      <c r="BA33" s="113">
        <v>0</v>
      </c>
      <c r="BB33" s="113">
        <f t="shared" si="9"/>
        <v>0</v>
      </c>
      <c r="BC33" s="113">
        <f t="shared" si="9"/>
        <v>0</v>
      </c>
      <c r="BD33" s="113">
        <f t="shared" si="9"/>
        <v>0</v>
      </c>
      <c r="BE33" s="113">
        <f t="shared" si="9"/>
        <v>82</v>
      </c>
      <c r="BF33" s="113">
        <f t="shared" si="9"/>
        <v>2985122.0447999998</v>
      </c>
      <c r="BG33" s="113">
        <f t="shared" si="9"/>
        <v>430</v>
      </c>
      <c r="BH33" s="113">
        <f t="shared" si="9"/>
        <v>18540914.757120002</v>
      </c>
      <c r="BI33" s="113">
        <f t="shared" si="9"/>
        <v>12</v>
      </c>
      <c r="BJ33" s="113">
        <f t="shared" si="9"/>
        <v>581472.5615999999</v>
      </c>
      <c r="BK33" s="113">
        <v>0</v>
      </c>
      <c r="BL33" s="113">
        <f t="shared" si="9"/>
        <v>0</v>
      </c>
      <c r="BM33" s="113">
        <f t="shared" si="9"/>
        <v>84</v>
      </c>
      <c r="BN33" s="113">
        <f t="shared" si="9"/>
        <v>3106167.3216000004</v>
      </c>
      <c r="BO33" s="113">
        <f t="shared" si="9"/>
        <v>96</v>
      </c>
      <c r="BP33" s="113">
        <f t="shared" si="9"/>
        <v>3357424.7884799996</v>
      </c>
      <c r="BQ33" s="113">
        <f t="shared" si="9"/>
        <v>106</v>
      </c>
      <c r="BR33" s="113">
        <f t="shared" si="9"/>
        <v>4638644.8819200005</v>
      </c>
      <c r="BS33" s="113">
        <f t="shared" si="9"/>
        <v>143</v>
      </c>
      <c r="BT33" s="203">
        <f t="shared" si="9"/>
        <v>6159729.9456000011</v>
      </c>
      <c r="BU33" s="156">
        <f t="shared" si="9"/>
        <v>0</v>
      </c>
      <c r="BV33" s="113">
        <f t="shared" si="9"/>
        <v>0</v>
      </c>
      <c r="BW33" s="113">
        <f t="shared" si="9"/>
        <v>9</v>
      </c>
      <c r="BX33" s="113">
        <f t="shared" si="9"/>
        <v>259716.24</v>
      </c>
      <c r="BY33" s="113">
        <f t="shared" si="9"/>
        <v>0</v>
      </c>
      <c r="BZ33" s="113">
        <f t="shared" si="9"/>
        <v>0</v>
      </c>
      <c r="CA33" s="113">
        <f>SUM(CA34:CA39)</f>
        <v>85</v>
      </c>
      <c r="CB33" s="113">
        <f>SUM(CB34:CB39)</f>
        <v>3080798.784</v>
      </c>
      <c r="CC33" s="113">
        <f t="shared" ref="CC33:DJ33" si="10">SUM(CC34:CC39)</f>
        <v>12</v>
      </c>
      <c r="CD33" s="113">
        <f t="shared" si="10"/>
        <v>281375.47199999995</v>
      </c>
      <c r="CE33" s="113">
        <f t="shared" si="10"/>
        <v>13</v>
      </c>
      <c r="CF33" s="113">
        <f t="shared" si="10"/>
        <v>274242.19199999998</v>
      </c>
      <c r="CG33" s="113">
        <f t="shared" si="10"/>
        <v>23</v>
      </c>
      <c r="CH33" s="113">
        <f t="shared" si="10"/>
        <v>481496.39999999997</v>
      </c>
      <c r="CI33" s="113">
        <f t="shared" si="10"/>
        <v>69</v>
      </c>
      <c r="CJ33" s="113">
        <f t="shared" si="10"/>
        <v>2538150.7199999997</v>
      </c>
      <c r="CK33" s="113">
        <f t="shared" si="10"/>
        <v>111</v>
      </c>
      <c r="CL33" s="113">
        <f t="shared" si="10"/>
        <v>3350696.1599999992</v>
      </c>
      <c r="CM33" s="113">
        <f t="shared" si="10"/>
        <v>147</v>
      </c>
      <c r="CN33" s="113">
        <f t="shared" si="10"/>
        <v>4704459.7655999996</v>
      </c>
      <c r="CO33" s="113">
        <f t="shared" si="10"/>
        <v>216</v>
      </c>
      <c r="CP33" s="113">
        <f t="shared" si="10"/>
        <v>8771253.5836800002</v>
      </c>
      <c r="CQ33" s="113">
        <f t="shared" si="10"/>
        <v>92</v>
      </c>
      <c r="CR33" s="113">
        <f t="shared" si="10"/>
        <v>3769251.0911999997</v>
      </c>
      <c r="CS33" s="113">
        <f t="shared" si="10"/>
        <v>107</v>
      </c>
      <c r="CT33" s="113">
        <f t="shared" si="10"/>
        <v>4033675.2959999996</v>
      </c>
      <c r="CU33" s="113">
        <f t="shared" si="10"/>
        <v>154</v>
      </c>
      <c r="CV33" s="113">
        <f t="shared" si="10"/>
        <v>5074719.1488000005</v>
      </c>
      <c r="CW33" s="113">
        <f t="shared" si="10"/>
        <v>6</v>
      </c>
      <c r="CX33" s="113">
        <f t="shared" si="10"/>
        <v>195283.2672</v>
      </c>
      <c r="CY33" s="113">
        <f t="shared" si="10"/>
        <v>28</v>
      </c>
      <c r="CZ33" s="113">
        <f t="shared" si="10"/>
        <v>951709.24800000002</v>
      </c>
      <c r="DA33" s="113">
        <f t="shared" si="10"/>
        <v>29</v>
      </c>
      <c r="DB33" s="113">
        <f t="shared" si="10"/>
        <v>980890.848</v>
      </c>
      <c r="DC33" s="113">
        <f t="shared" si="10"/>
        <v>107</v>
      </c>
      <c r="DD33" s="113">
        <f t="shared" si="10"/>
        <v>4569449.4720000001</v>
      </c>
      <c r="DE33" s="113">
        <f t="shared" si="10"/>
        <v>16</v>
      </c>
      <c r="DF33" s="113">
        <f t="shared" si="10"/>
        <v>900307.0175999999</v>
      </c>
      <c r="DG33" s="113">
        <f t="shared" si="10"/>
        <v>25</v>
      </c>
      <c r="DH33" s="203">
        <f t="shared" si="10"/>
        <v>1505517.3285600001</v>
      </c>
      <c r="DI33" s="113">
        <f t="shared" si="10"/>
        <v>4955</v>
      </c>
      <c r="DJ33" s="113">
        <f t="shared" si="10"/>
        <v>189432264.82536</v>
      </c>
    </row>
    <row r="34" spans="1:114" ht="34.5" customHeight="1" x14ac:dyDescent="0.25">
      <c r="A34" s="89"/>
      <c r="B34" s="90">
        <v>17</v>
      </c>
      <c r="C34" s="91" t="s">
        <v>172</v>
      </c>
      <c r="D34" s="92" t="s">
        <v>173</v>
      </c>
      <c r="E34" s="85">
        <v>23160</v>
      </c>
      <c r="F34" s="95">
        <v>0.89</v>
      </c>
      <c r="G34" s="94">
        <v>1</v>
      </c>
      <c r="H34" s="88"/>
      <c r="I34" s="95">
        <v>1.4</v>
      </c>
      <c r="J34" s="95">
        <v>1.68</v>
      </c>
      <c r="K34" s="95">
        <v>2.23</v>
      </c>
      <c r="L34" s="96">
        <v>2.57</v>
      </c>
      <c r="M34" s="98">
        <v>110</v>
      </c>
      <c r="N34" s="98">
        <f>(M34*$E34*$F34*$G34*$I34)</f>
        <v>3174309.5999999996</v>
      </c>
      <c r="O34" s="106">
        <v>40</v>
      </c>
      <c r="P34" s="97">
        <f>(O34*$E34*$F34*$G34*$I34)</f>
        <v>1154294.3999999999</v>
      </c>
      <c r="Q34" s="98">
        <v>14</v>
      </c>
      <c r="R34" s="98">
        <f>(Q34*$E34*$F34*$G34*$I34)</f>
        <v>404003.03999999992</v>
      </c>
      <c r="S34" s="97"/>
      <c r="T34" s="98">
        <f>(S34*$E34*$F34*$G34*$I34)</f>
        <v>0</v>
      </c>
      <c r="U34" s="97">
        <v>0</v>
      </c>
      <c r="V34" s="98">
        <f>(U34*$E34*$F34*$G34*$I34)</f>
        <v>0</v>
      </c>
      <c r="W34" s="97">
        <v>0</v>
      </c>
      <c r="X34" s="98">
        <f>(W34*$E34*$F34*$G34*$I34)</f>
        <v>0</v>
      </c>
      <c r="Y34" s="97"/>
      <c r="Z34" s="98">
        <f>(Y34*$E34*$F34*$G34*$I34)</f>
        <v>0</v>
      </c>
      <c r="AA34" s="97">
        <v>0</v>
      </c>
      <c r="AB34" s="98">
        <f>(AA34*$E34*$F34*$G34*$I34)</f>
        <v>0</v>
      </c>
      <c r="AC34" s="97">
        <v>30</v>
      </c>
      <c r="AD34" s="98">
        <f>(AC34*$E34*$F34*$G34*$I34)</f>
        <v>865720.79999999993</v>
      </c>
      <c r="AE34" s="97">
        <v>0</v>
      </c>
      <c r="AF34" s="98">
        <f>(AE34*$E34*$F34*$G34*$I34)</f>
        <v>0</v>
      </c>
      <c r="AG34" s="99"/>
      <c r="AH34" s="98">
        <f>(AG34*$E34*$F34*$G34*$I34)</f>
        <v>0</v>
      </c>
      <c r="AI34" s="97">
        <v>40</v>
      </c>
      <c r="AJ34" s="98">
        <f>(AI34*$E34*$F34*$G34*$I34)</f>
        <v>1154294.3999999999</v>
      </c>
      <c r="AK34" s="97">
        <v>92</v>
      </c>
      <c r="AL34" s="98">
        <f>(AK34*$E34*$F34*$G34*$I34)</f>
        <v>2654877.12</v>
      </c>
      <c r="AM34" s="97">
        <v>95</v>
      </c>
      <c r="AN34" s="98">
        <f>(AM34*$E34*$F34*$G34*$J34)</f>
        <v>3289739.04</v>
      </c>
      <c r="AO34" s="103"/>
      <c r="AP34" s="98">
        <f>(AO34*$E34*$F34*$G34*$J34)</f>
        <v>0</v>
      </c>
      <c r="AQ34" s="97">
        <v>4</v>
      </c>
      <c r="AR34" s="98">
        <f>(AQ34*$E34*$F34*$G34*$J34)</f>
        <v>138515.32800000001</v>
      </c>
      <c r="AS34" s="97"/>
      <c r="AT34" s="98">
        <f>(AS34*$E34*$F34*$G34*$I34)</f>
        <v>0</v>
      </c>
      <c r="AU34" s="97">
        <v>2</v>
      </c>
      <c r="AV34" s="98">
        <f>(AU34*$E34*$F34*$G34*$I34)</f>
        <v>57714.720000000001</v>
      </c>
      <c r="AW34" s="97"/>
      <c r="AX34" s="98">
        <f>(AW34*$E34*$F34*$G34*$I34)</f>
        <v>0</v>
      </c>
      <c r="AY34" s="97">
        <v>0</v>
      </c>
      <c r="AZ34" s="98">
        <f>(AY34*$E34*$F34*$G34*$I34)</f>
        <v>0</v>
      </c>
      <c r="BA34" s="97">
        <v>0</v>
      </c>
      <c r="BB34" s="98">
        <f>(BA34*$E34*$F34*$G34*$I34)</f>
        <v>0</v>
      </c>
      <c r="BC34" s="97">
        <v>0</v>
      </c>
      <c r="BD34" s="98">
        <f>(BC34*$E34*$F34*$G34*$I34)</f>
        <v>0</v>
      </c>
      <c r="BE34" s="97">
        <v>3</v>
      </c>
      <c r="BF34" s="98">
        <f>(BE34*$E34*$F34*$G34*$I34)</f>
        <v>86572.08</v>
      </c>
      <c r="BG34" s="97">
        <v>35</v>
      </c>
      <c r="BH34" s="98">
        <f>(BG34*$E34*$F34*$G34*$J34)</f>
        <v>1212009.1199999999</v>
      </c>
      <c r="BI34" s="97">
        <v>9</v>
      </c>
      <c r="BJ34" s="98">
        <f>(BI34*$E34*$F34*$G34*$J34)</f>
        <v>311659.48800000001</v>
      </c>
      <c r="BK34" s="97">
        <v>0</v>
      </c>
      <c r="BL34" s="98">
        <f>(BK34*$E34*$F34*$G34*$J34)</f>
        <v>0</v>
      </c>
      <c r="BM34" s="98">
        <v>12</v>
      </c>
      <c r="BN34" s="98">
        <f>(BM34*$E34*$F34*$G34*$J34)</f>
        <v>415545.984</v>
      </c>
      <c r="BO34" s="97">
        <v>15</v>
      </c>
      <c r="BP34" s="98">
        <f>(BO34*$E34*$F34*$G34*$J34)</f>
        <v>519432.48</v>
      </c>
      <c r="BQ34" s="97">
        <v>30</v>
      </c>
      <c r="BR34" s="98">
        <f>(BQ34*$E34*$F34*$G34*$J34)</f>
        <v>1038864.96</v>
      </c>
      <c r="BS34" s="97">
        <v>22</v>
      </c>
      <c r="BT34" s="98">
        <f>(BS34*$E34*$F34*$G34*$J34)</f>
        <v>761834.304</v>
      </c>
      <c r="BU34" s="104"/>
      <c r="BV34" s="98">
        <f>(BU34*$E34*$F34*$G34*$I34)</f>
        <v>0</v>
      </c>
      <c r="BW34" s="97">
        <v>9</v>
      </c>
      <c r="BX34" s="98">
        <f>(BW34*$E34*$F34*$G34*$I34)</f>
        <v>259716.24</v>
      </c>
      <c r="BY34" s="97">
        <v>0</v>
      </c>
      <c r="BZ34" s="98">
        <f>(BY34*$E34*$F34*$G34*$I34)</f>
        <v>0</v>
      </c>
      <c r="CA34" s="97">
        <v>20</v>
      </c>
      <c r="CB34" s="98">
        <f>(CA34*$E34*$F34*$G34*$J34)</f>
        <v>692576.64</v>
      </c>
      <c r="CC34" s="97">
        <v>5</v>
      </c>
      <c r="CD34" s="98">
        <f>(CC34*$E34*$F34*$G34*$I34)</f>
        <v>144286.79999999999</v>
      </c>
      <c r="CE34" s="97">
        <v>2</v>
      </c>
      <c r="CF34" s="98">
        <f>(CE34*$E34*$F34*$G34*$I34)</f>
        <v>57714.720000000001</v>
      </c>
      <c r="CG34" s="97">
        <v>3</v>
      </c>
      <c r="CH34" s="98">
        <f>(CG34*$E34*$F34*$G34*$I34)</f>
        <v>86572.08</v>
      </c>
      <c r="CI34" s="97">
        <v>14</v>
      </c>
      <c r="CJ34" s="98">
        <f>(CI34*$E34*$F34*$G34*$I34)</f>
        <v>404003.03999999992</v>
      </c>
      <c r="CK34" s="97">
        <v>14</v>
      </c>
      <c r="CL34" s="98">
        <f>(CK34*$E34*$F34*$G34*$I34)</f>
        <v>404003.03999999992</v>
      </c>
      <c r="CM34" s="98">
        <v>13</v>
      </c>
      <c r="CN34" s="98">
        <f>(CM34*$E34*$F34*$G34*$I34)</f>
        <v>375145.68</v>
      </c>
      <c r="CO34" s="97">
        <v>45</v>
      </c>
      <c r="CP34" s="98">
        <f>(CO34*$E34*$F34*$G34*$J34)</f>
        <v>1558297.44</v>
      </c>
      <c r="CQ34" s="97">
        <v>5</v>
      </c>
      <c r="CR34" s="98">
        <f>(CQ34*$E34*$F34*$G34*$J34)</f>
        <v>173144.16</v>
      </c>
      <c r="CS34" s="98">
        <v>15</v>
      </c>
      <c r="CT34" s="98">
        <f>(CS34*$E34*$F34*$G34*$J34)</f>
        <v>519432.48</v>
      </c>
      <c r="CU34" s="103">
        <v>20</v>
      </c>
      <c r="CV34" s="98">
        <f>(CU34*$E34*$F34*$G34*$J34)</f>
        <v>692576.64</v>
      </c>
      <c r="CW34" s="97">
        <v>3</v>
      </c>
      <c r="CX34" s="98">
        <f>(CW34*$E34*$F34*$G34*$J34)</f>
        <v>103886.496</v>
      </c>
      <c r="CY34" s="97">
        <v>6</v>
      </c>
      <c r="CZ34" s="98">
        <f>(CY34*$E34*$F34*$G34*$J34)</f>
        <v>207772.992</v>
      </c>
      <c r="DA34" s="104"/>
      <c r="DB34" s="98">
        <f>(DA34*$E34*$F34*$G34*$J34)</f>
        <v>0</v>
      </c>
      <c r="DC34" s="97">
        <v>10</v>
      </c>
      <c r="DD34" s="98">
        <f>(DC34*$E34*$F34*$G34*$J34)</f>
        <v>346288.32</v>
      </c>
      <c r="DE34" s="97">
        <v>4</v>
      </c>
      <c r="DF34" s="98">
        <f>(DE34*$E34*$F34*$G34*$K34)</f>
        <v>183862.60800000001</v>
      </c>
      <c r="DG34" s="97">
        <v>4</v>
      </c>
      <c r="DH34" s="102">
        <f>(DG34*$E34*$F34*$G34*$L34)</f>
        <v>211895.47200000001</v>
      </c>
      <c r="DI34" s="98">
        <f t="shared" ref="DI34:DJ39" si="11">SUM(M34,O34,Q34,S34,U34,W34,Y34,AA34,AC34,AE34,AG34,AI34,AO34,AS34,AU34,BY34,AK34,AY34,BA34,BC34,CM34,BE34,BG34,AM34,BK34,AQ34,CO34,BM34,CQ34,BO34,BQ34,BS34,CA34,BU34,BW34,CC34,CE34,CG34,CI34,CK34,CS34,CU34,BI34,AW34,CW34,CY34,DA34,DC34,DE34,DG34)</f>
        <v>745</v>
      </c>
      <c r="DJ34" s="98">
        <f t="shared" si="11"/>
        <v>23660561.711999994</v>
      </c>
    </row>
    <row r="35" spans="1:114" ht="34.5" customHeight="1" x14ac:dyDescent="0.25">
      <c r="A35" s="89"/>
      <c r="B35" s="90">
        <v>18</v>
      </c>
      <c r="C35" s="91" t="s">
        <v>174</v>
      </c>
      <c r="D35" s="92" t="s">
        <v>175</v>
      </c>
      <c r="E35" s="85">
        <v>23160</v>
      </c>
      <c r="F35" s="93">
        <v>2.0099999999999998</v>
      </c>
      <c r="G35" s="94">
        <v>1</v>
      </c>
      <c r="H35" s="88"/>
      <c r="I35" s="95">
        <v>1.4</v>
      </c>
      <c r="J35" s="95">
        <v>1.68</v>
      </c>
      <c r="K35" s="95">
        <v>2.23</v>
      </c>
      <c r="L35" s="96">
        <v>2.57</v>
      </c>
      <c r="M35" s="97">
        <v>70</v>
      </c>
      <c r="N35" s="98">
        <f>(M35*$E35*$F35*$G35*$I35*$N$11)</f>
        <v>5018262.4799999995</v>
      </c>
      <c r="O35" s="106">
        <v>4</v>
      </c>
      <c r="P35" s="97">
        <f>(O35*$E35*$F35*$G35*$I35*$P$11)</f>
        <v>286757.85599999997</v>
      </c>
      <c r="Q35" s="97">
        <v>15</v>
      </c>
      <c r="R35" s="98">
        <f>(Q35*$E35*$F35*$G35*$I35*$R$11)</f>
        <v>1075341.9599999997</v>
      </c>
      <c r="S35" s="97"/>
      <c r="T35" s="98">
        <f>(S35/12*2*$E35*$F35*$G35*$I35*$T$11)+(S35/12*10*$E35*$F35*$G35*$I35*$T$12)</f>
        <v>0</v>
      </c>
      <c r="U35" s="97">
        <v>0</v>
      </c>
      <c r="V35" s="98">
        <f>(U35*$E35*$F35*$G35*$I35*$V$11)</f>
        <v>0</v>
      </c>
      <c r="W35" s="97">
        <v>0</v>
      </c>
      <c r="X35" s="98">
        <f>(W35*$E35*$F35*$G35*$I35*$X$11)</f>
        <v>0</v>
      </c>
      <c r="Y35" s="97"/>
      <c r="Z35" s="98">
        <f>(Y35*$E35*$F35*$G35*$I35*$Z$11)</f>
        <v>0</v>
      </c>
      <c r="AA35" s="97">
        <v>0</v>
      </c>
      <c r="AB35" s="98">
        <f>(AA35*$E35*$F35*$G35*$I35*$AB$11)</f>
        <v>0</v>
      </c>
      <c r="AC35" s="97">
        <v>36</v>
      </c>
      <c r="AD35" s="98">
        <f>(AC35*$E35*$F35*$G35*$I35*$AD$11)</f>
        <v>2580820.7039999999</v>
      </c>
      <c r="AE35" s="97">
        <v>0</v>
      </c>
      <c r="AF35" s="98">
        <f>(AE35*$E35*$F35*$G35*$I35*$AF$11)</f>
        <v>0</v>
      </c>
      <c r="AG35" s="99"/>
      <c r="AH35" s="98">
        <f>(AG35*$E35*$F35*$G35*$I35*$AH$11)</f>
        <v>0</v>
      </c>
      <c r="AI35" s="97">
        <v>10</v>
      </c>
      <c r="AJ35" s="98">
        <f>(AI35*$E35*$F35*$G35*$I35*$AJ$11)</f>
        <v>716894.6399999999</v>
      </c>
      <c r="AK35" s="97">
        <v>101</v>
      </c>
      <c r="AL35" s="97">
        <f>(AK35*$E35*$F35*$G35*$I35*$AL$11)</f>
        <v>7240635.8640000001</v>
      </c>
      <c r="AM35" s="97"/>
      <c r="AN35" s="98">
        <f>(AM35*$E35*$F35*$G35*$J35*$AN$11)</f>
        <v>0</v>
      </c>
      <c r="AO35" s="103"/>
      <c r="AP35" s="98">
        <f>(AO35*$E35*$F35*$G35*$J35*$AP$11)</f>
        <v>0</v>
      </c>
      <c r="AQ35" s="97">
        <v>0</v>
      </c>
      <c r="AR35" s="102">
        <f>(AQ35*$E35*$F35*$G35*$J35*$AR$11)</f>
        <v>0</v>
      </c>
      <c r="AS35" s="97"/>
      <c r="AT35" s="98">
        <f>(AS35*$E35*$F35*$G35*$I35*$AT$11)</f>
        <v>0</v>
      </c>
      <c r="AU35" s="97">
        <v>3</v>
      </c>
      <c r="AV35" s="97">
        <f>(AU35*$E35*$F35*$G35*$I35*$AV$11)</f>
        <v>175965.04799999998</v>
      </c>
      <c r="AW35" s="97"/>
      <c r="AX35" s="98">
        <f>(AW35*$E35*$F35*$G35*$I35*$AX$11)</f>
        <v>0</v>
      </c>
      <c r="AY35" s="97">
        <v>0</v>
      </c>
      <c r="AZ35" s="98">
        <f>(AY35*$E35*$F35*$G35*$I35*$AZ$11)</f>
        <v>0</v>
      </c>
      <c r="BA35" s="97">
        <v>0</v>
      </c>
      <c r="BB35" s="98">
        <f>(BA35*$E35*$F35*$G35*$I35*$BB$11)</f>
        <v>0</v>
      </c>
      <c r="BC35" s="97">
        <v>0</v>
      </c>
      <c r="BD35" s="98">
        <f>(BC35*$E35*$F35*$G35*$I35*$BD$11)</f>
        <v>0</v>
      </c>
      <c r="BE35" s="97">
        <v>1</v>
      </c>
      <c r="BF35" s="98">
        <f>(BE35*$E35*$F35*$G35*$I35*$BF$11)</f>
        <v>83420.467199999985</v>
      </c>
      <c r="BG35" s="97">
        <v>19</v>
      </c>
      <c r="BH35" s="98">
        <f>(BG35*$E35*$F35*$G35*$J35*$BH$11)</f>
        <v>1634519.7791999998</v>
      </c>
      <c r="BI35" s="97">
        <v>3</v>
      </c>
      <c r="BJ35" s="98">
        <f>(BI35*$E35*$F35*$G35*$J35*$BJ$11)</f>
        <v>269813.07359999995</v>
      </c>
      <c r="BK35" s="97">
        <v>0</v>
      </c>
      <c r="BL35" s="98">
        <f>(BK35*$E35*$F35*$G35*$J35*$BL$11)</f>
        <v>0</v>
      </c>
      <c r="BM35" s="105"/>
      <c r="BN35" s="98">
        <f>(BM35*$E35*$F35*$G35*$J35*$BN$11)</f>
        <v>0</v>
      </c>
      <c r="BO35" s="97">
        <v>2</v>
      </c>
      <c r="BP35" s="98">
        <f>(BO35*$E35*$F35*$G35*$J35*$BP$11)</f>
        <v>140772.03839999999</v>
      </c>
      <c r="BQ35" s="97">
        <v>1</v>
      </c>
      <c r="BR35" s="98">
        <f>(BQ35*$E35*$F35*$G35*$J35*$BR$11)</f>
        <v>100104.56064</v>
      </c>
      <c r="BS35" s="97">
        <v>3</v>
      </c>
      <c r="BT35" s="102">
        <f>(BS35*$E35*$F35*$G35*$J35*$BT$11)</f>
        <v>258082.0704</v>
      </c>
      <c r="BU35" s="104"/>
      <c r="BV35" s="98">
        <f>(BU35*$E35*$F35*$G35*$I35*$BV$11)</f>
        <v>0</v>
      </c>
      <c r="BW35" s="97"/>
      <c r="BX35" s="98">
        <f>(BW35*$E35*$F35*$G35*$I35*$BX$11)</f>
        <v>0</v>
      </c>
      <c r="BY35" s="97">
        <v>0</v>
      </c>
      <c r="BZ35" s="98">
        <f>(BY35*$E35*$F35*$G35*$I35*$BZ$11)</f>
        <v>0</v>
      </c>
      <c r="CA35" s="97">
        <v>1</v>
      </c>
      <c r="CB35" s="98">
        <f>(CA35*$E35*$F35*$G35*$J35*$CB$11)</f>
        <v>78206.687999999995</v>
      </c>
      <c r="CC35" s="97"/>
      <c r="CD35" s="98">
        <f>(CC35*$E35*$F35*$G35*$I35*$CD$11)</f>
        <v>0</v>
      </c>
      <c r="CE35" s="97"/>
      <c r="CF35" s="98">
        <f>(CE35*$E35*$F35*$G35*$I35*$CF$11)</f>
        <v>0</v>
      </c>
      <c r="CG35" s="97"/>
      <c r="CH35" s="98">
        <f>(CG35*$E35*$F35*$G35*$I35*$CH$11)</f>
        <v>0</v>
      </c>
      <c r="CI35" s="97">
        <v>5</v>
      </c>
      <c r="CJ35" s="98">
        <f>(CI35*$E35*$F35*$G35*$I35*$CJ$11)</f>
        <v>391033.43999999994</v>
      </c>
      <c r="CK35" s="97">
        <v>1</v>
      </c>
      <c r="CL35" s="98">
        <f>(CK35*$E35*$F35*$G35*$I35*$CL$11)</f>
        <v>65172.239999999991</v>
      </c>
      <c r="CM35" s="97"/>
      <c r="CN35" s="98">
        <f>(CM35*$E35*$F35*$G35*$I35*$CN$11)</f>
        <v>0</v>
      </c>
      <c r="CO35" s="97">
        <v>3</v>
      </c>
      <c r="CP35" s="98">
        <f>(CO35*$E35*$F35*$G35*$J35*$CP$11)</f>
        <v>260428.27103999999</v>
      </c>
      <c r="CQ35" s="97"/>
      <c r="CR35" s="98">
        <f>(CQ35*$E35*$F35*$G35*$J35*$CR$11)</f>
        <v>0</v>
      </c>
      <c r="CS35" s="97">
        <v>1</v>
      </c>
      <c r="CT35" s="98">
        <f>(CS35*$E35*$F35*$G35*$J35*$CT$11)</f>
        <v>78206.687999999995</v>
      </c>
      <c r="CU35" s="103">
        <v>5</v>
      </c>
      <c r="CV35" s="98">
        <f>(CU35*$E35*$F35*$G35*$J35*$CV$11)</f>
        <v>351930.09599999996</v>
      </c>
      <c r="CW35" s="97">
        <v>0</v>
      </c>
      <c r="CX35" s="102">
        <f>(CW35*$E35*$F35*$G35*$J35*$CX$11)</f>
        <v>0</v>
      </c>
      <c r="CY35" s="97"/>
      <c r="CZ35" s="98">
        <f>(CY35*$E35*$F35*$G35*$J35*$CZ$11)</f>
        <v>0</v>
      </c>
      <c r="DA35" s="104"/>
      <c r="DB35" s="98">
        <f>(DA35*$E35*$F35*$G35*$J35*$DB$11)</f>
        <v>0</v>
      </c>
      <c r="DC35" s="97">
        <v>2</v>
      </c>
      <c r="DD35" s="98">
        <f>(DC35*$E35*$F35*$G35*$J35*$DD$11)</f>
        <v>187696.05119999999</v>
      </c>
      <c r="DE35" s="97">
        <v>1</v>
      </c>
      <c r="DF35" s="98">
        <f>(DE35*$E35*$F35*$G35*$K35*$DF$11)</f>
        <v>124572.08159999999</v>
      </c>
      <c r="DG35" s="97"/>
      <c r="DH35" s="102">
        <f>(DG35*$E35*$F35*$G35*$L35*$DH$11)</f>
        <v>0</v>
      </c>
      <c r="DI35" s="98">
        <f t="shared" si="11"/>
        <v>287</v>
      </c>
      <c r="DJ35" s="98">
        <f t="shared" si="11"/>
        <v>21118636.097280003</v>
      </c>
    </row>
    <row r="36" spans="1:114" ht="34.5" customHeight="1" x14ac:dyDescent="0.25">
      <c r="A36" s="89"/>
      <c r="B36" s="90">
        <v>19</v>
      </c>
      <c r="C36" s="91" t="s">
        <v>176</v>
      </c>
      <c r="D36" s="92" t="s">
        <v>177</v>
      </c>
      <c r="E36" s="85">
        <v>23160</v>
      </c>
      <c r="F36" s="93">
        <v>0.86</v>
      </c>
      <c r="G36" s="94">
        <v>1</v>
      </c>
      <c r="H36" s="88"/>
      <c r="I36" s="95">
        <v>1.4</v>
      </c>
      <c r="J36" s="95">
        <v>1.68</v>
      </c>
      <c r="K36" s="95">
        <v>2.23</v>
      </c>
      <c r="L36" s="96">
        <v>2.57</v>
      </c>
      <c r="M36" s="97">
        <v>34</v>
      </c>
      <c r="N36" s="98">
        <f>(M36*$E36*$F36*$G36*$I36*$N$11)</f>
        <v>1042885.5360000001</v>
      </c>
      <c r="O36" s="106">
        <v>4</v>
      </c>
      <c r="P36" s="97">
        <f>(O36*$E36*$F36*$G36*$I36*$P$11)</f>
        <v>122692.416</v>
      </c>
      <c r="Q36" s="97">
        <v>6</v>
      </c>
      <c r="R36" s="98">
        <f>(Q36*$E36*$F36*$G36*$I36*$R$11)</f>
        <v>184038.62399999998</v>
      </c>
      <c r="S36" s="97"/>
      <c r="T36" s="98">
        <f>(S36/12*2*$E36*$F36*$G36*$I36*$T$11)+(S36/12*10*$E36*$F36*$G36*$I36*$T$12)</f>
        <v>0</v>
      </c>
      <c r="U36" s="97">
        <v>0</v>
      </c>
      <c r="V36" s="98">
        <f>(U36*$E36*$F36*$G36*$I36*$V$11)</f>
        <v>0</v>
      </c>
      <c r="W36" s="97">
        <v>0</v>
      </c>
      <c r="X36" s="98">
        <f>(W36*$E36*$F36*$G36*$I36*$X$11)</f>
        <v>0</v>
      </c>
      <c r="Y36" s="97"/>
      <c r="Z36" s="98">
        <f>(Y36*$E36*$F36*$G36*$I36*$Z$11)</f>
        <v>0</v>
      </c>
      <c r="AA36" s="97">
        <v>0</v>
      </c>
      <c r="AB36" s="98">
        <f>(AA36*$E36*$F36*$G36*$I36*$AB$11)</f>
        <v>0</v>
      </c>
      <c r="AC36" s="97">
        <v>15</v>
      </c>
      <c r="AD36" s="98">
        <f>(AC36*$E36*$F36*$G36*$I36*$AD$11)</f>
        <v>460096.56</v>
      </c>
      <c r="AE36" s="97">
        <v>0</v>
      </c>
      <c r="AF36" s="98">
        <f>(AE36*$E36*$F36*$G36*$I36*$AF$11)</f>
        <v>0</v>
      </c>
      <c r="AG36" s="99"/>
      <c r="AH36" s="98">
        <f>(AG36*$E36*$F36*$G36*$I36*$AH$11)</f>
        <v>0</v>
      </c>
      <c r="AI36" s="97">
        <v>15</v>
      </c>
      <c r="AJ36" s="98">
        <f>(AI36*$E36*$F36*$G36*$I36*$AJ$11)</f>
        <v>460096.56</v>
      </c>
      <c r="AK36" s="97">
        <v>67</v>
      </c>
      <c r="AL36" s="97">
        <f>(AK36*$E36*$F36*$G36*$I36*$AL$11)</f>
        <v>2055097.9680000001</v>
      </c>
      <c r="AM36" s="97">
        <v>11</v>
      </c>
      <c r="AN36" s="98">
        <f>(AM36*$E36*$F36*$G36*$J36*$AN$11)</f>
        <v>404884.97280000005</v>
      </c>
      <c r="AO36" s="103"/>
      <c r="AP36" s="98">
        <f>(AO36*$E36*$F36*$G36*$J36*$AP$11)</f>
        <v>0</v>
      </c>
      <c r="AQ36" s="97">
        <v>0</v>
      </c>
      <c r="AR36" s="102">
        <f>(AQ36*$E36*$F36*$G36*$J36*$AR$11)</f>
        <v>0</v>
      </c>
      <c r="AS36" s="97"/>
      <c r="AT36" s="98">
        <f>(AS36*$E36*$F36*$G36*$I36*$AT$11)</f>
        <v>0</v>
      </c>
      <c r="AU36" s="97"/>
      <c r="AV36" s="97">
        <f>(AU36*$E36*$F36*$G36*$I36*$AV$11)</f>
        <v>0</v>
      </c>
      <c r="AW36" s="97"/>
      <c r="AX36" s="98">
        <f>(AW36*$E36*$F36*$G36*$I36*$AX$11)</f>
        <v>0</v>
      </c>
      <c r="AY36" s="97">
        <v>0</v>
      </c>
      <c r="AZ36" s="98">
        <f>(AY36*$E36*$F36*$G36*$I36*$AZ$11)</f>
        <v>0</v>
      </c>
      <c r="BA36" s="97">
        <v>0</v>
      </c>
      <c r="BB36" s="98">
        <f>(BA36*$E36*$F36*$G36*$I36*$BB$11)</f>
        <v>0</v>
      </c>
      <c r="BC36" s="97">
        <v>0</v>
      </c>
      <c r="BD36" s="98">
        <f>(BC36*$E36*$F36*$G36*$I36*$BD$11)</f>
        <v>0</v>
      </c>
      <c r="BE36" s="97">
        <v>3</v>
      </c>
      <c r="BF36" s="98">
        <f>(BE36*$E36*$F36*$G36*$I36*$BF$11)</f>
        <v>107077.01759999998</v>
      </c>
      <c r="BG36" s="97">
        <v>24</v>
      </c>
      <c r="BH36" s="98">
        <f>(BG36*$E36*$F36*$G36*$J36*$BH$11)</f>
        <v>883385.39519999991</v>
      </c>
      <c r="BI36" s="97">
        <v>0</v>
      </c>
      <c r="BJ36" s="98">
        <f>(BI36*$E36*$F36*$G36*$J36*$BJ$11)</f>
        <v>0</v>
      </c>
      <c r="BK36" s="97">
        <v>0</v>
      </c>
      <c r="BL36" s="98">
        <f>(BK36*$E36*$F36*$G36*$J36*$BL$11)</f>
        <v>0</v>
      </c>
      <c r="BM36" s="105">
        <v>5</v>
      </c>
      <c r="BN36" s="98">
        <f>(BM36*$E36*$F36*$G36*$J36*$BN$11)</f>
        <v>167307.84</v>
      </c>
      <c r="BO36" s="97">
        <v>7</v>
      </c>
      <c r="BP36" s="98">
        <f>(BO36*$E36*$F36*$G36*$J36*$BP$11)</f>
        <v>210807.87840000002</v>
      </c>
      <c r="BQ36" s="97">
        <v>8</v>
      </c>
      <c r="BR36" s="98">
        <f>(BQ36*$E36*$F36*$G36*$J36*$BR$11)</f>
        <v>342646.45632</v>
      </c>
      <c r="BS36" s="97">
        <v>8</v>
      </c>
      <c r="BT36" s="102">
        <f>(BS36*$E36*$F36*$G36*$J36*$BT$11)</f>
        <v>294461.79840000003</v>
      </c>
      <c r="BU36" s="104">
        <v>0</v>
      </c>
      <c r="BV36" s="98">
        <f>(BU36*$E36*$F36*$G36*$I36*$BV$11)</f>
        <v>0</v>
      </c>
      <c r="BW36" s="97"/>
      <c r="BX36" s="98">
        <f>(BW36*$E36*$F36*$G36*$I36*$BX$11)</f>
        <v>0</v>
      </c>
      <c r="BY36" s="97">
        <v>0</v>
      </c>
      <c r="BZ36" s="98">
        <f>(BY36*$E36*$F36*$G36*$I36*$BZ$11)</f>
        <v>0</v>
      </c>
      <c r="CA36" s="97">
        <v>5</v>
      </c>
      <c r="CB36" s="98">
        <f>(CA36*$E36*$F36*$G36*$J36*$CB$11)</f>
        <v>167307.84</v>
      </c>
      <c r="CC36" s="97">
        <v>5</v>
      </c>
      <c r="CD36" s="98">
        <f>(CC36*$E36*$F36*$G36*$I36*$CD$11)</f>
        <v>97596.239999999976</v>
      </c>
      <c r="CE36" s="97">
        <v>3</v>
      </c>
      <c r="CF36" s="98">
        <f>(CE36*$E36*$F36*$G36*$I36*$CF$11)</f>
        <v>58557.743999999984</v>
      </c>
      <c r="CG36" s="97"/>
      <c r="CH36" s="98">
        <f>(CG36*$E36*$F36*$G36*$I36*$CH$11)</f>
        <v>0</v>
      </c>
      <c r="CI36" s="97">
        <v>6</v>
      </c>
      <c r="CJ36" s="98">
        <f>(CI36*$E36*$F36*$G36*$I36*$CJ$11)</f>
        <v>200769.40799999997</v>
      </c>
      <c r="CK36" s="97">
        <v>9</v>
      </c>
      <c r="CL36" s="98">
        <f>(CK36*$E36*$F36*$G36*$I36*$CL$11)</f>
        <v>250961.75999999998</v>
      </c>
      <c r="CM36" s="97">
        <v>3</v>
      </c>
      <c r="CN36" s="98">
        <f>(CM36*$E36*$F36*$G36*$I36*$CN$11)</f>
        <v>92855.85119999999</v>
      </c>
      <c r="CO36" s="97">
        <v>14</v>
      </c>
      <c r="CP36" s="98">
        <f>(CO36*$E36*$F36*$G36*$J36*$CP$11)</f>
        <v>519992.76672000007</v>
      </c>
      <c r="CQ36" s="97">
        <v>3</v>
      </c>
      <c r="CR36" s="98">
        <f>(CQ36*$E36*$F36*$G36*$J36*$CR$11)</f>
        <v>120461.64479999998</v>
      </c>
      <c r="CS36" s="97">
        <v>4</v>
      </c>
      <c r="CT36" s="98">
        <f>(CS36*$E36*$F36*$G36*$J36*$CT$11)</f>
        <v>133846.272</v>
      </c>
      <c r="CU36" s="103">
        <v>20</v>
      </c>
      <c r="CV36" s="98">
        <f>(CU36*$E36*$F36*$G36*$J36*$CV$11)</f>
        <v>602308.22400000005</v>
      </c>
      <c r="CW36" s="97">
        <v>0</v>
      </c>
      <c r="CX36" s="102">
        <f>(CW36*$E36*$F36*$G36*$J36*$CX$11)</f>
        <v>0</v>
      </c>
      <c r="CY36" s="97">
        <v>2</v>
      </c>
      <c r="CZ36" s="98">
        <f>(CY36*$E36*$F36*$G36*$J36*$CZ$11)</f>
        <v>66923.135999999999</v>
      </c>
      <c r="DA36" s="104">
        <v>2</v>
      </c>
      <c r="DB36" s="98">
        <f>(DA36*$E36*$F36*$G36*$J36*$DB$11)</f>
        <v>66923.135999999999</v>
      </c>
      <c r="DC36" s="97">
        <v>30</v>
      </c>
      <c r="DD36" s="98">
        <f>(DC36*$E36*$F36*$G36*$J36*$DD$11)</f>
        <v>1204616.4479999999</v>
      </c>
      <c r="DE36" s="97">
        <v>2</v>
      </c>
      <c r="DF36" s="98">
        <f>(DE36*$E36*$F36*$G36*$K36*$DF$11)</f>
        <v>106598.99519999999</v>
      </c>
      <c r="DG36" s="97">
        <v>5</v>
      </c>
      <c r="DH36" s="102">
        <f>(DG36*$E36*$F36*$G36*$L36*$DH$11)</f>
        <v>284094.6876</v>
      </c>
      <c r="DI36" s="98">
        <f t="shared" si="11"/>
        <v>320</v>
      </c>
      <c r="DJ36" s="98">
        <f t="shared" si="11"/>
        <v>10709293.176239999</v>
      </c>
    </row>
    <row r="37" spans="1:114" ht="34.5" customHeight="1" x14ac:dyDescent="0.25">
      <c r="A37" s="89"/>
      <c r="B37" s="90">
        <v>20</v>
      </c>
      <c r="C37" s="91" t="s">
        <v>178</v>
      </c>
      <c r="D37" s="92" t="s">
        <v>179</v>
      </c>
      <c r="E37" s="85">
        <v>23160</v>
      </c>
      <c r="F37" s="93">
        <v>1.21</v>
      </c>
      <c r="G37" s="94">
        <v>1</v>
      </c>
      <c r="H37" s="88"/>
      <c r="I37" s="95">
        <v>1.4</v>
      </c>
      <c r="J37" s="95">
        <v>1.68</v>
      </c>
      <c r="K37" s="95">
        <v>2.23</v>
      </c>
      <c r="L37" s="96">
        <v>2.57</v>
      </c>
      <c r="M37" s="97">
        <v>147</v>
      </c>
      <c r="N37" s="98">
        <f>(M37*$E37*$F37*$G37*$I37*$N$11)</f>
        <v>6343982.567999999</v>
      </c>
      <c r="O37" s="106">
        <v>4</v>
      </c>
      <c r="P37" s="97">
        <f>(O37*$E37*$F37*$G37*$I37*$P$11)</f>
        <v>172625.37599999999</v>
      </c>
      <c r="Q37" s="97">
        <v>1</v>
      </c>
      <c r="R37" s="98">
        <f>(Q37*$E37*$F37*$G37*$I37*$R$11)</f>
        <v>43156.343999999997</v>
      </c>
      <c r="S37" s="97"/>
      <c r="T37" s="98">
        <f>(S37/12*2*$E37*$F37*$G37*$I37*$T$11)+(S37/12*10*$E37*$F37*$G37*$I37*$T$12)</f>
        <v>0</v>
      </c>
      <c r="U37" s="97"/>
      <c r="V37" s="98">
        <f>(U37*$E37*$F37*$G37*$I37*$V$11)</f>
        <v>0</v>
      </c>
      <c r="W37" s="97"/>
      <c r="X37" s="98">
        <f>(W37*$E37*$F37*$G37*$I37*$X$11)</f>
        <v>0</v>
      </c>
      <c r="Y37" s="97"/>
      <c r="Z37" s="98">
        <f>(Y37*$E37*$F37*$G37*$I37*$Z$11)</f>
        <v>0</v>
      </c>
      <c r="AA37" s="97"/>
      <c r="AB37" s="98">
        <f>(AA37*$E37*$F37*$G37*$I37*$AB$11)</f>
        <v>0</v>
      </c>
      <c r="AC37" s="97">
        <v>40</v>
      </c>
      <c r="AD37" s="98">
        <f>(AC37*$E37*$F37*$G37*$I37*$AD$11)</f>
        <v>1726253.76</v>
      </c>
      <c r="AE37" s="97"/>
      <c r="AF37" s="98">
        <f>(AE37*$E37*$F37*$G37*$I37*$AF$11)</f>
        <v>0</v>
      </c>
      <c r="AG37" s="99"/>
      <c r="AH37" s="98">
        <f>(AG37*$E37*$F37*$G37*$I37*$AH$11)</f>
        <v>0</v>
      </c>
      <c r="AI37" s="97">
        <v>61</v>
      </c>
      <c r="AJ37" s="98">
        <f>(AI37*$E37*$F37*$G37*$I37*$AJ$11)</f>
        <v>2632536.9839999997</v>
      </c>
      <c r="AK37" s="97">
        <v>144</v>
      </c>
      <c r="AL37" s="97">
        <f>(AK37*$E37*$F37*$G37*$I37*$AL$11)</f>
        <v>6214513.5360000003</v>
      </c>
      <c r="AM37" s="97">
        <v>21</v>
      </c>
      <c r="AN37" s="98">
        <f>(AM37*$E37*$F37*$G37*$J37*$AN$11)</f>
        <v>1087539.8688000001</v>
      </c>
      <c r="AO37" s="103"/>
      <c r="AP37" s="98">
        <f>(AO37*$E37*$F37*$G37*$J37*$AP$11)</f>
        <v>0</v>
      </c>
      <c r="AQ37" s="97">
        <v>3</v>
      </c>
      <c r="AR37" s="102">
        <f>(AQ37*$E37*$F37*$G37*$J37*$AR$11)</f>
        <v>155362.83840000001</v>
      </c>
      <c r="AS37" s="97"/>
      <c r="AT37" s="98">
        <f>(AS37*$E37*$F37*$G37*$I37*$AT$11)</f>
        <v>0</v>
      </c>
      <c r="AU37" s="97"/>
      <c r="AV37" s="97">
        <f>(AU37*$E37*$F37*$G37*$I37*$AV$11)</f>
        <v>0</v>
      </c>
      <c r="AW37" s="97"/>
      <c r="AX37" s="98">
        <f>(AW37*$E37*$F37*$G37*$I37*$AX$11)</f>
        <v>0</v>
      </c>
      <c r="AY37" s="97"/>
      <c r="AZ37" s="98">
        <f>(AY37*$E37*$F37*$G37*$I37*$AZ$11)</f>
        <v>0</v>
      </c>
      <c r="BA37" s="97"/>
      <c r="BB37" s="98">
        <f>(BA37*$E37*$F37*$G37*$I37*$BB$11)</f>
        <v>0</v>
      </c>
      <c r="BC37" s="97"/>
      <c r="BD37" s="98">
        <f>(BC37*$E37*$F37*$G37*$I37*$BD$11)</f>
        <v>0</v>
      </c>
      <c r="BE37" s="97"/>
      <c r="BF37" s="98">
        <f>(BE37*$E37*$F37*$G37*$I37*$BF$11)</f>
        <v>0</v>
      </c>
      <c r="BG37" s="97">
        <v>66</v>
      </c>
      <c r="BH37" s="98">
        <f>(BG37*$E37*$F37*$G37*$J37*$BH$11)</f>
        <v>3417982.4447999997</v>
      </c>
      <c r="BI37" s="97">
        <v>0</v>
      </c>
      <c r="BJ37" s="98">
        <f>(BI37*$E37*$F37*$G37*$J37*$BJ$11)</f>
        <v>0</v>
      </c>
      <c r="BK37" s="97"/>
      <c r="BL37" s="98">
        <f>(BK37*$E37*$F37*$G37*$J37*$BL$11)</f>
        <v>0</v>
      </c>
      <c r="BM37" s="105">
        <v>12</v>
      </c>
      <c r="BN37" s="98">
        <f>(BM37*$E37*$F37*$G37*$J37*$BN$11)</f>
        <v>564955.77599999995</v>
      </c>
      <c r="BO37" s="97">
        <v>10</v>
      </c>
      <c r="BP37" s="98">
        <f>(BO37*$E37*$F37*$G37*$J37*$BP$11)</f>
        <v>423716.83199999999</v>
      </c>
      <c r="BQ37" s="97">
        <v>15</v>
      </c>
      <c r="BR37" s="98">
        <f>(BQ37*$E37*$F37*$G37*$J37*$BR$11)</f>
        <v>903929.24159999995</v>
      </c>
      <c r="BS37" s="97">
        <v>15</v>
      </c>
      <c r="BT37" s="102">
        <f>(BS37*$E37*$F37*$G37*$J37*$BT$11)</f>
        <v>776814.19200000004</v>
      </c>
      <c r="BU37" s="104"/>
      <c r="BV37" s="98">
        <f>(BU37*$E37*$F37*$G37*$I37*$BV$11)</f>
        <v>0</v>
      </c>
      <c r="BW37" s="97"/>
      <c r="BX37" s="98">
        <f>(BW37*$E37*$F37*$G37*$I37*$BX$11)</f>
        <v>0</v>
      </c>
      <c r="BY37" s="97"/>
      <c r="BZ37" s="98">
        <f>(BY37*$E37*$F37*$G37*$I37*$BZ$11)</f>
        <v>0</v>
      </c>
      <c r="CA37" s="97">
        <v>11</v>
      </c>
      <c r="CB37" s="98">
        <f>(CA37*$E37*$F37*$G37*$J37*$CB$11)</f>
        <v>517876.12799999997</v>
      </c>
      <c r="CC37" s="97"/>
      <c r="CD37" s="98">
        <f>(CC37*$E37*$F37*$G37*$I37*$CD$11)</f>
        <v>0</v>
      </c>
      <c r="CE37" s="97"/>
      <c r="CF37" s="98">
        <f>(CE37*$E37*$F37*$G37*$I37*$CF$11)</f>
        <v>0</v>
      </c>
      <c r="CG37" s="97"/>
      <c r="CH37" s="98">
        <f>(CG37*$E37*$F37*$G37*$I37*$CH$11)</f>
        <v>0</v>
      </c>
      <c r="CI37" s="97">
        <v>4</v>
      </c>
      <c r="CJ37" s="98">
        <f>(CI37*$E37*$F37*$G37*$I37*$CJ$11)</f>
        <v>188318.59199999998</v>
      </c>
      <c r="CK37" s="97">
        <v>16</v>
      </c>
      <c r="CL37" s="98">
        <f>(CK37*$E37*$F37*$G37*$I37*$CL$11)</f>
        <v>627728.6399999999</v>
      </c>
      <c r="CM37" s="97">
        <v>11</v>
      </c>
      <c r="CN37" s="98">
        <f>(CM37*$E37*$F37*$G37*$I37*$CN$11)</f>
        <v>479035.41839999997</v>
      </c>
      <c r="CO37" s="97">
        <v>44</v>
      </c>
      <c r="CP37" s="98">
        <f>(CO37*$E37*$F37*$G37*$J37*$CP$11)</f>
        <v>2299370.00832</v>
      </c>
      <c r="CQ37" s="97">
        <v>4</v>
      </c>
      <c r="CR37" s="98">
        <f>(CQ37*$E37*$F37*$G37*$J37*$CR$11)</f>
        <v>225982.31039999996</v>
      </c>
      <c r="CS37" s="97">
        <v>27</v>
      </c>
      <c r="CT37" s="98">
        <f>(CS37*$E37*$F37*$G37*$J37*$CT$11)</f>
        <v>1271150.4959999998</v>
      </c>
      <c r="CU37" s="103">
        <v>9</v>
      </c>
      <c r="CV37" s="98">
        <f>(CU37*$E37*$F37*$G37*$J37*$CV$11)</f>
        <v>381345.14880000002</v>
      </c>
      <c r="CW37" s="97"/>
      <c r="CX37" s="102">
        <f>(CW37*$E37*$F37*$G37*$J37*$CX$11)</f>
        <v>0</v>
      </c>
      <c r="CY37" s="97"/>
      <c r="CZ37" s="98">
        <f>(CY37*$E37*$F37*$G37*$J37*$CZ$11)</f>
        <v>0</v>
      </c>
      <c r="DA37" s="104"/>
      <c r="DB37" s="98">
        <f>(DA37*$E37*$F37*$G37*$J37*$DB$11)</f>
        <v>0</v>
      </c>
      <c r="DC37" s="97">
        <v>12</v>
      </c>
      <c r="DD37" s="98">
        <f>(DC37*$E37*$F37*$G37*$J37*$DD$11)</f>
        <v>677946.93119999988</v>
      </c>
      <c r="DE37" s="97"/>
      <c r="DF37" s="98">
        <f>(DE37*$E37*$F37*$G37*$K37*$DF$11)</f>
        <v>0</v>
      </c>
      <c r="DG37" s="97">
        <v>4</v>
      </c>
      <c r="DH37" s="102">
        <f>(DG37*$E37*$F37*$G37*$L37*$DH$11)</f>
        <v>319771.69487999997</v>
      </c>
      <c r="DI37" s="98">
        <f t="shared" si="11"/>
        <v>681</v>
      </c>
      <c r="DJ37" s="98">
        <f t="shared" si="11"/>
        <v>31451895.1296</v>
      </c>
    </row>
    <row r="38" spans="1:114" ht="34.5" customHeight="1" x14ac:dyDescent="0.25">
      <c r="A38" s="89"/>
      <c r="B38" s="90">
        <v>21</v>
      </c>
      <c r="C38" s="91" t="s">
        <v>180</v>
      </c>
      <c r="D38" s="92" t="s">
        <v>181</v>
      </c>
      <c r="E38" s="85">
        <v>23160</v>
      </c>
      <c r="F38" s="93">
        <v>0.87</v>
      </c>
      <c r="G38" s="94">
        <v>1</v>
      </c>
      <c r="H38" s="88"/>
      <c r="I38" s="95">
        <v>1.4</v>
      </c>
      <c r="J38" s="95">
        <v>1.68</v>
      </c>
      <c r="K38" s="95">
        <v>2.23</v>
      </c>
      <c r="L38" s="96">
        <v>2.57</v>
      </c>
      <c r="M38" s="97">
        <v>470</v>
      </c>
      <c r="N38" s="98">
        <f>(M38*$E38*$F38*$G38*$I38*$N$11)</f>
        <v>14583990.960000001</v>
      </c>
      <c r="O38" s="106">
        <f>90+5</f>
        <v>95</v>
      </c>
      <c r="P38" s="97">
        <f>(O38*$E38*$F38*$G38*$I38*$P$11)</f>
        <v>2947827.96</v>
      </c>
      <c r="Q38" s="97">
        <v>4</v>
      </c>
      <c r="R38" s="98">
        <f>(Q38*$E38*$F38*$G38*$I38*$R$11)</f>
        <v>124119.07200000001</v>
      </c>
      <c r="S38" s="97"/>
      <c r="T38" s="98">
        <f>(S38/12*2*$E38*$F38*$G38*$I38*$T$11)+(S38/12*10*$E38*$F38*$G38*$I38*$T$12)</f>
        <v>0</v>
      </c>
      <c r="U38" s="97"/>
      <c r="V38" s="98">
        <f>(U38*$E38*$F38*$G38*$I38*$V$11)</f>
        <v>0</v>
      </c>
      <c r="W38" s="97"/>
      <c r="X38" s="98">
        <f>(W38*$E38*$F38*$G38*$I38*$X$11)</f>
        <v>0</v>
      </c>
      <c r="Y38" s="97"/>
      <c r="Z38" s="98">
        <f>(Y38*$E38*$F38*$G38*$I38*$Z$11)</f>
        <v>0</v>
      </c>
      <c r="AA38" s="97"/>
      <c r="AB38" s="98">
        <f>(AA38*$E38*$F38*$G38*$I38*$AB$11)</f>
        <v>0</v>
      </c>
      <c r="AC38" s="97">
        <v>80</v>
      </c>
      <c r="AD38" s="98">
        <f>(AC38*$E38*$F38*$G38*$I38*$AD$11)</f>
        <v>2482381.44</v>
      </c>
      <c r="AE38" s="97"/>
      <c r="AF38" s="98">
        <f>(AE38*$E38*$F38*$G38*$I38*$AF$11)</f>
        <v>0</v>
      </c>
      <c r="AG38" s="99"/>
      <c r="AH38" s="98">
        <f>(AG38*$E38*$F38*$G38*$I38*$AH$11)</f>
        <v>0</v>
      </c>
      <c r="AI38" s="97">
        <v>130</v>
      </c>
      <c r="AJ38" s="98">
        <f>(AI38*$E38*$F38*$G38*$I38*$AJ$11)</f>
        <v>4033869.8400000003</v>
      </c>
      <c r="AK38" s="97">
        <v>304.99999999999994</v>
      </c>
      <c r="AL38" s="97">
        <f>(AK38*$E38*$F38*$G38*$I38*$AL$11)</f>
        <v>9464079.2399999984</v>
      </c>
      <c r="AM38" s="97">
        <v>390</v>
      </c>
      <c r="AN38" s="98">
        <f>(AM38*$E38*$F38*$G38*$J38*$AN$11)</f>
        <v>14521931.424000001</v>
      </c>
      <c r="AO38" s="103"/>
      <c r="AP38" s="98">
        <f>(AO38*$E38*$F38*$G38*$J38*$AP$11)</f>
        <v>0</v>
      </c>
      <c r="AQ38" s="97">
        <v>19</v>
      </c>
      <c r="AR38" s="102">
        <f>(AQ38*$E38*$F38*$G38*$J38*$AR$11)</f>
        <v>707478.71039999998</v>
      </c>
      <c r="AS38" s="97"/>
      <c r="AT38" s="98">
        <f>(AS38*$E38*$F38*$G38*$I38*$AT$11)</f>
        <v>0</v>
      </c>
      <c r="AU38" s="97"/>
      <c r="AV38" s="97">
        <f>(AU38*$E38*$F38*$G38*$I38*$AV$11)</f>
        <v>0</v>
      </c>
      <c r="AW38" s="97"/>
      <c r="AX38" s="98">
        <f>(AW38*$E38*$F38*$G38*$I38*$AX$11)</f>
        <v>0</v>
      </c>
      <c r="AY38" s="97"/>
      <c r="AZ38" s="98">
        <f>(AY38*$E38*$F38*$G38*$I38*$AZ$11)</f>
        <v>0</v>
      </c>
      <c r="BA38" s="97"/>
      <c r="BB38" s="98">
        <f>(BA38*$E38*$F38*$G38*$I38*$BB$11)</f>
        <v>0</v>
      </c>
      <c r="BC38" s="97"/>
      <c r="BD38" s="98">
        <f>(BC38*$E38*$F38*$G38*$I38*$BD$11)</f>
        <v>0</v>
      </c>
      <c r="BE38" s="97">
        <v>75</v>
      </c>
      <c r="BF38" s="98">
        <f>(BE38*$E38*$F38*$G38*$I38*$BF$11)</f>
        <v>2708052.48</v>
      </c>
      <c r="BG38" s="97">
        <v>279</v>
      </c>
      <c r="BH38" s="98">
        <f>(BG38*$E38*$F38*$G38*$J38*$BH$11)</f>
        <v>10388766.326400001</v>
      </c>
      <c r="BI38" s="97"/>
      <c r="BJ38" s="98">
        <f>(BI38*$E38*$F38*$G38*$J38*$BJ$11)</f>
        <v>0</v>
      </c>
      <c r="BK38" s="97"/>
      <c r="BL38" s="98">
        <f>(BK38*$E38*$F38*$G38*$J38*$BL$11)</f>
        <v>0</v>
      </c>
      <c r="BM38" s="105">
        <v>54</v>
      </c>
      <c r="BN38" s="98">
        <f>(BM38*$E38*$F38*$G38*$J38*$BN$11)</f>
        <v>1827935.4240000001</v>
      </c>
      <c r="BO38" s="97">
        <v>60</v>
      </c>
      <c r="BP38" s="98">
        <f>(BO38*$E38*$F38*$G38*$J38*$BP$11)</f>
        <v>1827935.4239999999</v>
      </c>
      <c r="BQ38" s="97">
        <v>52</v>
      </c>
      <c r="BR38" s="98">
        <f>(BQ38*$E38*$F38*$G38*$J38*$BR$11)</f>
        <v>2253099.6633600001</v>
      </c>
      <c r="BS38" s="97">
        <v>90</v>
      </c>
      <c r="BT38" s="102">
        <f>(BS38*$E38*$F38*$G38*$J38*$BT$11)</f>
        <v>3351214.9440000001</v>
      </c>
      <c r="BU38" s="104"/>
      <c r="BV38" s="98">
        <f>(BU38*$E38*$F38*$G38*$I38*$BV$11)</f>
        <v>0</v>
      </c>
      <c r="BW38" s="97"/>
      <c r="BX38" s="98">
        <f>(BW38*$E38*$F38*$G38*$I38*$BX$11)</f>
        <v>0</v>
      </c>
      <c r="BY38" s="97"/>
      <c r="BZ38" s="98">
        <f>(BY38*$E38*$F38*$G38*$I38*$BZ$11)</f>
        <v>0</v>
      </c>
      <c r="CA38" s="107">
        <v>48</v>
      </c>
      <c r="CB38" s="98">
        <f>(CA38*$E38*$F38*$G38*$J38*$CB$11)</f>
        <v>1624831.4879999999</v>
      </c>
      <c r="CC38" s="97">
        <v>2</v>
      </c>
      <c r="CD38" s="98">
        <f>(CC38*$E38*$F38*$G38*$I38*$CD$11)</f>
        <v>39492.432000000001</v>
      </c>
      <c r="CE38" s="97">
        <v>8</v>
      </c>
      <c r="CF38" s="98">
        <f>(CE38*$E38*$F38*$G38*$I38*$CF$11)</f>
        <v>157969.728</v>
      </c>
      <c r="CG38" s="97">
        <v>20</v>
      </c>
      <c r="CH38" s="98">
        <f>(CG38*$E38*$F38*$G38*$I38*$CH$11)</f>
        <v>394924.31999999995</v>
      </c>
      <c r="CI38" s="97">
        <v>40</v>
      </c>
      <c r="CJ38" s="98">
        <f>(CI38*$E38*$F38*$G38*$I38*$CJ$11)</f>
        <v>1354026.24</v>
      </c>
      <c r="CK38" s="97">
        <v>71</v>
      </c>
      <c r="CL38" s="98">
        <f>(CK38*$E38*$F38*$G38*$I38*$CL$11)</f>
        <v>2002830.4799999997</v>
      </c>
      <c r="CM38" s="97">
        <v>120</v>
      </c>
      <c r="CN38" s="98">
        <f>(CM38*$E38*$F38*$G38*$I38*$CN$11)</f>
        <v>3757422.8160000001</v>
      </c>
      <c r="CO38" s="97">
        <v>110</v>
      </c>
      <c r="CP38" s="98">
        <f>(CO38*$E38*$F38*$G38*$J38*$CP$11)</f>
        <v>4133165.0976</v>
      </c>
      <c r="CQ38" s="97">
        <v>80</v>
      </c>
      <c r="CR38" s="98">
        <f>(CQ38*$E38*$F38*$G38*$J38*$CR$11)</f>
        <v>3249662.9759999998</v>
      </c>
      <c r="CS38" s="97">
        <v>60</v>
      </c>
      <c r="CT38" s="98">
        <f>(CS38*$E38*$F38*$G38*$J38*$CT$11)</f>
        <v>2031039.3599999999</v>
      </c>
      <c r="CU38" s="103">
        <v>100</v>
      </c>
      <c r="CV38" s="98">
        <f>(CU38*$E38*$F38*$G38*$J38*$CV$11)</f>
        <v>3046559.04</v>
      </c>
      <c r="CW38" s="97">
        <v>3</v>
      </c>
      <c r="CX38" s="102">
        <f>(CW38*$E38*$F38*$G38*$J38*$CX$11)</f>
        <v>91396.771200000003</v>
      </c>
      <c r="CY38" s="97">
        <v>20</v>
      </c>
      <c r="CZ38" s="98">
        <f>(CY38*$E38*$F38*$G38*$J38*$CZ$11)</f>
        <v>677013.12</v>
      </c>
      <c r="DA38" s="104">
        <v>27</v>
      </c>
      <c r="DB38" s="98">
        <f>(DA38*$E38*$F38*$G38*$J38*$DB$11)</f>
        <v>913967.71200000006</v>
      </c>
      <c r="DC38" s="97">
        <v>53</v>
      </c>
      <c r="DD38" s="98">
        <f>(DC38*$E38*$F38*$G38*$J38*$DD$11)</f>
        <v>2152901.7216000003</v>
      </c>
      <c r="DE38" s="97">
        <v>9</v>
      </c>
      <c r="DF38" s="98">
        <f>(DE38*$E38*$F38*$G38*$K38*$DF$11)</f>
        <v>485273.33279999992</v>
      </c>
      <c r="DG38" s="97">
        <v>12</v>
      </c>
      <c r="DH38" s="102">
        <f>(DG38*$E38*$F38*$G38*$L38*$DH$11)</f>
        <v>689755.47408000007</v>
      </c>
      <c r="DI38" s="98">
        <f t="shared" si="11"/>
        <v>2886</v>
      </c>
      <c r="DJ38" s="98">
        <f t="shared" si="11"/>
        <v>98024915.017439991</v>
      </c>
    </row>
    <row r="39" spans="1:114" ht="34.5" customHeight="1" x14ac:dyDescent="0.25">
      <c r="A39" s="89"/>
      <c r="B39" s="90">
        <v>22</v>
      </c>
      <c r="C39" s="91" t="s">
        <v>182</v>
      </c>
      <c r="D39" s="92" t="s">
        <v>183</v>
      </c>
      <c r="E39" s="85">
        <v>23160</v>
      </c>
      <c r="F39" s="108">
        <v>4.1900000000000004</v>
      </c>
      <c r="G39" s="109">
        <v>0.8</v>
      </c>
      <c r="H39" s="88"/>
      <c r="I39" s="95">
        <v>1.4</v>
      </c>
      <c r="J39" s="95">
        <v>1.68</v>
      </c>
      <c r="K39" s="95">
        <v>2.23</v>
      </c>
      <c r="L39" s="96">
        <v>2.57</v>
      </c>
      <c r="M39" s="97">
        <v>1</v>
      </c>
      <c r="N39" s="98">
        <f>(M39*$E39*$F39*$G39*$I39*$N$11)</f>
        <v>119553.77280000002</v>
      </c>
      <c r="O39" s="106">
        <f>10-5</f>
        <v>5</v>
      </c>
      <c r="P39" s="97">
        <f>(O39*$E39*$F39*$G39*$I39*$P$11)</f>
        <v>597768.86400000018</v>
      </c>
      <c r="Q39" s="97">
        <v>2</v>
      </c>
      <c r="R39" s="98">
        <f>(Q39*$E39*$F39*$G39*$I39*$R$11)</f>
        <v>239107.54560000004</v>
      </c>
      <c r="S39" s="97"/>
      <c r="T39" s="98">
        <f>(S39/12*2*$E39*$F39*$G39*$I39*$T$11)+(S39/12*10*$E39*$F39*$G39*$I39*$T$12)</f>
        <v>0</v>
      </c>
      <c r="U39" s="97"/>
      <c r="V39" s="98">
        <f>(U39*$E39*$F39*$G39*$I39*$V$11)</f>
        <v>0</v>
      </c>
      <c r="W39" s="97"/>
      <c r="X39" s="98">
        <f>(W39*$E39*$F39*$G39*$I39*$X$11)</f>
        <v>0</v>
      </c>
      <c r="Y39" s="97"/>
      <c r="Z39" s="98">
        <f>(Y39*$E39*$F39*$G39*$I39*$Z$11)</f>
        <v>0</v>
      </c>
      <c r="AA39" s="97"/>
      <c r="AB39" s="98">
        <f>(AA39*$E39*$F39*$G39*$I39*$AB$11)</f>
        <v>0</v>
      </c>
      <c r="AC39" s="97">
        <v>2</v>
      </c>
      <c r="AD39" s="98">
        <f>(AC39*$E39*$F39*$G39*$I39*$AD$11)</f>
        <v>239107.54560000004</v>
      </c>
      <c r="AE39" s="97"/>
      <c r="AF39" s="98">
        <f>(AE39*$E39*$F39*$G39*$I39*$AF$11)</f>
        <v>0</v>
      </c>
      <c r="AG39" s="99"/>
      <c r="AH39" s="98">
        <f>(AG39*$E39*$F39*$G39*$I39*$AH$11)</f>
        <v>0</v>
      </c>
      <c r="AI39" s="97">
        <v>5</v>
      </c>
      <c r="AJ39" s="98">
        <f>(AI39*$E39*$F39*$G39*$I39*$AJ$11)</f>
        <v>597768.86400000018</v>
      </c>
      <c r="AK39" s="97"/>
      <c r="AL39" s="97">
        <f>(AK39*$E39*$F39*$G39*$I39*$AL$11)</f>
        <v>0</v>
      </c>
      <c r="AM39" s="97"/>
      <c r="AN39" s="98">
        <f>(AM39*$E39*$F39*$G39*$J39*$AN$11)</f>
        <v>0</v>
      </c>
      <c r="AO39" s="103"/>
      <c r="AP39" s="98">
        <f>(AO39*$E39*$F39*$G39*$J39*$AP$11)</f>
        <v>0</v>
      </c>
      <c r="AQ39" s="97">
        <v>0</v>
      </c>
      <c r="AR39" s="102">
        <f>(AQ39*$E39*$F39*$G39*$J39*$AR$11)</f>
        <v>0</v>
      </c>
      <c r="AS39" s="97"/>
      <c r="AT39" s="98">
        <f>(AS39*$E39*$F39*$G39*$I39*$AT$11)</f>
        <v>0</v>
      </c>
      <c r="AU39" s="97">
        <v>6</v>
      </c>
      <c r="AV39" s="97">
        <f>(AU39*$E39*$F39*$G39*$I39*$AV$11)</f>
        <v>586900.33920000005</v>
      </c>
      <c r="AW39" s="97"/>
      <c r="AX39" s="98">
        <f>(AW39*$E39*$F39*$G39*$I39*$AX$11)</f>
        <v>0</v>
      </c>
      <c r="AY39" s="97"/>
      <c r="AZ39" s="98">
        <f>(AY39*$E39*$F39*$G39*$I39*$AZ$11)</f>
        <v>0</v>
      </c>
      <c r="BA39" s="97"/>
      <c r="BB39" s="98">
        <f>(BA39*$E39*$F39*$G39*$I39*$BB$11)</f>
        <v>0</v>
      </c>
      <c r="BC39" s="97"/>
      <c r="BD39" s="98">
        <f>(BC39*$E39*$F39*$G39*$I39*$BD$11)</f>
        <v>0</v>
      </c>
      <c r="BE39" s="97"/>
      <c r="BF39" s="98">
        <f>(BE39*$E39*$F39*$G39*$I39*$BF$11)</f>
        <v>0</v>
      </c>
      <c r="BG39" s="97">
        <v>7</v>
      </c>
      <c r="BH39" s="98">
        <f>(BG39*$E39*$F39*$G39*$J39*$BH$11)</f>
        <v>1004251.6915200002</v>
      </c>
      <c r="BI39" s="97"/>
      <c r="BJ39" s="98">
        <f>(BI39*$E39*$F39*$G39*$J39*$BJ$11)</f>
        <v>0</v>
      </c>
      <c r="BK39" s="97"/>
      <c r="BL39" s="98">
        <f>(BK39*$E39*$F39*$G39*$J39*$BL$11)</f>
        <v>0</v>
      </c>
      <c r="BM39" s="105">
        <v>1</v>
      </c>
      <c r="BN39" s="98">
        <f>(BM39*$E39*$F39*$G39*$J39*$BN$11)</f>
        <v>130422.29760000001</v>
      </c>
      <c r="BO39" s="97">
        <v>2</v>
      </c>
      <c r="BP39" s="98">
        <f>(BO39*$E39*$F39*$G39*$J39*$BP$11)</f>
        <v>234760.13568000001</v>
      </c>
      <c r="BQ39" s="97"/>
      <c r="BR39" s="98">
        <f>(BQ39*$E39*$F39*$G39*$J39*$BR$11)</f>
        <v>0</v>
      </c>
      <c r="BS39" s="97">
        <v>5</v>
      </c>
      <c r="BT39" s="102">
        <f>(BS39*$E39*$F39*$G39*$J39*$BT$11)</f>
        <v>717322.63680000021</v>
      </c>
      <c r="BU39" s="104"/>
      <c r="BV39" s="98">
        <f>(BU39*$E39*$F39*$G39*$I39*$BV$11)</f>
        <v>0</v>
      </c>
      <c r="BW39" s="97"/>
      <c r="BX39" s="98">
        <f>(BW39*$E39*$F39*$G39*$I39*$BX$11)</f>
        <v>0</v>
      </c>
      <c r="BY39" s="97"/>
      <c r="BZ39" s="98">
        <f>(BY39*$E39*$F39*$G39*$I39*$BZ$11)</f>
        <v>0</v>
      </c>
      <c r="CA39" s="107"/>
      <c r="CB39" s="98">
        <f>(CA39*$E39*$F39*$G39*$J39*$CB$11)</f>
        <v>0</v>
      </c>
      <c r="CC39" s="97"/>
      <c r="CD39" s="98">
        <f>(CC39*$E39*$F39*$G39*$I39*$CD$11)</f>
        <v>0</v>
      </c>
      <c r="CE39" s="97"/>
      <c r="CF39" s="98">
        <f>(CE39*$E39*$F39*$G39*$I39*$CF$11)</f>
        <v>0</v>
      </c>
      <c r="CG39" s="97"/>
      <c r="CH39" s="98">
        <f>(CG39*$E39*$F39*$G39*$I39*$CH$11)</f>
        <v>0</v>
      </c>
      <c r="CI39" s="97"/>
      <c r="CJ39" s="98">
        <f>(CI39*$E39*$F39*$G39*$I39*$CJ$11)</f>
        <v>0</v>
      </c>
      <c r="CK39" s="97"/>
      <c r="CL39" s="98">
        <f>(CK39*$E39*$F39*$G39*$I39*$CL$11)</f>
        <v>0</v>
      </c>
      <c r="CM39" s="97"/>
      <c r="CN39" s="98">
        <f>(CM39*$E39*$F39*$G39*$I39*$CN$11)</f>
        <v>0</v>
      </c>
      <c r="CO39" s="97">
        <v>0</v>
      </c>
      <c r="CP39" s="98">
        <f>(CO39*$E39*$F39*$G39*$J39*$CP$11)</f>
        <v>0</v>
      </c>
      <c r="CQ39" s="97"/>
      <c r="CR39" s="98">
        <f>(CQ39*$E39*$F39*$G39*$J39*$CR$11)</f>
        <v>0</v>
      </c>
      <c r="CS39" s="97">
        <v>0</v>
      </c>
      <c r="CT39" s="98">
        <f>(CS39*$E39*$F39*$G39*$J39*$CT$11)</f>
        <v>0</v>
      </c>
      <c r="CU39" s="103"/>
      <c r="CV39" s="98">
        <f>(CU39*$E39*$F39*$G39*$J39*$CV$11)</f>
        <v>0</v>
      </c>
      <c r="CW39" s="97"/>
      <c r="CX39" s="102">
        <f>(CW39*$E39*$F39*$G39*$J39*$CX$11)</f>
        <v>0</v>
      </c>
      <c r="CY39" s="97"/>
      <c r="CZ39" s="98">
        <f>(CY39*$E39*$F39*$G39*$J39*$CZ$11)</f>
        <v>0</v>
      </c>
      <c r="DA39" s="104"/>
      <c r="DB39" s="98">
        <f>(DA39*$E39*$F39*$G39*$J39*$DB$11)</f>
        <v>0</v>
      </c>
      <c r="DC39" s="97">
        <v>0</v>
      </c>
      <c r="DD39" s="98">
        <f>(DC39*$E39*$F39*$G39*$J39*$DD$11)</f>
        <v>0</v>
      </c>
      <c r="DE39" s="97"/>
      <c r="DF39" s="98">
        <f>(DE39*$E39*$F39*$G39*$K39*$DF$11)</f>
        <v>0</v>
      </c>
      <c r="DG39" s="97"/>
      <c r="DH39" s="102">
        <f>(DG39*$E39*$F39*$G39*$L39*$DH$11)</f>
        <v>0</v>
      </c>
      <c r="DI39" s="98">
        <f t="shared" si="11"/>
        <v>36</v>
      </c>
      <c r="DJ39" s="98">
        <f t="shared" si="11"/>
        <v>4466963.6928000012</v>
      </c>
    </row>
    <row r="40" spans="1:114" ht="15.75" customHeight="1" x14ac:dyDescent="0.25">
      <c r="A40" s="89">
        <v>5</v>
      </c>
      <c r="B40" s="204"/>
      <c r="C40" s="205"/>
      <c r="D40" s="201" t="s">
        <v>184</v>
      </c>
      <c r="E40" s="85">
        <v>23160</v>
      </c>
      <c r="F40" s="155">
        <v>1.66</v>
      </c>
      <c r="G40" s="94">
        <v>1</v>
      </c>
      <c r="H40" s="88"/>
      <c r="I40" s="95">
        <v>1.4</v>
      </c>
      <c r="J40" s="95">
        <v>1.68</v>
      </c>
      <c r="K40" s="95">
        <v>2.23</v>
      </c>
      <c r="L40" s="96">
        <v>2.57</v>
      </c>
      <c r="M40" s="113">
        <f>SUM(M41:M46)</f>
        <v>73</v>
      </c>
      <c r="N40" s="113">
        <f>SUM(N41:N46)</f>
        <v>7478245.4208000004</v>
      </c>
      <c r="O40" s="113">
        <f t="shared" ref="O40:BZ40" si="12">SUM(O41:O46)</f>
        <v>0</v>
      </c>
      <c r="P40" s="113">
        <f t="shared" si="12"/>
        <v>0</v>
      </c>
      <c r="Q40" s="113">
        <f t="shared" si="12"/>
        <v>82</v>
      </c>
      <c r="R40" s="113">
        <f t="shared" si="12"/>
        <v>11258741.155200001</v>
      </c>
      <c r="S40" s="113">
        <f t="shared" si="12"/>
        <v>0</v>
      </c>
      <c r="T40" s="113">
        <f t="shared" si="12"/>
        <v>0</v>
      </c>
      <c r="U40" s="113">
        <f t="shared" si="12"/>
        <v>0</v>
      </c>
      <c r="V40" s="113">
        <f t="shared" si="12"/>
        <v>0</v>
      </c>
      <c r="W40" s="113">
        <f t="shared" si="12"/>
        <v>0</v>
      </c>
      <c r="X40" s="113">
        <f t="shared" si="12"/>
        <v>0</v>
      </c>
      <c r="Y40" s="113">
        <f t="shared" si="12"/>
        <v>0</v>
      </c>
      <c r="Z40" s="113">
        <f t="shared" si="12"/>
        <v>0</v>
      </c>
      <c r="AA40" s="113">
        <f t="shared" si="12"/>
        <v>0</v>
      </c>
      <c r="AB40" s="113">
        <f t="shared" si="12"/>
        <v>0</v>
      </c>
      <c r="AC40" s="113">
        <f t="shared" si="12"/>
        <v>100</v>
      </c>
      <c r="AD40" s="113">
        <f t="shared" si="12"/>
        <v>3352641.6</v>
      </c>
      <c r="AE40" s="113">
        <f t="shared" si="12"/>
        <v>0</v>
      </c>
      <c r="AF40" s="113">
        <f t="shared" si="12"/>
        <v>0</v>
      </c>
      <c r="AG40" s="113">
        <f t="shared" si="12"/>
        <v>0</v>
      </c>
      <c r="AH40" s="113">
        <f t="shared" si="12"/>
        <v>0</v>
      </c>
      <c r="AI40" s="113">
        <f t="shared" si="12"/>
        <v>90</v>
      </c>
      <c r="AJ40" s="113">
        <f t="shared" si="12"/>
        <v>4017748.6271999995</v>
      </c>
      <c r="AK40" s="113">
        <f t="shared" si="12"/>
        <v>172</v>
      </c>
      <c r="AL40" s="113">
        <f t="shared" si="12"/>
        <v>5766543.5520000001</v>
      </c>
      <c r="AM40" s="113">
        <f t="shared" si="12"/>
        <v>149</v>
      </c>
      <c r="AN40" s="113">
        <f t="shared" si="12"/>
        <v>11385142.876799999</v>
      </c>
      <c r="AO40" s="113">
        <f t="shared" si="12"/>
        <v>2</v>
      </c>
      <c r="AP40" s="113">
        <f t="shared" si="12"/>
        <v>175478.68799999997</v>
      </c>
      <c r="AQ40" s="113">
        <f t="shared" si="12"/>
        <v>5</v>
      </c>
      <c r="AR40" s="113">
        <f t="shared" si="12"/>
        <v>201158.49600000001</v>
      </c>
      <c r="AS40" s="113">
        <f t="shared" si="12"/>
        <v>5</v>
      </c>
      <c r="AT40" s="113">
        <f t="shared" si="12"/>
        <v>152392.79999999999</v>
      </c>
      <c r="AU40" s="113">
        <f t="shared" si="12"/>
        <v>0</v>
      </c>
      <c r="AV40" s="113">
        <f t="shared" si="12"/>
        <v>0</v>
      </c>
      <c r="AW40" s="113">
        <f t="shared" si="12"/>
        <v>0</v>
      </c>
      <c r="AX40" s="113">
        <f t="shared" si="12"/>
        <v>0</v>
      </c>
      <c r="AY40" s="113">
        <f t="shared" si="12"/>
        <v>0</v>
      </c>
      <c r="AZ40" s="113">
        <f t="shared" si="12"/>
        <v>0</v>
      </c>
      <c r="BA40" s="113">
        <f t="shared" si="12"/>
        <v>0</v>
      </c>
      <c r="BB40" s="113">
        <f t="shared" si="12"/>
        <v>0</v>
      </c>
      <c r="BC40" s="113">
        <f t="shared" si="12"/>
        <v>0</v>
      </c>
      <c r="BD40" s="113">
        <f t="shared" si="12"/>
        <v>0</v>
      </c>
      <c r="BE40" s="113">
        <f t="shared" si="12"/>
        <v>13</v>
      </c>
      <c r="BF40" s="113">
        <f t="shared" si="12"/>
        <v>507163.23839999997</v>
      </c>
      <c r="BG40" s="113">
        <f t="shared" si="12"/>
        <v>0</v>
      </c>
      <c r="BH40" s="113">
        <f t="shared" si="12"/>
        <v>0</v>
      </c>
      <c r="BI40" s="113">
        <f t="shared" si="12"/>
        <v>48</v>
      </c>
      <c r="BJ40" s="113">
        <f t="shared" si="12"/>
        <v>4056950.5401599999</v>
      </c>
      <c r="BK40" s="113">
        <f t="shared" si="12"/>
        <v>0</v>
      </c>
      <c r="BL40" s="113">
        <f t="shared" si="12"/>
        <v>0</v>
      </c>
      <c r="BM40" s="113">
        <f t="shared" si="12"/>
        <v>13</v>
      </c>
      <c r="BN40" s="113">
        <f t="shared" si="12"/>
        <v>604487.11679999996</v>
      </c>
      <c r="BO40" s="113">
        <f t="shared" si="12"/>
        <v>10</v>
      </c>
      <c r="BP40" s="113">
        <f t="shared" si="12"/>
        <v>329168.44799999997</v>
      </c>
      <c r="BQ40" s="113">
        <f t="shared" si="12"/>
        <v>28</v>
      </c>
      <c r="BR40" s="113">
        <f t="shared" si="12"/>
        <v>1842720.7679999997</v>
      </c>
      <c r="BS40" s="113">
        <f t="shared" si="12"/>
        <v>36</v>
      </c>
      <c r="BT40" s="113">
        <f t="shared" si="12"/>
        <v>4480955.2972800005</v>
      </c>
      <c r="BU40" s="113">
        <f t="shared" si="12"/>
        <v>0</v>
      </c>
      <c r="BV40" s="113">
        <f t="shared" si="12"/>
        <v>0</v>
      </c>
      <c r="BW40" s="113">
        <f t="shared" si="12"/>
        <v>6</v>
      </c>
      <c r="BX40" s="113">
        <f t="shared" si="12"/>
        <v>459240.56640000001</v>
      </c>
      <c r="BY40" s="113">
        <f t="shared" si="12"/>
        <v>0</v>
      </c>
      <c r="BZ40" s="113">
        <f t="shared" si="12"/>
        <v>0</v>
      </c>
      <c r="CA40" s="113">
        <f t="shared" ref="CA40:DJ40" si="13">SUM(CA41:CA46)</f>
        <v>33</v>
      </c>
      <c r="CB40" s="113">
        <f t="shared" si="13"/>
        <v>1464994.1375999998</v>
      </c>
      <c r="CC40" s="113">
        <f t="shared" si="13"/>
        <v>3</v>
      </c>
      <c r="CD40" s="113">
        <f t="shared" si="13"/>
        <v>64004.975999999988</v>
      </c>
      <c r="CE40" s="113">
        <f t="shared" si="13"/>
        <v>0</v>
      </c>
      <c r="CF40" s="113">
        <f t="shared" si="13"/>
        <v>0</v>
      </c>
      <c r="CG40" s="113">
        <f t="shared" si="13"/>
        <v>3</v>
      </c>
      <c r="CH40" s="113">
        <f t="shared" si="13"/>
        <v>64004.975999999988</v>
      </c>
      <c r="CI40" s="113">
        <f t="shared" si="13"/>
        <v>23</v>
      </c>
      <c r="CJ40" s="113">
        <f t="shared" si="13"/>
        <v>841208.25599999982</v>
      </c>
      <c r="CK40" s="113">
        <f t="shared" si="13"/>
        <v>24</v>
      </c>
      <c r="CL40" s="113">
        <f t="shared" si="13"/>
        <v>1054039.392</v>
      </c>
      <c r="CM40" s="113">
        <f t="shared" si="13"/>
        <v>12</v>
      </c>
      <c r="CN40" s="113">
        <f t="shared" si="13"/>
        <v>405974.4192</v>
      </c>
      <c r="CO40" s="113">
        <f t="shared" si="13"/>
        <v>29</v>
      </c>
      <c r="CP40" s="113">
        <f t="shared" si="13"/>
        <v>1638581.8579200001</v>
      </c>
      <c r="CQ40" s="113">
        <f t="shared" si="13"/>
        <v>8</v>
      </c>
      <c r="CR40" s="113">
        <f t="shared" si="13"/>
        <v>505938.90815999999</v>
      </c>
      <c r="CS40" s="113">
        <f t="shared" si="13"/>
        <v>20</v>
      </c>
      <c r="CT40" s="113">
        <f t="shared" si="13"/>
        <v>731485.44</v>
      </c>
      <c r="CU40" s="113">
        <f t="shared" si="13"/>
        <v>30</v>
      </c>
      <c r="CV40" s="113">
        <f t="shared" si="13"/>
        <v>987505.34399999992</v>
      </c>
      <c r="CW40" s="113">
        <f t="shared" si="13"/>
        <v>0</v>
      </c>
      <c r="CX40" s="113">
        <f t="shared" si="13"/>
        <v>0</v>
      </c>
      <c r="CY40" s="113">
        <f t="shared" si="13"/>
        <v>7</v>
      </c>
      <c r="CZ40" s="113">
        <f t="shared" si="13"/>
        <v>256019.90399999998</v>
      </c>
      <c r="DA40" s="113">
        <f t="shared" si="13"/>
        <v>0</v>
      </c>
      <c r="DB40" s="113">
        <f t="shared" si="13"/>
        <v>0</v>
      </c>
      <c r="DC40" s="113">
        <f t="shared" si="13"/>
        <v>49</v>
      </c>
      <c r="DD40" s="113">
        <f t="shared" si="13"/>
        <v>2150567.1935999994</v>
      </c>
      <c r="DE40" s="113">
        <f t="shared" si="13"/>
        <v>1</v>
      </c>
      <c r="DF40" s="113">
        <f t="shared" si="13"/>
        <v>58257.590399999994</v>
      </c>
      <c r="DG40" s="113">
        <f t="shared" si="13"/>
        <v>8</v>
      </c>
      <c r="DH40" s="203">
        <f t="shared" si="13"/>
        <v>732039.33455999987</v>
      </c>
      <c r="DI40" s="113">
        <f>SUM(DI41:DI46)</f>
        <v>1082</v>
      </c>
      <c r="DJ40" s="113">
        <f t="shared" si="13"/>
        <v>67023400.920480005</v>
      </c>
    </row>
    <row r="41" spans="1:114" ht="15.75" customHeight="1" x14ac:dyDescent="0.25">
      <c r="A41" s="89"/>
      <c r="B41" s="90">
        <v>23</v>
      </c>
      <c r="C41" s="91" t="s">
        <v>185</v>
      </c>
      <c r="D41" s="92" t="s">
        <v>186</v>
      </c>
      <c r="E41" s="85">
        <v>23160</v>
      </c>
      <c r="F41" s="93">
        <v>0.94</v>
      </c>
      <c r="G41" s="94">
        <v>1</v>
      </c>
      <c r="H41" s="88"/>
      <c r="I41" s="95">
        <v>1.4</v>
      </c>
      <c r="J41" s="95">
        <v>1.68</v>
      </c>
      <c r="K41" s="95">
        <v>2.23</v>
      </c>
      <c r="L41" s="96">
        <v>2.57</v>
      </c>
      <c r="M41" s="97">
        <f>29</f>
        <v>29</v>
      </c>
      <c r="N41" s="98">
        <f t="shared" ref="N41:N46" si="14">(M41*$E41*$F41*$G41*$I41*$N$11)</f>
        <v>972266.0639999999</v>
      </c>
      <c r="O41" s="97"/>
      <c r="P41" s="97">
        <f t="shared" ref="P41:P46" si="15">(O41*$E41*$F41*$G41*$I41*$P$11)</f>
        <v>0</v>
      </c>
      <c r="Q41" s="97">
        <v>8</v>
      </c>
      <c r="R41" s="98">
        <f t="shared" ref="R41:R46" si="16">(Q41*$E41*$F41*$G41*$I41*$R$11)</f>
        <v>268211.32799999998</v>
      </c>
      <c r="S41" s="97"/>
      <c r="T41" s="98">
        <f t="shared" ref="T41:T46" si="17">(S41/12*2*$E41*$F41*$G41*$I41*$T$11)+(S41/12*10*$E41*$F41*$G41*$I41*$T$12)</f>
        <v>0</v>
      </c>
      <c r="U41" s="97">
        <v>0</v>
      </c>
      <c r="V41" s="98">
        <f t="shared" ref="V41:V46" si="18">(U41*$E41*$F41*$G41*$I41*$V$11)</f>
        <v>0</v>
      </c>
      <c r="W41" s="97">
        <v>0</v>
      </c>
      <c r="X41" s="98">
        <f t="shared" ref="X41:X46" si="19">(W41*$E41*$F41*$G41*$I41*$X$11)</f>
        <v>0</v>
      </c>
      <c r="Y41" s="97"/>
      <c r="Z41" s="98">
        <f t="shared" ref="Z41:Z46" si="20">(Y41*$E41*$F41*$G41*$I41*$Z$11)</f>
        <v>0</v>
      </c>
      <c r="AA41" s="97">
        <v>0</v>
      </c>
      <c r="AB41" s="98">
        <f t="shared" ref="AB41:AB46" si="21">(AA41*$E41*$F41*$G41*$I41*$AB$11)</f>
        <v>0</v>
      </c>
      <c r="AC41" s="97">
        <v>100</v>
      </c>
      <c r="AD41" s="98">
        <f t="shared" ref="AD41:AD46" si="22">(AC41*$E41*$F41*$G41*$I41*$AD$11)</f>
        <v>3352641.6</v>
      </c>
      <c r="AE41" s="97">
        <v>0</v>
      </c>
      <c r="AF41" s="98">
        <f t="shared" ref="AF41:AF46" si="23">(AE41*$E41*$F41*$G41*$I41*$AF$11)</f>
        <v>0</v>
      </c>
      <c r="AG41" s="99"/>
      <c r="AH41" s="98">
        <f t="shared" ref="AH41:AH46" si="24">(AG41*$E41*$F41*$G41*$I41*$AH$11)</f>
        <v>0</v>
      </c>
      <c r="AI41" s="97">
        <f>85-5</f>
        <v>80</v>
      </c>
      <c r="AJ41" s="98">
        <f t="shared" ref="AJ41:AJ46" si="25">(AI41*$E41*$F41*$G41*$I41*$AJ$11)</f>
        <v>2682113.2799999998</v>
      </c>
      <c r="AK41" s="97">
        <v>172</v>
      </c>
      <c r="AL41" s="97">
        <f t="shared" ref="AL41:AL46" si="26">(AK41*$E41*$F41*$G41*$I41*$AL$11)</f>
        <v>5766543.5520000001</v>
      </c>
      <c r="AM41" s="97">
        <v>110</v>
      </c>
      <c r="AN41" s="98">
        <f t="shared" ref="AN41:AN46" si="27">(AM41*$E41*$F41*$G41*$J41*$AN$11)</f>
        <v>4425486.9120000005</v>
      </c>
      <c r="AO41" s="103">
        <v>0</v>
      </c>
      <c r="AP41" s="98">
        <f t="shared" ref="AP41:AP46" si="28">(AO41*$E41*$F41*$G41*$J41*$AP$11)</f>
        <v>0</v>
      </c>
      <c r="AQ41" s="97">
        <v>5</v>
      </c>
      <c r="AR41" s="102">
        <f t="shared" ref="AR41:AR46" si="29">(AQ41*$E41*$F41*$G41*$J41*$AR$11)</f>
        <v>201158.49600000001</v>
      </c>
      <c r="AS41" s="97">
        <v>5</v>
      </c>
      <c r="AT41" s="98">
        <f t="shared" ref="AT41:AT46" si="30">(AS41*$E41*$F41*$G41*$I41*$AT$11)</f>
        <v>152392.79999999999</v>
      </c>
      <c r="AU41" s="97">
        <v>0</v>
      </c>
      <c r="AV41" s="97">
        <f t="shared" ref="AV41:AV46" si="31">(AU41*$E41*$F41*$G41*$I41*$AV$11)</f>
        <v>0</v>
      </c>
      <c r="AW41" s="97"/>
      <c r="AX41" s="98">
        <f t="shared" ref="AX41:AX46" si="32">(AW41*$E41*$F41*$G41*$I41*$AX$11)</f>
        <v>0</v>
      </c>
      <c r="AY41" s="97">
        <v>0</v>
      </c>
      <c r="AZ41" s="98">
        <f t="shared" ref="AZ41:AZ46" si="33">(AY41*$E41*$F41*$G41*$I41*$AZ$11)</f>
        <v>0</v>
      </c>
      <c r="BA41" s="97">
        <v>0</v>
      </c>
      <c r="BB41" s="98">
        <f t="shared" ref="BB41:BB46" si="34">(BA41*$E41*$F41*$G41*$I41*$BB$11)</f>
        <v>0</v>
      </c>
      <c r="BC41" s="97">
        <v>0</v>
      </c>
      <c r="BD41" s="98">
        <f t="shared" ref="BD41:BD46" si="35">(BC41*$E41*$F41*$G41*$I41*$BD$11)</f>
        <v>0</v>
      </c>
      <c r="BE41" s="97">
        <v>13</v>
      </c>
      <c r="BF41" s="98">
        <f t="shared" ref="BF41:BF46" si="36">(BE41*$E41*$F41*$G41*$I41*$BF$11)</f>
        <v>507163.23839999997</v>
      </c>
      <c r="BG41" s="97"/>
      <c r="BH41" s="98">
        <f t="shared" ref="BH41:BH46" si="37">(BG41*$E41*$F41*$G41*$J41*$BH$11)</f>
        <v>0</v>
      </c>
      <c r="BI41" s="97">
        <v>35</v>
      </c>
      <c r="BJ41" s="98">
        <f t="shared" ref="BJ41:BJ46" si="38">(BI41*$E41*$F41*$G41*$J41*$BJ$11)</f>
        <v>1472114.4479999999</v>
      </c>
      <c r="BK41" s="97">
        <v>0</v>
      </c>
      <c r="BL41" s="98">
        <f t="shared" ref="BL41:BL46" si="39">(BK41*$E41*$F41*$G41*$J41*$BL$11)</f>
        <v>0</v>
      </c>
      <c r="BM41" s="97">
        <v>12</v>
      </c>
      <c r="BN41" s="98">
        <f t="shared" ref="BN41:BN46" si="40">(BM41*$E41*$F41*$G41*$J41*$BN$11)</f>
        <v>438891.26399999997</v>
      </c>
      <c r="BO41" s="97">
        <v>10</v>
      </c>
      <c r="BP41" s="98">
        <f t="shared" ref="BP41:BP46" si="41">(BO41*$E41*$F41*$G41*$J41*$BP$11)</f>
        <v>329168.44799999997</v>
      </c>
      <c r="BQ41" s="97">
        <v>25</v>
      </c>
      <c r="BR41" s="98">
        <f t="shared" ref="BR41:BR46" si="42">(BQ41*$E41*$F41*$G41*$J41*$BR$11)</f>
        <v>1170376.7039999999</v>
      </c>
      <c r="BS41" s="97">
        <v>15</v>
      </c>
      <c r="BT41" s="102">
        <f t="shared" ref="BT41:BT46" si="43">(BS41*$E41*$F41*$G41*$J41*$BT$11)</f>
        <v>603475.48800000001</v>
      </c>
      <c r="BU41" s="104">
        <v>0</v>
      </c>
      <c r="BV41" s="98">
        <f t="shared" ref="BV41:BV46" si="44">(BU41*$E41*$F41*$G41*$I41*$BV$11)</f>
        <v>0</v>
      </c>
      <c r="BW41" s="97">
        <v>4</v>
      </c>
      <c r="BX41" s="98">
        <f t="shared" ref="BX41:BX46" si="45">(BW41*$E41*$F41*$G41*$I41*$BX$11)</f>
        <v>135324.80639999997</v>
      </c>
      <c r="BY41" s="97">
        <v>0</v>
      </c>
      <c r="BZ41" s="98">
        <f t="shared" ref="BZ41:BZ46" si="46">(BY41*$E41*$F41*$G41*$I41*$BZ$11)</f>
        <v>0</v>
      </c>
      <c r="CA41" s="97">
        <v>31</v>
      </c>
      <c r="CB41" s="98">
        <f t="shared" ref="CB41:CB46" si="47">(CA41*$E41*$F41*$G41*$J41*$CB$11)</f>
        <v>1133802.4319999998</v>
      </c>
      <c r="CC41" s="97">
        <v>3</v>
      </c>
      <c r="CD41" s="98">
        <f t="shared" ref="CD41:CD46" si="48">(CC41*$E41*$F41*$G41*$I41*$CD$11)</f>
        <v>64004.975999999988</v>
      </c>
      <c r="CE41" s="97"/>
      <c r="CF41" s="98">
        <f t="shared" ref="CF41:CF46" si="49">(CE41*$E41*$F41*$G41*$I41*$CF$11)</f>
        <v>0</v>
      </c>
      <c r="CG41" s="97">
        <v>3</v>
      </c>
      <c r="CH41" s="98">
        <f t="shared" ref="CH41:CH46" si="50">(CG41*$E41*$F41*$G41*$I41*$CH$11)</f>
        <v>64004.975999999988</v>
      </c>
      <c r="CI41" s="97">
        <v>23</v>
      </c>
      <c r="CJ41" s="98">
        <f t="shared" ref="CJ41:CJ46" si="51">(CI41*$E41*$F41*$G41*$I41*$CJ$11)</f>
        <v>841208.25599999982</v>
      </c>
      <c r="CK41" s="97">
        <v>21</v>
      </c>
      <c r="CL41" s="98">
        <f t="shared" ref="CL41:CL46" si="52">(CK41*$E41*$F41*$G41*$I41*$CL$11)</f>
        <v>640049.75999999989</v>
      </c>
      <c r="CM41" s="97">
        <v>12</v>
      </c>
      <c r="CN41" s="98">
        <f t="shared" ref="CN41:CN46" si="53">(CM41*$E41*$F41*$G41*$I41*$CN$11)</f>
        <v>405974.4192</v>
      </c>
      <c r="CO41" s="97">
        <v>26</v>
      </c>
      <c r="CP41" s="98">
        <f t="shared" ref="CP41:CP46" si="54">(CO41*$E41*$F41*$G41*$J41*$CP$11)</f>
        <v>1055533.4899200001</v>
      </c>
      <c r="CQ41" s="97">
        <v>7</v>
      </c>
      <c r="CR41" s="98">
        <f t="shared" ref="CR41:CR46" si="55">(CQ41*$E41*$F41*$G41*$J41*$CR$11)</f>
        <v>307223.88479999994</v>
      </c>
      <c r="CS41" s="97">
        <v>20</v>
      </c>
      <c r="CT41" s="98">
        <f t="shared" ref="CT41:CT46" si="56">(CS41*$E41*$F41*$G41*$J41*$CT$11)</f>
        <v>731485.44</v>
      </c>
      <c r="CU41" s="103">
        <v>30</v>
      </c>
      <c r="CV41" s="98">
        <f t="shared" ref="CV41:CV46" si="57">(CU41*$E41*$F41*$G41*$J41*$CV$11)</f>
        <v>987505.34399999992</v>
      </c>
      <c r="CW41" s="97"/>
      <c r="CX41" s="102">
        <f t="shared" ref="CX41:CX46" si="58">(CW41*$E41*$F41*$G41*$J41*$CX$11)</f>
        <v>0</v>
      </c>
      <c r="CY41" s="97">
        <v>7</v>
      </c>
      <c r="CZ41" s="98">
        <f t="shared" ref="CZ41:CZ46" si="59">(CY41*$E41*$F41*$G41*$J41*$CZ$11)</f>
        <v>256019.90399999998</v>
      </c>
      <c r="DA41" s="104"/>
      <c r="DB41" s="98">
        <f t="shared" ref="DB41:DB46" si="60">(DA41*$E41*$F41*$G41*$J41*$DB$11)</f>
        <v>0</v>
      </c>
      <c r="DC41" s="97">
        <v>49</v>
      </c>
      <c r="DD41" s="98">
        <f t="shared" ref="DD41:DD46" si="61">(DC41*$E41*$F41*$G41*$J41*$DD$11)</f>
        <v>2150567.1935999994</v>
      </c>
      <c r="DE41" s="97">
        <v>1</v>
      </c>
      <c r="DF41" s="98">
        <f t="shared" ref="DF41:DF46" si="62">(DE41*$E41*$F41*$G41*$K41*$DF$11)</f>
        <v>58257.590399999994</v>
      </c>
      <c r="DG41" s="97">
        <v>7</v>
      </c>
      <c r="DH41" s="102">
        <f t="shared" ref="DH41:DH46" si="63">(DG41*$E41*$F41*$G41*$L41*$DH$11)</f>
        <v>434730.94055999996</v>
      </c>
      <c r="DI41" s="98">
        <f t="shared" ref="DI41:DJ46" si="64">SUM(M41,O41,Q41,S41,U41,W41,Y41,AA41,AC41,AE41,AG41,AI41,AO41,AS41,AU41,BY41,AK41,AY41,BA41,BC41,CM41,BE41,BG41,AM41,BK41,AQ41,CO41,BM41,CQ41,BO41,BQ41,BS41,CA41,BU41,BW41,CC41,CE41,CG41,CI41,CK41,CS41,CU41,BI41,AW41,CW41,CY41,DA41,DC41,DE41,DG41)</f>
        <v>863</v>
      </c>
      <c r="DJ41" s="98">
        <f t="shared" si="64"/>
        <v>31607697.035279997</v>
      </c>
    </row>
    <row r="42" spans="1:114" ht="18.75" customHeight="1" x14ac:dyDescent="0.25">
      <c r="A42" s="89"/>
      <c r="B42" s="90">
        <v>24</v>
      </c>
      <c r="C42" s="91" t="s">
        <v>187</v>
      </c>
      <c r="D42" s="92" t="s">
        <v>188</v>
      </c>
      <c r="E42" s="85">
        <v>23160</v>
      </c>
      <c r="F42" s="93">
        <v>5.32</v>
      </c>
      <c r="G42" s="109">
        <v>0.8</v>
      </c>
      <c r="H42" s="88"/>
      <c r="I42" s="95">
        <v>1.4</v>
      </c>
      <c r="J42" s="95">
        <v>1.68</v>
      </c>
      <c r="K42" s="95">
        <v>2.23</v>
      </c>
      <c r="L42" s="96">
        <v>2.57</v>
      </c>
      <c r="M42" s="97">
        <v>22</v>
      </c>
      <c r="N42" s="98">
        <f t="shared" si="14"/>
        <v>3339516.364800001</v>
      </c>
      <c r="O42" s="97"/>
      <c r="P42" s="97">
        <f t="shared" si="15"/>
        <v>0</v>
      </c>
      <c r="Q42" s="97">
        <v>18</v>
      </c>
      <c r="R42" s="98">
        <f t="shared" si="16"/>
        <v>2732331.5712000006</v>
      </c>
      <c r="S42" s="97"/>
      <c r="T42" s="98">
        <f t="shared" si="17"/>
        <v>0</v>
      </c>
      <c r="U42" s="97"/>
      <c r="V42" s="98">
        <f t="shared" si="18"/>
        <v>0</v>
      </c>
      <c r="W42" s="97"/>
      <c r="X42" s="98">
        <f t="shared" si="19"/>
        <v>0</v>
      </c>
      <c r="Y42" s="97"/>
      <c r="Z42" s="98">
        <f t="shared" si="20"/>
        <v>0</v>
      </c>
      <c r="AA42" s="97"/>
      <c r="AB42" s="98">
        <f t="shared" si="21"/>
        <v>0</v>
      </c>
      <c r="AC42" s="97"/>
      <c r="AD42" s="98">
        <f t="shared" si="22"/>
        <v>0</v>
      </c>
      <c r="AE42" s="97"/>
      <c r="AF42" s="98">
        <f t="shared" si="23"/>
        <v>0</v>
      </c>
      <c r="AG42" s="99"/>
      <c r="AH42" s="98">
        <f t="shared" si="24"/>
        <v>0</v>
      </c>
      <c r="AI42" s="97">
        <v>3</v>
      </c>
      <c r="AJ42" s="98">
        <f t="shared" si="25"/>
        <v>455388.5952000001</v>
      </c>
      <c r="AK42" s="97"/>
      <c r="AL42" s="97">
        <f t="shared" si="26"/>
        <v>0</v>
      </c>
      <c r="AM42" s="97">
        <v>25</v>
      </c>
      <c r="AN42" s="98">
        <f t="shared" si="27"/>
        <v>4553885.9520000005</v>
      </c>
      <c r="AO42" s="103">
        <v>0</v>
      </c>
      <c r="AP42" s="98">
        <f t="shared" si="28"/>
        <v>0</v>
      </c>
      <c r="AQ42" s="97"/>
      <c r="AR42" s="102">
        <f t="shared" si="29"/>
        <v>0</v>
      </c>
      <c r="AS42" s="97"/>
      <c r="AT42" s="98">
        <f t="shared" si="30"/>
        <v>0</v>
      </c>
      <c r="AU42" s="97"/>
      <c r="AV42" s="97">
        <f t="shared" si="31"/>
        <v>0</v>
      </c>
      <c r="AW42" s="97"/>
      <c r="AX42" s="98">
        <f t="shared" si="32"/>
        <v>0</v>
      </c>
      <c r="AY42" s="97"/>
      <c r="AZ42" s="98">
        <f t="shared" si="33"/>
        <v>0</v>
      </c>
      <c r="BA42" s="97"/>
      <c r="BB42" s="98">
        <f t="shared" si="34"/>
        <v>0</v>
      </c>
      <c r="BC42" s="97"/>
      <c r="BD42" s="98">
        <f t="shared" si="35"/>
        <v>0</v>
      </c>
      <c r="BE42" s="97"/>
      <c r="BF42" s="98">
        <f t="shared" si="36"/>
        <v>0</v>
      </c>
      <c r="BG42" s="97"/>
      <c r="BH42" s="98">
        <f t="shared" si="37"/>
        <v>0</v>
      </c>
      <c r="BI42" s="97">
        <v>3</v>
      </c>
      <c r="BJ42" s="98">
        <f t="shared" si="38"/>
        <v>571305.69216000009</v>
      </c>
      <c r="BK42" s="97"/>
      <c r="BL42" s="98">
        <f t="shared" si="39"/>
        <v>0</v>
      </c>
      <c r="BM42" s="97">
        <v>1</v>
      </c>
      <c r="BN42" s="98">
        <f t="shared" si="40"/>
        <v>165595.85280000002</v>
      </c>
      <c r="BO42" s="97"/>
      <c r="BP42" s="98">
        <f t="shared" si="41"/>
        <v>0</v>
      </c>
      <c r="BQ42" s="97"/>
      <c r="BR42" s="98">
        <f t="shared" si="42"/>
        <v>0</v>
      </c>
      <c r="BS42" s="97">
        <v>16</v>
      </c>
      <c r="BT42" s="102">
        <f t="shared" si="43"/>
        <v>2914487.0092800008</v>
      </c>
      <c r="BU42" s="104"/>
      <c r="BV42" s="98">
        <f t="shared" si="44"/>
        <v>0</v>
      </c>
      <c r="BW42" s="97"/>
      <c r="BX42" s="98">
        <f t="shared" si="45"/>
        <v>0</v>
      </c>
      <c r="BY42" s="97"/>
      <c r="BZ42" s="98">
        <f t="shared" si="46"/>
        <v>0</v>
      </c>
      <c r="CA42" s="97">
        <v>2</v>
      </c>
      <c r="CB42" s="98">
        <f t="shared" si="47"/>
        <v>331191.70560000004</v>
      </c>
      <c r="CC42" s="97"/>
      <c r="CD42" s="98">
        <f t="shared" si="48"/>
        <v>0</v>
      </c>
      <c r="CE42" s="97"/>
      <c r="CF42" s="98">
        <f t="shared" si="49"/>
        <v>0</v>
      </c>
      <c r="CG42" s="97"/>
      <c r="CH42" s="98">
        <f t="shared" si="50"/>
        <v>0</v>
      </c>
      <c r="CI42" s="97"/>
      <c r="CJ42" s="98">
        <f t="shared" si="51"/>
        <v>0</v>
      </c>
      <c r="CK42" s="97">
        <v>3</v>
      </c>
      <c r="CL42" s="98">
        <f t="shared" si="52"/>
        <v>413989.63200000004</v>
      </c>
      <c r="CM42" s="97"/>
      <c r="CN42" s="98">
        <f t="shared" si="53"/>
        <v>0</v>
      </c>
      <c r="CO42" s="97">
        <v>0</v>
      </c>
      <c r="CP42" s="98">
        <f t="shared" si="54"/>
        <v>0</v>
      </c>
      <c r="CQ42" s="97">
        <v>1</v>
      </c>
      <c r="CR42" s="98">
        <f t="shared" si="55"/>
        <v>198715.02336000002</v>
      </c>
      <c r="CS42" s="97"/>
      <c r="CT42" s="98">
        <f t="shared" si="56"/>
        <v>0</v>
      </c>
      <c r="CU42" s="103">
        <v>0</v>
      </c>
      <c r="CV42" s="98">
        <f t="shared" si="57"/>
        <v>0</v>
      </c>
      <c r="CW42" s="97"/>
      <c r="CX42" s="102">
        <f t="shared" si="58"/>
        <v>0</v>
      </c>
      <c r="CY42" s="97"/>
      <c r="CZ42" s="98">
        <f t="shared" si="59"/>
        <v>0</v>
      </c>
      <c r="DA42" s="104"/>
      <c r="DB42" s="98">
        <f t="shared" si="60"/>
        <v>0</v>
      </c>
      <c r="DC42" s="97"/>
      <c r="DD42" s="98">
        <f t="shared" si="61"/>
        <v>0</v>
      </c>
      <c r="DE42" s="97"/>
      <c r="DF42" s="98">
        <f t="shared" si="62"/>
        <v>0</v>
      </c>
      <c r="DG42" s="97"/>
      <c r="DH42" s="102">
        <f t="shared" si="63"/>
        <v>0</v>
      </c>
      <c r="DI42" s="98">
        <f t="shared" si="64"/>
        <v>94</v>
      </c>
      <c r="DJ42" s="98">
        <f t="shared" si="64"/>
        <v>15676407.398400005</v>
      </c>
    </row>
    <row r="43" spans="1:114" ht="26.25" customHeight="1" x14ac:dyDescent="0.25">
      <c r="A43" s="89"/>
      <c r="B43" s="90">
        <v>25</v>
      </c>
      <c r="C43" s="91" t="s">
        <v>189</v>
      </c>
      <c r="D43" s="92" t="s">
        <v>190</v>
      </c>
      <c r="E43" s="85">
        <v>23160</v>
      </c>
      <c r="F43" s="93">
        <v>4.5</v>
      </c>
      <c r="G43" s="94">
        <v>1</v>
      </c>
      <c r="H43" s="88"/>
      <c r="I43" s="95">
        <v>1.4</v>
      </c>
      <c r="J43" s="95">
        <v>1.68</v>
      </c>
      <c r="K43" s="95">
        <v>2.23</v>
      </c>
      <c r="L43" s="96">
        <v>2.57</v>
      </c>
      <c r="M43" s="97">
        <v>18</v>
      </c>
      <c r="N43" s="98">
        <f t="shared" si="14"/>
        <v>2888978.4000000004</v>
      </c>
      <c r="O43" s="97"/>
      <c r="P43" s="97">
        <f t="shared" si="15"/>
        <v>0</v>
      </c>
      <c r="Q43" s="97">
        <v>50</v>
      </c>
      <c r="R43" s="98">
        <f t="shared" si="16"/>
        <v>8024940.0000000009</v>
      </c>
      <c r="S43" s="97"/>
      <c r="T43" s="98">
        <f t="shared" si="17"/>
        <v>0</v>
      </c>
      <c r="U43" s="97">
        <v>0</v>
      </c>
      <c r="V43" s="98">
        <f t="shared" si="18"/>
        <v>0</v>
      </c>
      <c r="W43" s="97">
        <v>0</v>
      </c>
      <c r="X43" s="98">
        <f t="shared" si="19"/>
        <v>0</v>
      </c>
      <c r="Y43" s="97"/>
      <c r="Z43" s="98">
        <f t="shared" si="20"/>
        <v>0</v>
      </c>
      <c r="AA43" s="97">
        <v>0</v>
      </c>
      <c r="AB43" s="98">
        <f t="shared" si="21"/>
        <v>0</v>
      </c>
      <c r="AC43" s="97"/>
      <c r="AD43" s="98">
        <f t="shared" si="22"/>
        <v>0</v>
      </c>
      <c r="AE43" s="97">
        <v>0</v>
      </c>
      <c r="AF43" s="98">
        <f t="shared" si="23"/>
        <v>0</v>
      </c>
      <c r="AG43" s="99"/>
      <c r="AH43" s="98">
        <f t="shared" si="24"/>
        <v>0</v>
      </c>
      <c r="AI43" s="97">
        <f>7-2</f>
        <v>5</v>
      </c>
      <c r="AJ43" s="98">
        <f t="shared" si="25"/>
        <v>802494.00000000012</v>
      </c>
      <c r="AK43" s="97"/>
      <c r="AL43" s="97">
        <f t="shared" si="26"/>
        <v>0</v>
      </c>
      <c r="AM43" s="97">
        <v>9</v>
      </c>
      <c r="AN43" s="98">
        <f t="shared" si="27"/>
        <v>1733387.04</v>
      </c>
      <c r="AO43" s="103">
        <v>0</v>
      </c>
      <c r="AP43" s="98">
        <f t="shared" si="28"/>
        <v>0</v>
      </c>
      <c r="AQ43" s="97">
        <v>0</v>
      </c>
      <c r="AR43" s="102">
        <f t="shared" si="29"/>
        <v>0</v>
      </c>
      <c r="AS43" s="97"/>
      <c r="AT43" s="98">
        <f t="shared" si="30"/>
        <v>0</v>
      </c>
      <c r="AU43" s="97">
        <v>0</v>
      </c>
      <c r="AV43" s="97">
        <f t="shared" si="31"/>
        <v>0</v>
      </c>
      <c r="AW43" s="97"/>
      <c r="AX43" s="98">
        <f t="shared" si="32"/>
        <v>0</v>
      </c>
      <c r="AY43" s="97">
        <v>0</v>
      </c>
      <c r="AZ43" s="98">
        <f t="shared" si="33"/>
        <v>0</v>
      </c>
      <c r="BA43" s="97">
        <v>0</v>
      </c>
      <c r="BB43" s="98">
        <f t="shared" si="34"/>
        <v>0</v>
      </c>
      <c r="BC43" s="97">
        <v>0</v>
      </c>
      <c r="BD43" s="98">
        <f t="shared" si="35"/>
        <v>0</v>
      </c>
      <c r="BE43" s="97"/>
      <c r="BF43" s="98">
        <f t="shared" si="36"/>
        <v>0</v>
      </c>
      <c r="BG43" s="97"/>
      <c r="BH43" s="98">
        <f t="shared" si="37"/>
        <v>0</v>
      </c>
      <c r="BI43" s="97">
        <v>10</v>
      </c>
      <c r="BJ43" s="98">
        <f t="shared" si="38"/>
        <v>2013530.4</v>
      </c>
      <c r="BK43" s="97">
        <v>0</v>
      </c>
      <c r="BL43" s="98">
        <f t="shared" si="39"/>
        <v>0</v>
      </c>
      <c r="BM43" s="97"/>
      <c r="BN43" s="98">
        <f t="shared" si="40"/>
        <v>0</v>
      </c>
      <c r="BO43" s="97"/>
      <c r="BP43" s="98">
        <f t="shared" si="41"/>
        <v>0</v>
      </c>
      <c r="BQ43" s="97">
        <v>3</v>
      </c>
      <c r="BR43" s="98">
        <f t="shared" si="42"/>
        <v>672344.0639999999</v>
      </c>
      <c r="BS43" s="97">
        <v>5</v>
      </c>
      <c r="BT43" s="102">
        <f t="shared" si="43"/>
        <v>962992.8</v>
      </c>
      <c r="BU43" s="104">
        <v>0</v>
      </c>
      <c r="BV43" s="98">
        <f t="shared" si="44"/>
        <v>0</v>
      </c>
      <c r="BW43" s="97">
        <v>2</v>
      </c>
      <c r="BX43" s="98">
        <f t="shared" si="45"/>
        <v>323915.76</v>
      </c>
      <c r="BY43" s="97">
        <v>0</v>
      </c>
      <c r="BZ43" s="98">
        <f t="shared" si="46"/>
        <v>0</v>
      </c>
      <c r="CA43" s="97"/>
      <c r="CB43" s="98">
        <f t="shared" si="47"/>
        <v>0</v>
      </c>
      <c r="CC43" s="97">
        <v>0</v>
      </c>
      <c r="CD43" s="98">
        <f t="shared" si="48"/>
        <v>0</v>
      </c>
      <c r="CE43" s="97"/>
      <c r="CF43" s="98">
        <f t="shared" si="49"/>
        <v>0</v>
      </c>
      <c r="CG43" s="97"/>
      <c r="CH43" s="98">
        <f t="shared" si="50"/>
        <v>0</v>
      </c>
      <c r="CI43" s="97"/>
      <c r="CJ43" s="98">
        <f t="shared" si="51"/>
        <v>0</v>
      </c>
      <c r="CK43" s="97"/>
      <c r="CL43" s="98">
        <f t="shared" si="52"/>
        <v>0</v>
      </c>
      <c r="CM43" s="97"/>
      <c r="CN43" s="98">
        <f t="shared" si="53"/>
        <v>0</v>
      </c>
      <c r="CO43" s="97">
        <v>3</v>
      </c>
      <c r="CP43" s="98">
        <f t="shared" si="54"/>
        <v>583048.36800000002</v>
      </c>
      <c r="CQ43" s="97"/>
      <c r="CR43" s="98">
        <f t="shared" si="55"/>
        <v>0</v>
      </c>
      <c r="CS43" s="97">
        <v>0</v>
      </c>
      <c r="CT43" s="98">
        <f t="shared" si="56"/>
        <v>0</v>
      </c>
      <c r="CU43" s="103"/>
      <c r="CV43" s="98">
        <f t="shared" si="57"/>
        <v>0</v>
      </c>
      <c r="CW43" s="97">
        <v>0</v>
      </c>
      <c r="CX43" s="102">
        <f t="shared" si="58"/>
        <v>0</v>
      </c>
      <c r="CY43" s="97">
        <v>0</v>
      </c>
      <c r="CZ43" s="98">
        <f t="shared" si="59"/>
        <v>0</v>
      </c>
      <c r="DA43" s="104"/>
      <c r="DB43" s="98">
        <f t="shared" si="60"/>
        <v>0</v>
      </c>
      <c r="DC43" s="97"/>
      <c r="DD43" s="98">
        <f t="shared" si="61"/>
        <v>0</v>
      </c>
      <c r="DE43" s="97"/>
      <c r="DF43" s="98">
        <f t="shared" si="62"/>
        <v>0</v>
      </c>
      <c r="DG43" s="97">
        <v>1</v>
      </c>
      <c r="DH43" s="102">
        <f t="shared" si="63"/>
        <v>297308.39399999997</v>
      </c>
      <c r="DI43" s="98">
        <f t="shared" si="64"/>
        <v>106</v>
      </c>
      <c r="DJ43" s="98">
        <f t="shared" si="64"/>
        <v>18302939.226000004</v>
      </c>
    </row>
    <row r="44" spans="1:114" ht="33.75" customHeight="1" x14ac:dyDescent="0.25">
      <c r="A44" s="89"/>
      <c r="B44" s="90">
        <v>26</v>
      </c>
      <c r="C44" s="91" t="s">
        <v>191</v>
      </c>
      <c r="D44" s="92" t="s">
        <v>192</v>
      </c>
      <c r="E44" s="85">
        <v>23160</v>
      </c>
      <c r="F44" s="93">
        <v>1.0900000000000001</v>
      </c>
      <c r="G44" s="94">
        <v>1</v>
      </c>
      <c r="H44" s="88"/>
      <c r="I44" s="95">
        <v>1.4</v>
      </c>
      <c r="J44" s="95">
        <v>1.68</v>
      </c>
      <c r="K44" s="95">
        <v>2.23</v>
      </c>
      <c r="L44" s="96">
        <v>2.57</v>
      </c>
      <c r="M44" s="97">
        <v>3</v>
      </c>
      <c r="N44" s="98">
        <f t="shared" si="14"/>
        <v>116629.12800000003</v>
      </c>
      <c r="O44" s="97"/>
      <c r="P44" s="97">
        <f t="shared" si="15"/>
        <v>0</v>
      </c>
      <c r="Q44" s="97">
        <v>6</v>
      </c>
      <c r="R44" s="98">
        <f t="shared" si="16"/>
        <v>233258.25600000005</v>
      </c>
      <c r="S44" s="97"/>
      <c r="T44" s="98">
        <f t="shared" si="17"/>
        <v>0</v>
      </c>
      <c r="U44" s="97"/>
      <c r="V44" s="98">
        <f t="shared" si="18"/>
        <v>0</v>
      </c>
      <c r="W44" s="97">
        <v>0</v>
      </c>
      <c r="X44" s="98">
        <f t="shared" si="19"/>
        <v>0</v>
      </c>
      <c r="Y44" s="97"/>
      <c r="Z44" s="98">
        <f t="shared" si="20"/>
        <v>0</v>
      </c>
      <c r="AA44" s="97">
        <v>0</v>
      </c>
      <c r="AB44" s="98">
        <f t="shared" si="21"/>
        <v>0</v>
      </c>
      <c r="AC44" s="97"/>
      <c r="AD44" s="98">
        <f t="shared" si="22"/>
        <v>0</v>
      </c>
      <c r="AE44" s="97">
        <v>0</v>
      </c>
      <c r="AF44" s="98">
        <f t="shared" si="23"/>
        <v>0</v>
      </c>
      <c r="AG44" s="99"/>
      <c r="AH44" s="98">
        <f t="shared" si="24"/>
        <v>0</v>
      </c>
      <c r="AI44" s="97">
        <v>2</v>
      </c>
      <c r="AJ44" s="98">
        <f t="shared" si="25"/>
        <v>77752.751999999993</v>
      </c>
      <c r="AK44" s="97"/>
      <c r="AL44" s="97">
        <f t="shared" si="26"/>
        <v>0</v>
      </c>
      <c r="AM44" s="97">
        <v>2</v>
      </c>
      <c r="AN44" s="98">
        <f t="shared" si="27"/>
        <v>93303.302400000015</v>
      </c>
      <c r="AO44" s="103">
        <v>0</v>
      </c>
      <c r="AP44" s="98">
        <f t="shared" si="28"/>
        <v>0</v>
      </c>
      <c r="AQ44" s="97">
        <v>0</v>
      </c>
      <c r="AR44" s="102">
        <f t="shared" si="29"/>
        <v>0</v>
      </c>
      <c r="AS44" s="97"/>
      <c r="AT44" s="98">
        <f t="shared" si="30"/>
        <v>0</v>
      </c>
      <c r="AU44" s="97">
        <v>0</v>
      </c>
      <c r="AV44" s="97">
        <f t="shared" si="31"/>
        <v>0</v>
      </c>
      <c r="AW44" s="97"/>
      <c r="AX44" s="98">
        <f t="shared" si="32"/>
        <v>0</v>
      </c>
      <c r="AY44" s="97">
        <v>0</v>
      </c>
      <c r="AZ44" s="98">
        <f t="shared" si="33"/>
        <v>0</v>
      </c>
      <c r="BA44" s="97">
        <v>0</v>
      </c>
      <c r="BB44" s="98">
        <f t="shared" si="34"/>
        <v>0</v>
      </c>
      <c r="BC44" s="97">
        <v>0</v>
      </c>
      <c r="BD44" s="98">
        <f t="shared" si="35"/>
        <v>0</v>
      </c>
      <c r="BE44" s="97"/>
      <c r="BF44" s="98">
        <f t="shared" si="36"/>
        <v>0</v>
      </c>
      <c r="BG44" s="97"/>
      <c r="BH44" s="98">
        <f t="shared" si="37"/>
        <v>0</v>
      </c>
      <c r="BI44" s="97"/>
      <c r="BJ44" s="98">
        <f t="shared" si="38"/>
        <v>0</v>
      </c>
      <c r="BK44" s="97">
        <v>0</v>
      </c>
      <c r="BL44" s="98">
        <f t="shared" si="39"/>
        <v>0</v>
      </c>
      <c r="BM44" s="97"/>
      <c r="BN44" s="98">
        <f t="shared" si="40"/>
        <v>0</v>
      </c>
      <c r="BO44" s="97"/>
      <c r="BP44" s="98">
        <f t="shared" si="41"/>
        <v>0</v>
      </c>
      <c r="BQ44" s="97"/>
      <c r="BR44" s="98">
        <f t="shared" si="42"/>
        <v>0</v>
      </c>
      <c r="BS44" s="97"/>
      <c r="BT44" s="102">
        <f t="shared" si="43"/>
        <v>0</v>
      </c>
      <c r="BU44" s="104">
        <v>0</v>
      </c>
      <c r="BV44" s="98">
        <f t="shared" si="44"/>
        <v>0</v>
      </c>
      <c r="BW44" s="97">
        <v>0</v>
      </c>
      <c r="BX44" s="98">
        <f t="shared" si="45"/>
        <v>0</v>
      </c>
      <c r="BY44" s="97">
        <v>0</v>
      </c>
      <c r="BZ44" s="98">
        <f t="shared" si="46"/>
        <v>0</v>
      </c>
      <c r="CA44" s="97"/>
      <c r="CB44" s="98">
        <f t="shared" si="47"/>
        <v>0</v>
      </c>
      <c r="CC44" s="97">
        <v>0</v>
      </c>
      <c r="CD44" s="98">
        <f t="shared" si="48"/>
        <v>0</v>
      </c>
      <c r="CE44" s="97"/>
      <c r="CF44" s="98">
        <f t="shared" si="49"/>
        <v>0</v>
      </c>
      <c r="CG44" s="97"/>
      <c r="CH44" s="98">
        <f t="shared" si="50"/>
        <v>0</v>
      </c>
      <c r="CI44" s="97"/>
      <c r="CJ44" s="98">
        <f t="shared" si="51"/>
        <v>0</v>
      </c>
      <c r="CK44" s="97"/>
      <c r="CL44" s="98">
        <f t="shared" si="52"/>
        <v>0</v>
      </c>
      <c r="CM44" s="97"/>
      <c r="CN44" s="98">
        <f t="shared" si="53"/>
        <v>0</v>
      </c>
      <c r="CO44" s="97"/>
      <c r="CP44" s="98">
        <f t="shared" si="54"/>
        <v>0</v>
      </c>
      <c r="CQ44" s="97"/>
      <c r="CR44" s="98">
        <f t="shared" si="55"/>
        <v>0</v>
      </c>
      <c r="CS44" s="97">
        <v>0</v>
      </c>
      <c r="CT44" s="98">
        <f t="shared" si="56"/>
        <v>0</v>
      </c>
      <c r="CU44" s="103">
        <v>0</v>
      </c>
      <c r="CV44" s="98">
        <f t="shared" si="57"/>
        <v>0</v>
      </c>
      <c r="CW44" s="97">
        <v>0</v>
      </c>
      <c r="CX44" s="102">
        <f t="shared" si="58"/>
        <v>0</v>
      </c>
      <c r="CY44" s="97">
        <v>0</v>
      </c>
      <c r="CZ44" s="98">
        <f t="shared" si="59"/>
        <v>0</v>
      </c>
      <c r="DA44" s="104"/>
      <c r="DB44" s="98">
        <f t="shared" si="60"/>
        <v>0</v>
      </c>
      <c r="DC44" s="97"/>
      <c r="DD44" s="98">
        <f t="shared" si="61"/>
        <v>0</v>
      </c>
      <c r="DE44" s="97"/>
      <c r="DF44" s="98">
        <f t="shared" si="62"/>
        <v>0</v>
      </c>
      <c r="DG44" s="97"/>
      <c r="DH44" s="102">
        <f t="shared" si="63"/>
        <v>0</v>
      </c>
      <c r="DI44" s="98">
        <f t="shared" si="64"/>
        <v>13</v>
      </c>
      <c r="DJ44" s="98">
        <f t="shared" si="64"/>
        <v>520943.4384000001</v>
      </c>
    </row>
    <row r="45" spans="1:114" ht="36.75" customHeight="1" x14ac:dyDescent="0.25">
      <c r="A45" s="89"/>
      <c r="B45" s="90">
        <v>27</v>
      </c>
      <c r="C45" s="91" t="s">
        <v>193</v>
      </c>
      <c r="D45" s="92" t="s">
        <v>194</v>
      </c>
      <c r="E45" s="85">
        <v>23160</v>
      </c>
      <c r="F45" s="108">
        <v>4.51</v>
      </c>
      <c r="G45" s="94">
        <v>1</v>
      </c>
      <c r="H45" s="88"/>
      <c r="I45" s="95">
        <v>1.4</v>
      </c>
      <c r="J45" s="95">
        <v>1.68</v>
      </c>
      <c r="K45" s="95">
        <v>2.23</v>
      </c>
      <c r="L45" s="96">
        <v>2.57</v>
      </c>
      <c r="M45" s="97">
        <v>1</v>
      </c>
      <c r="N45" s="98">
        <f t="shared" si="14"/>
        <v>160855.46400000001</v>
      </c>
      <c r="O45" s="97"/>
      <c r="P45" s="97">
        <f t="shared" si="15"/>
        <v>0</v>
      </c>
      <c r="Q45" s="97"/>
      <c r="R45" s="98">
        <f t="shared" si="16"/>
        <v>0</v>
      </c>
      <c r="S45" s="97"/>
      <c r="T45" s="98">
        <f t="shared" si="17"/>
        <v>0</v>
      </c>
      <c r="U45" s="97"/>
      <c r="V45" s="98">
        <f t="shared" si="18"/>
        <v>0</v>
      </c>
      <c r="W45" s="97"/>
      <c r="X45" s="98">
        <f t="shared" si="19"/>
        <v>0</v>
      </c>
      <c r="Y45" s="97"/>
      <c r="Z45" s="98">
        <f t="shared" si="20"/>
        <v>0</v>
      </c>
      <c r="AA45" s="97"/>
      <c r="AB45" s="98">
        <f t="shared" si="21"/>
        <v>0</v>
      </c>
      <c r="AC45" s="97"/>
      <c r="AD45" s="98">
        <f t="shared" si="22"/>
        <v>0</v>
      </c>
      <c r="AE45" s="97"/>
      <c r="AF45" s="98">
        <f t="shared" si="23"/>
        <v>0</v>
      </c>
      <c r="AG45" s="99"/>
      <c r="AH45" s="98">
        <f t="shared" si="24"/>
        <v>0</v>
      </c>
      <c r="AI45" s="97"/>
      <c r="AJ45" s="98">
        <f t="shared" si="25"/>
        <v>0</v>
      </c>
      <c r="AK45" s="97"/>
      <c r="AL45" s="97">
        <f t="shared" si="26"/>
        <v>0</v>
      </c>
      <c r="AM45" s="97">
        <v>3</v>
      </c>
      <c r="AN45" s="98">
        <f t="shared" si="27"/>
        <v>579079.67040000006</v>
      </c>
      <c r="AO45" s="103"/>
      <c r="AP45" s="98">
        <f t="shared" si="28"/>
        <v>0</v>
      </c>
      <c r="AQ45" s="97"/>
      <c r="AR45" s="102">
        <f t="shared" si="29"/>
        <v>0</v>
      </c>
      <c r="AS45" s="97"/>
      <c r="AT45" s="98">
        <f t="shared" si="30"/>
        <v>0</v>
      </c>
      <c r="AU45" s="97"/>
      <c r="AV45" s="97">
        <f t="shared" si="31"/>
        <v>0</v>
      </c>
      <c r="AW45" s="97"/>
      <c r="AX45" s="98">
        <f t="shared" si="32"/>
        <v>0</v>
      </c>
      <c r="AY45" s="97"/>
      <c r="AZ45" s="98">
        <f t="shared" si="33"/>
        <v>0</v>
      </c>
      <c r="BA45" s="97"/>
      <c r="BB45" s="98">
        <f t="shared" si="34"/>
        <v>0</v>
      </c>
      <c r="BC45" s="97"/>
      <c r="BD45" s="98">
        <f t="shared" si="35"/>
        <v>0</v>
      </c>
      <c r="BE45" s="97"/>
      <c r="BF45" s="98">
        <f t="shared" si="36"/>
        <v>0</v>
      </c>
      <c r="BG45" s="97"/>
      <c r="BH45" s="98">
        <f t="shared" si="37"/>
        <v>0</v>
      </c>
      <c r="BI45" s="97">
        <v>0</v>
      </c>
      <c r="BJ45" s="98">
        <f t="shared" si="38"/>
        <v>0</v>
      </c>
      <c r="BK45" s="97"/>
      <c r="BL45" s="98">
        <f t="shared" si="39"/>
        <v>0</v>
      </c>
      <c r="BM45" s="97"/>
      <c r="BN45" s="98">
        <f t="shared" si="40"/>
        <v>0</v>
      </c>
      <c r="BO45" s="97"/>
      <c r="BP45" s="98">
        <f t="shared" si="41"/>
        <v>0</v>
      </c>
      <c r="BQ45" s="97"/>
      <c r="BR45" s="98">
        <f t="shared" si="42"/>
        <v>0</v>
      </c>
      <c r="BS45" s="97"/>
      <c r="BT45" s="102">
        <f t="shared" si="43"/>
        <v>0</v>
      </c>
      <c r="BU45" s="104"/>
      <c r="BV45" s="98">
        <f t="shared" si="44"/>
        <v>0</v>
      </c>
      <c r="BW45" s="97"/>
      <c r="BX45" s="98">
        <f t="shared" si="45"/>
        <v>0</v>
      </c>
      <c r="BY45" s="97"/>
      <c r="BZ45" s="98">
        <f t="shared" si="46"/>
        <v>0</v>
      </c>
      <c r="CA45" s="97"/>
      <c r="CB45" s="98">
        <f t="shared" si="47"/>
        <v>0</v>
      </c>
      <c r="CC45" s="97"/>
      <c r="CD45" s="98">
        <f t="shared" si="48"/>
        <v>0</v>
      </c>
      <c r="CE45" s="97"/>
      <c r="CF45" s="98">
        <f t="shared" si="49"/>
        <v>0</v>
      </c>
      <c r="CG45" s="97"/>
      <c r="CH45" s="98">
        <f t="shared" si="50"/>
        <v>0</v>
      </c>
      <c r="CI45" s="97"/>
      <c r="CJ45" s="98">
        <f t="shared" si="51"/>
        <v>0</v>
      </c>
      <c r="CK45" s="97"/>
      <c r="CL45" s="98">
        <f t="shared" si="52"/>
        <v>0</v>
      </c>
      <c r="CM45" s="97"/>
      <c r="CN45" s="98">
        <f t="shared" si="53"/>
        <v>0</v>
      </c>
      <c r="CO45" s="97"/>
      <c r="CP45" s="98">
        <f t="shared" si="54"/>
        <v>0</v>
      </c>
      <c r="CQ45" s="97"/>
      <c r="CR45" s="98">
        <f t="shared" si="55"/>
        <v>0</v>
      </c>
      <c r="CS45" s="97"/>
      <c r="CT45" s="98">
        <f t="shared" si="56"/>
        <v>0</v>
      </c>
      <c r="CU45" s="103"/>
      <c r="CV45" s="98">
        <f t="shared" si="57"/>
        <v>0</v>
      </c>
      <c r="CW45" s="97"/>
      <c r="CX45" s="102">
        <f t="shared" si="58"/>
        <v>0</v>
      </c>
      <c r="CY45" s="97"/>
      <c r="CZ45" s="98">
        <f t="shared" si="59"/>
        <v>0</v>
      </c>
      <c r="DA45" s="104"/>
      <c r="DB45" s="98">
        <f t="shared" si="60"/>
        <v>0</v>
      </c>
      <c r="DC45" s="97"/>
      <c r="DD45" s="98">
        <f t="shared" si="61"/>
        <v>0</v>
      </c>
      <c r="DE45" s="97"/>
      <c r="DF45" s="98">
        <f t="shared" si="62"/>
        <v>0</v>
      </c>
      <c r="DG45" s="97"/>
      <c r="DH45" s="102">
        <f t="shared" si="63"/>
        <v>0</v>
      </c>
      <c r="DI45" s="98">
        <f t="shared" si="64"/>
        <v>4</v>
      </c>
      <c r="DJ45" s="98">
        <f t="shared" si="64"/>
        <v>739935.1344000001</v>
      </c>
    </row>
    <row r="46" spans="1:114" ht="45" x14ac:dyDescent="0.25">
      <c r="A46" s="89"/>
      <c r="B46" s="90">
        <v>28</v>
      </c>
      <c r="C46" s="112" t="s">
        <v>195</v>
      </c>
      <c r="D46" s="92" t="s">
        <v>196</v>
      </c>
      <c r="E46" s="85">
        <v>23160</v>
      </c>
      <c r="F46" s="93">
        <v>2.0499999999999998</v>
      </c>
      <c r="G46" s="94">
        <v>1</v>
      </c>
      <c r="H46" s="88"/>
      <c r="I46" s="95">
        <v>1.4</v>
      </c>
      <c r="J46" s="95">
        <v>1.68</v>
      </c>
      <c r="K46" s="95">
        <v>2.23</v>
      </c>
      <c r="L46" s="96">
        <v>2.57</v>
      </c>
      <c r="M46" s="97">
        <v>0</v>
      </c>
      <c r="N46" s="98">
        <f t="shared" si="14"/>
        <v>0</v>
      </c>
      <c r="O46" s="97"/>
      <c r="P46" s="97">
        <f t="shared" si="15"/>
        <v>0</v>
      </c>
      <c r="Q46" s="97"/>
      <c r="R46" s="98">
        <f t="shared" si="16"/>
        <v>0</v>
      </c>
      <c r="S46" s="97"/>
      <c r="T46" s="98">
        <f t="shared" si="17"/>
        <v>0</v>
      </c>
      <c r="U46" s="97"/>
      <c r="V46" s="98">
        <f t="shared" si="18"/>
        <v>0</v>
      </c>
      <c r="W46" s="97"/>
      <c r="X46" s="98">
        <f t="shared" si="19"/>
        <v>0</v>
      </c>
      <c r="Y46" s="97"/>
      <c r="Z46" s="98">
        <f t="shared" si="20"/>
        <v>0</v>
      </c>
      <c r="AA46" s="97"/>
      <c r="AB46" s="98">
        <f t="shared" si="21"/>
        <v>0</v>
      </c>
      <c r="AC46" s="97"/>
      <c r="AD46" s="98">
        <f t="shared" si="22"/>
        <v>0</v>
      </c>
      <c r="AE46" s="97"/>
      <c r="AF46" s="98">
        <f t="shared" si="23"/>
        <v>0</v>
      </c>
      <c r="AG46" s="110"/>
      <c r="AH46" s="98">
        <f t="shared" si="24"/>
        <v>0</v>
      </c>
      <c r="AI46" s="97"/>
      <c r="AJ46" s="98">
        <f t="shared" si="25"/>
        <v>0</v>
      </c>
      <c r="AK46" s="97"/>
      <c r="AL46" s="97">
        <f t="shared" si="26"/>
        <v>0</v>
      </c>
      <c r="AM46" s="97"/>
      <c r="AN46" s="98">
        <f t="shared" si="27"/>
        <v>0</v>
      </c>
      <c r="AO46" s="103">
        <v>2</v>
      </c>
      <c r="AP46" s="98">
        <f t="shared" si="28"/>
        <v>175478.68799999997</v>
      </c>
      <c r="AQ46" s="97"/>
      <c r="AR46" s="102">
        <f t="shared" si="29"/>
        <v>0</v>
      </c>
      <c r="AS46" s="97"/>
      <c r="AT46" s="98">
        <f t="shared" si="30"/>
        <v>0</v>
      </c>
      <c r="AU46" s="97"/>
      <c r="AV46" s="97">
        <f t="shared" si="31"/>
        <v>0</v>
      </c>
      <c r="AW46" s="97"/>
      <c r="AX46" s="98">
        <f t="shared" si="32"/>
        <v>0</v>
      </c>
      <c r="AY46" s="97"/>
      <c r="AZ46" s="98">
        <f t="shared" si="33"/>
        <v>0</v>
      </c>
      <c r="BA46" s="97"/>
      <c r="BB46" s="98">
        <f t="shared" si="34"/>
        <v>0</v>
      </c>
      <c r="BC46" s="97"/>
      <c r="BD46" s="98">
        <f t="shared" si="35"/>
        <v>0</v>
      </c>
      <c r="BE46" s="97"/>
      <c r="BF46" s="98">
        <f t="shared" si="36"/>
        <v>0</v>
      </c>
      <c r="BG46" s="97"/>
      <c r="BH46" s="98">
        <f t="shared" si="37"/>
        <v>0</v>
      </c>
      <c r="BI46" s="97"/>
      <c r="BJ46" s="98">
        <f t="shared" si="38"/>
        <v>0</v>
      </c>
      <c r="BK46" s="97"/>
      <c r="BL46" s="98">
        <f t="shared" si="39"/>
        <v>0</v>
      </c>
      <c r="BM46" s="97"/>
      <c r="BN46" s="98">
        <f t="shared" si="40"/>
        <v>0</v>
      </c>
      <c r="BO46" s="97"/>
      <c r="BP46" s="98">
        <f t="shared" si="41"/>
        <v>0</v>
      </c>
      <c r="BQ46" s="97"/>
      <c r="BR46" s="98">
        <f t="shared" si="42"/>
        <v>0</v>
      </c>
      <c r="BS46" s="97"/>
      <c r="BT46" s="102">
        <f t="shared" si="43"/>
        <v>0</v>
      </c>
      <c r="BU46" s="104"/>
      <c r="BV46" s="98">
        <f t="shared" si="44"/>
        <v>0</v>
      </c>
      <c r="BW46" s="97"/>
      <c r="BX46" s="98">
        <f t="shared" si="45"/>
        <v>0</v>
      </c>
      <c r="BY46" s="97"/>
      <c r="BZ46" s="98">
        <f t="shared" si="46"/>
        <v>0</v>
      </c>
      <c r="CA46" s="97"/>
      <c r="CB46" s="98">
        <f t="shared" si="47"/>
        <v>0</v>
      </c>
      <c r="CC46" s="97"/>
      <c r="CD46" s="98">
        <f t="shared" si="48"/>
        <v>0</v>
      </c>
      <c r="CE46" s="97"/>
      <c r="CF46" s="98">
        <f t="shared" si="49"/>
        <v>0</v>
      </c>
      <c r="CG46" s="97"/>
      <c r="CH46" s="98">
        <f t="shared" si="50"/>
        <v>0</v>
      </c>
      <c r="CI46" s="97"/>
      <c r="CJ46" s="98">
        <f t="shared" si="51"/>
        <v>0</v>
      </c>
      <c r="CK46" s="97"/>
      <c r="CL46" s="98">
        <f t="shared" si="52"/>
        <v>0</v>
      </c>
      <c r="CM46" s="97"/>
      <c r="CN46" s="98">
        <f t="shared" si="53"/>
        <v>0</v>
      </c>
      <c r="CO46" s="97"/>
      <c r="CP46" s="98">
        <f t="shared" si="54"/>
        <v>0</v>
      </c>
      <c r="CQ46" s="97"/>
      <c r="CR46" s="98">
        <f t="shared" si="55"/>
        <v>0</v>
      </c>
      <c r="CS46" s="97"/>
      <c r="CT46" s="98">
        <f t="shared" si="56"/>
        <v>0</v>
      </c>
      <c r="CU46" s="103"/>
      <c r="CV46" s="98">
        <f t="shared" si="57"/>
        <v>0</v>
      </c>
      <c r="CW46" s="97"/>
      <c r="CX46" s="102">
        <f t="shared" si="58"/>
        <v>0</v>
      </c>
      <c r="CY46" s="97"/>
      <c r="CZ46" s="98">
        <f t="shared" si="59"/>
        <v>0</v>
      </c>
      <c r="DA46" s="104"/>
      <c r="DB46" s="98">
        <f t="shared" si="60"/>
        <v>0</v>
      </c>
      <c r="DC46" s="97"/>
      <c r="DD46" s="98">
        <f t="shared" si="61"/>
        <v>0</v>
      </c>
      <c r="DE46" s="97"/>
      <c r="DF46" s="98">
        <f t="shared" si="62"/>
        <v>0</v>
      </c>
      <c r="DG46" s="97"/>
      <c r="DH46" s="102">
        <f t="shared" si="63"/>
        <v>0</v>
      </c>
      <c r="DI46" s="98">
        <f t="shared" si="64"/>
        <v>2</v>
      </c>
      <c r="DJ46" s="98">
        <f t="shared" si="64"/>
        <v>175478.68799999997</v>
      </c>
    </row>
    <row r="47" spans="1:114" ht="15.75" customHeight="1" x14ac:dyDescent="0.25">
      <c r="A47" s="89">
        <v>6</v>
      </c>
      <c r="B47" s="204"/>
      <c r="C47" s="205"/>
      <c r="D47" s="201" t="s">
        <v>197</v>
      </c>
      <c r="E47" s="85">
        <v>23160</v>
      </c>
      <c r="F47" s="68">
        <v>0.8</v>
      </c>
      <c r="G47" s="94">
        <v>1</v>
      </c>
      <c r="H47" s="88"/>
      <c r="I47" s="95">
        <v>1.4</v>
      </c>
      <c r="J47" s="95">
        <v>1.68</v>
      </c>
      <c r="K47" s="95">
        <v>2.23</v>
      </c>
      <c r="L47" s="96">
        <v>2.57</v>
      </c>
      <c r="M47" s="113">
        <f>SUM(M48:M50)</f>
        <v>30</v>
      </c>
      <c r="N47" s="113">
        <f>SUM(N48:N50)</f>
        <v>808926.9216</v>
      </c>
      <c r="O47" s="113">
        <f t="shared" ref="O47:BZ47" si="65">SUM(O48:O50)</f>
        <v>8</v>
      </c>
      <c r="P47" s="113">
        <f t="shared" si="65"/>
        <v>211145.08800000005</v>
      </c>
      <c r="Q47" s="113">
        <f t="shared" si="65"/>
        <v>48</v>
      </c>
      <c r="R47" s="113">
        <f t="shared" si="65"/>
        <v>1174202.736</v>
      </c>
      <c r="S47" s="113">
        <f t="shared" si="65"/>
        <v>0</v>
      </c>
      <c r="T47" s="113">
        <f t="shared" si="65"/>
        <v>0</v>
      </c>
      <c r="U47" s="113">
        <f t="shared" si="65"/>
        <v>0</v>
      </c>
      <c r="V47" s="113">
        <f t="shared" si="65"/>
        <v>0</v>
      </c>
      <c r="W47" s="113">
        <f t="shared" si="65"/>
        <v>0</v>
      </c>
      <c r="X47" s="113">
        <f t="shared" si="65"/>
        <v>0</v>
      </c>
      <c r="Y47" s="113">
        <f t="shared" si="65"/>
        <v>1416</v>
      </c>
      <c r="Z47" s="113">
        <f t="shared" si="65"/>
        <v>54036593.318399996</v>
      </c>
      <c r="AA47" s="113">
        <f t="shared" si="65"/>
        <v>0</v>
      </c>
      <c r="AB47" s="113">
        <f t="shared" si="65"/>
        <v>0</v>
      </c>
      <c r="AC47" s="113">
        <f t="shared" si="65"/>
        <v>58</v>
      </c>
      <c r="AD47" s="113">
        <f t="shared" si="65"/>
        <v>1413037.92</v>
      </c>
      <c r="AE47" s="113">
        <f t="shared" si="65"/>
        <v>0</v>
      </c>
      <c r="AF47" s="113">
        <f t="shared" si="65"/>
        <v>0</v>
      </c>
      <c r="AG47" s="113">
        <f t="shared" si="65"/>
        <v>5</v>
      </c>
      <c r="AH47" s="113">
        <f t="shared" si="65"/>
        <v>117245.18400000002</v>
      </c>
      <c r="AI47" s="113">
        <f t="shared" si="65"/>
        <v>68</v>
      </c>
      <c r="AJ47" s="113">
        <f t="shared" si="65"/>
        <v>1618567.1712000002</v>
      </c>
      <c r="AK47" s="113">
        <f t="shared" si="65"/>
        <v>98</v>
      </c>
      <c r="AL47" s="113">
        <f t="shared" si="65"/>
        <v>1955958.3456000001</v>
      </c>
      <c r="AM47" s="113">
        <f t="shared" si="65"/>
        <v>8</v>
      </c>
      <c r="AN47" s="113">
        <f t="shared" si="65"/>
        <v>253374.10560000004</v>
      </c>
      <c r="AO47" s="113">
        <f t="shared" si="65"/>
        <v>0</v>
      </c>
      <c r="AP47" s="113">
        <f t="shared" si="65"/>
        <v>0</v>
      </c>
      <c r="AQ47" s="113">
        <f t="shared" si="65"/>
        <v>6</v>
      </c>
      <c r="AR47" s="113">
        <f t="shared" si="65"/>
        <v>154701.38880000002</v>
      </c>
      <c r="AS47" s="113">
        <f t="shared" si="65"/>
        <v>5</v>
      </c>
      <c r="AT47" s="113">
        <f t="shared" si="65"/>
        <v>119968.79999999999</v>
      </c>
      <c r="AU47" s="113">
        <f t="shared" si="65"/>
        <v>5</v>
      </c>
      <c r="AV47" s="113">
        <f t="shared" si="65"/>
        <v>78206.687999999995</v>
      </c>
      <c r="AW47" s="113">
        <f>SUM(AW48:AW50)</f>
        <v>0</v>
      </c>
      <c r="AX47" s="113">
        <f>SUM(AX48:AX50)</f>
        <v>0</v>
      </c>
      <c r="AY47" s="113">
        <f>SUM(AY48:AY50)</f>
        <v>0</v>
      </c>
      <c r="AZ47" s="113">
        <f t="shared" si="65"/>
        <v>0</v>
      </c>
      <c r="BA47" s="113">
        <v>0</v>
      </c>
      <c r="BB47" s="113">
        <f t="shared" si="65"/>
        <v>0</v>
      </c>
      <c r="BC47" s="113">
        <f t="shared" si="65"/>
        <v>0</v>
      </c>
      <c r="BD47" s="113">
        <f t="shared" si="65"/>
        <v>0</v>
      </c>
      <c r="BE47" s="113">
        <f t="shared" si="65"/>
        <v>19</v>
      </c>
      <c r="BF47" s="113">
        <f t="shared" si="65"/>
        <v>374095.14240000001</v>
      </c>
      <c r="BG47" s="113">
        <f t="shared" si="65"/>
        <v>0</v>
      </c>
      <c r="BH47" s="113">
        <f t="shared" si="65"/>
        <v>0</v>
      </c>
      <c r="BI47" s="113">
        <f t="shared" si="65"/>
        <v>119</v>
      </c>
      <c r="BJ47" s="113">
        <f t="shared" si="65"/>
        <v>3268432.5811199998</v>
      </c>
      <c r="BK47" s="113">
        <v>0</v>
      </c>
      <c r="BL47" s="113">
        <f t="shared" si="65"/>
        <v>0</v>
      </c>
      <c r="BM47" s="113">
        <f t="shared" si="65"/>
        <v>50</v>
      </c>
      <c r="BN47" s="113">
        <f t="shared" si="65"/>
        <v>1390756.1472</v>
      </c>
      <c r="BO47" s="113">
        <f t="shared" si="65"/>
        <v>35</v>
      </c>
      <c r="BP47" s="113">
        <f t="shared" si="65"/>
        <v>857798.9683200001</v>
      </c>
      <c r="BQ47" s="113">
        <f t="shared" si="65"/>
        <v>21</v>
      </c>
      <c r="BR47" s="113">
        <f t="shared" si="65"/>
        <v>659706.48576000007</v>
      </c>
      <c r="BS47" s="113">
        <f t="shared" si="65"/>
        <v>49</v>
      </c>
      <c r="BT47" s="203">
        <f t="shared" si="65"/>
        <v>1021978.5407999998</v>
      </c>
      <c r="BU47" s="156">
        <f t="shared" si="65"/>
        <v>250</v>
      </c>
      <c r="BV47" s="113">
        <f t="shared" si="65"/>
        <v>6658268.4000000004</v>
      </c>
      <c r="BW47" s="113">
        <f t="shared" si="65"/>
        <v>305</v>
      </c>
      <c r="BX47" s="113">
        <f t="shared" si="65"/>
        <v>6248698.8076800006</v>
      </c>
      <c r="BY47" s="113">
        <f t="shared" si="65"/>
        <v>0</v>
      </c>
      <c r="BZ47" s="113">
        <f t="shared" si="65"/>
        <v>0</v>
      </c>
      <c r="CA47" s="113">
        <f>SUM(CA48:CA50)</f>
        <v>92</v>
      </c>
      <c r="CB47" s="113">
        <f>SUM(CB48:CB50)</f>
        <v>3025548.2880000002</v>
      </c>
      <c r="CC47" s="113">
        <f t="shared" ref="CC47:DJ47" si="66">SUM(CC48:CC50)</f>
        <v>0</v>
      </c>
      <c r="CD47" s="113">
        <f t="shared" si="66"/>
        <v>0</v>
      </c>
      <c r="CE47" s="113">
        <f t="shared" si="66"/>
        <v>0</v>
      </c>
      <c r="CF47" s="113">
        <f t="shared" si="66"/>
        <v>0</v>
      </c>
      <c r="CG47" s="113">
        <f t="shared" si="66"/>
        <v>28</v>
      </c>
      <c r="CH47" s="113">
        <f t="shared" si="66"/>
        <v>378063.83999999997</v>
      </c>
      <c r="CI47" s="113">
        <f t="shared" si="66"/>
        <v>27</v>
      </c>
      <c r="CJ47" s="113">
        <f t="shared" si="66"/>
        <v>777397.82399999991</v>
      </c>
      <c r="CK47" s="113">
        <f t="shared" si="66"/>
        <v>35</v>
      </c>
      <c r="CL47" s="113">
        <f t="shared" si="66"/>
        <v>807357.59999999986</v>
      </c>
      <c r="CM47" s="113">
        <f t="shared" si="66"/>
        <v>38</v>
      </c>
      <c r="CN47" s="113">
        <f t="shared" si="66"/>
        <v>820267.53983999987</v>
      </c>
      <c r="CO47" s="113">
        <f t="shared" si="66"/>
        <v>33</v>
      </c>
      <c r="CP47" s="113">
        <f t="shared" si="66"/>
        <v>957548.68070399994</v>
      </c>
      <c r="CQ47" s="113">
        <f t="shared" si="66"/>
        <v>14</v>
      </c>
      <c r="CR47" s="113">
        <f t="shared" si="66"/>
        <v>513409.39775999996</v>
      </c>
      <c r="CS47" s="113">
        <f t="shared" si="66"/>
        <v>5</v>
      </c>
      <c r="CT47" s="113">
        <f t="shared" si="66"/>
        <v>70035.839999999997</v>
      </c>
      <c r="CU47" s="113">
        <f t="shared" si="66"/>
        <v>10</v>
      </c>
      <c r="CV47" s="113">
        <f t="shared" si="66"/>
        <v>259132.60800000001</v>
      </c>
      <c r="CW47" s="113">
        <f t="shared" si="66"/>
        <v>3</v>
      </c>
      <c r="CX47" s="113">
        <f t="shared" si="66"/>
        <v>53927.596799999999</v>
      </c>
      <c r="CY47" s="113">
        <f t="shared" si="66"/>
        <v>12</v>
      </c>
      <c r="CZ47" s="113">
        <f t="shared" si="66"/>
        <v>286368.76800000004</v>
      </c>
      <c r="DA47" s="113">
        <f t="shared" si="66"/>
        <v>9</v>
      </c>
      <c r="DB47" s="113">
        <f t="shared" si="66"/>
        <v>195166.54080000002</v>
      </c>
      <c r="DC47" s="113">
        <f t="shared" si="66"/>
        <v>6</v>
      </c>
      <c r="DD47" s="113">
        <f t="shared" si="66"/>
        <v>207306.08639999997</v>
      </c>
      <c r="DE47" s="113">
        <f t="shared" si="66"/>
        <v>6</v>
      </c>
      <c r="DF47" s="113">
        <f t="shared" si="66"/>
        <v>138826.59840000002</v>
      </c>
      <c r="DG47" s="113">
        <f t="shared" si="66"/>
        <v>32</v>
      </c>
      <c r="DH47" s="203">
        <f t="shared" si="66"/>
        <v>1511226.6020639997</v>
      </c>
      <c r="DI47" s="113">
        <f t="shared" si="66"/>
        <v>2953</v>
      </c>
      <c r="DJ47" s="113">
        <f t="shared" si="66"/>
        <v>92423246.551247984</v>
      </c>
    </row>
    <row r="48" spans="1:114" ht="21.75" customHeight="1" x14ac:dyDescent="0.25">
      <c r="A48" s="89"/>
      <c r="B48" s="90">
        <v>29</v>
      </c>
      <c r="C48" s="91" t="s">
        <v>198</v>
      </c>
      <c r="D48" s="92" t="s">
        <v>199</v>
      </c>
      <c r="E48" s="85">
        <v>23160</v>
      </c>
      <c r="F48" s="93">
        <v>1.72</v>
      </c>
      <c r="G48" s="111">
        <v>0.8</v>
      </c>
      <c r="H48" s="88"/>
      <c r="I48" s="95">
        <v>1.4</v>
      </c>
      <c r="J48" s="95">
        <v>1.68</v>
      </c>
      <c r="K48" s="95">
        <v>2.23</v>
      </c>
      <c r="L48" s="96">
        <v>2.57</v>
      </c>
      <c r="M48" s="97">
        <v>4</v>
      </c>
      <c r="N48" s="98">
        <f>(M48*$E48*$F48*$G48*$I48*$N$11)</f>
        <v>196307.86560000002</v>
      </c>
      <c r="O48" s="97"/>
      <c r="P48" s="97">
        <f>(O48*$E48*$F48*$G48*$I48*$P$11)</f>
        <v>0</v>
      </c>
      <c r="Q48" s="97">
        <v>5</v>
      </c>
      <c r="R48" s="98">
        <f>(Q48*$E48*$F48*$G48*$I48*$R$11)</f>
        <v>245384.83200000005</v>
      </c>
      <c r="S48" s="97"/>
      <c r="T48" s="98">
        <f>(S48/12*2*$E48*$F48*$G48*$I48*$T$11)+(S48/12*10*$E48*$F48*$G48*$I48*$T$12)</f>
        <v>0</v>
      </c>
      <c r="U48" s="97">
        <v>0</v>
      </c>
      <c r="V48" s="98">
        <f>(U48*$E48*$F48*$G48*$I48*$V$11)</f>
        <v>0</v>
      </c>
      <c r="W48" s="97">
        <v>0</v>
      </c>
      <c r="X48" s="98">
        <f>(W48*$E48*$F48*$G48*$I48*$X$11)</f>
        <v>0</v>
      </c>
      <c r="Y48" s="97">
        <v>806</v>
      </c>
      <c r="Z48" s="98">
        <f>(Y48*$E48*$F48*$G48*$I48*$Z$11)</f>
        <v>39556034.918399997</v>
      </c>
      <c r="AA48" s="97">
        <v>0</v>
      </c>
      <c r="AB48" s="98">
        <f>(AA48*$E48*$F48*$G48*$I48*$AB$11)</f>
        <v>0</v>
      </c>
      <c r="AC48" s="97"/>
      <c r="AD48" s="98">
        <f>(AC48*$E48*$F48*$G48*$I48*$AD$11)</f>
        <v>0</v>
      </c>
      <c r="AE48" s="97">
        <v>0</v>
      </c>
      <c r="AF48" s="98">
        <f>(AE48*$E48*$F48*$G48*$I48*$AF$11)</f>
        <v>0</v>
      </c>
      <c r="AG48" s="99"/>
      <c r="AH48" s="98">
        <f>(AG48*$E48*$F48*$G48*$I48*$AH$11)</f>
        <v>0</v>
      </c>
      <c r="AI48" s="97">
        <v>13</v>
      </c>
      <c r="AJ48" s="98">
        <f>(AI48*$E48*$F48*$G48*$I48*$AJ$11)</f>
        <v>638000.56320000009</v>
      </c>
      <c r="AK48" s="97">
        <v>4</v>
      </c>
      <c r="AL48" s="97">
        <f>(AK48*$E48*$F48*$G48*$I48*$AL$11)</f>
        <v>196307.86560000002</v>
      </c>
      <c r="AM48" s="97"/>
      <c r="AN48" s="98">
        <f>(AM48*$E48*$F48*$G48*$J48*$AN$11)</f>
        <v>0</v>
      </c>
      <c r="AO48" s="103">
        <v>0</v>
      </c>
      <c r="AP48" s="98">
        <f>(AO48*$E48*$F48*$G48*$J48*$AP$11)</f>
        <v>0</v>
      </c>
      <c r="AQ48" s="97">
        <v>0</v>
      </c>
      <c r="AR48" s="102">
        <f>(AQ48*$E48*$F48*$G48*$J48*$AR$11)</f>
        <v>0</v>
      </c>
      <c r="AS48" s="97">
        <v>0</v>
      </c>
      <c r="AT48" s="98">
        <f>(AS48*$E48*$F48*$G48*$I48*$AT$11)</f>
        <v>0</v>
      </c>
      <c r="AU48" s="97"/>
      <c r="AV48" s="97">
        <f>(AU48*$E48*$F48*$G48*$I48*$AV$11)</f>
        <v>0</v>
      </c>
      <c r="AW48" s="97"/>
      <c r="AX48" s="98">
        <f>(AW48*$E48*$F48*$G48*$I48*$AX$11)</f>
        <v>0</v>
      </c>
      <c r="AY48" s="97">
        <v>0</v>
      </c>
      <c r="AZ48" s="98">
        <f>(AY48*$E48*$F48*$G48*$I48*$AZ$11)</f>
        <v>0</v>
      </c>
      <c r="BA48" s="97">
        <v>0</v>
      </c>
      <c r="BB48" s="98">
        <f>(BA48*$E48*$F48*$G48*$I48*$BB$11)</f>
        <v>0</v>
      </c>
      <c r="BC48" s="97">
        <v>0</v>
      </c>
      <c r="BD48" s="98">
        <f>(BC48*$E48*$F48*$G48*$I48*$BD$11)</f>
        <v>0</v>
      </c>
      <c r="BE48" s="97"/>
      <c r="BF48" s="98">
        <f>(BE48*$E48*$F48*$G48*$I48*$BF$11)</f>
        <v>0</v>
      </c>
      <c r="BG48" s="97"/>
      <c r="BH48" s="98">
        <f>(BG48*$E48*$F48*$G48*$J48*$BH$11)</f>
        <v>0</v>
      </c>
      <c r="BI48" s="97">
        <v>16</v>
      </c>
      <c r="BJ48" s="98">
        <f>(BI48*$E48*$F48*$G48*$J48*$BJ$11)</f>
        <v>985108.56191999989</v>
      </c>
      <c r="BK48" s="97">
        <v>0</v>
      </c>
      <c r="BL48" s="98">
        <f>(BK48*$E48*$F48*$G48*$J48*$BL$11)</f>
        <v>0</v>
      </c>
      <c r="BM48" s="97">
        <v>4</v>
      </c>
      <c r="BN48" s="98">
        <f>(BM48*$E48*$F48*$G48*$J48*$BN$11)</f>
        <v>214154.03519999998</v>
      </c>
      <c r="BO48" s="97">
        <v>1</v>
      </c>
      <c r="BP48" s="98">
        <f>(BO48*$E48*$F48*$G48*$J48*$BP$11)</f>
        <v>48184.657919999998</v>
      </c>
      <c r="BQ48" s="97"/>
      <c r="BR48" s="98">
        <f>(BQ48*$E48*$F48*$G48*$J48*$BR$11)</f>
        <v>0</v>
      </c>
      <c r="BS48" s="97"/>
      <c r="BT48" s="102">
        <f>(BS48*$E48*$F48*$G48*$J48*$BT$11)</f>
        <v>0</v>
      </c>
      <c r="BU48" s="104"/>
      <c r="BV48" s="98">
        <f>(BU48*$E48*$F48*$G48*$I48*$BV$11)</f>
        <v>0</v>
      </c>
      <c r="BW48" s="97">
        <v>7</v>
      </c>
      <c r="BX48" s="98">
        <f>(BW48*$E48*$F48*$G48*$I48*$BX$11)</f>
        <v>346661.84448000003</v>
      </c>
      <c r="BY48" s="97">
        <v>0</v>
      </c>
      <c r="BZ48" s="98">
        <f>(BY48*$E48*$F48*$G48*$I48*$BZ$11)</f>
        <v>0</v>
      </c>
      <c r="CA48" s="97">
        <v>20</v>
      </c>
      <c r="CB48" s="98">
        <f>(CA48*$E48*$F48*$G48*$J48*$CB$11)</f>
        <v>1070770.176</v>
      </c>
      <c r="CC48" s="97"/>
      <c r="CD48" s="98">
        <f>(CC48*$E48*$F48*$G48*$I48*$CD$11)</f>
        <v>0</v>
      </c>
      <c r="CE48" s="97"/>
      <c r="CF48" s="98">
        <f>(CE48*$E48*$F48*$G48*$I48*$CF$11)</f>
        <v>0</v>
      </c>
      <c r="CG48" s="97"/>
      <c r="CH48" s="98">
        <f>(CG48*$E48*$F48*$G48*$I48*$CH$11)</f>
        <v>0</v>
      </c>
      <c r="CI48" s="97"/>
      <c r="CJ48" s="98">
        <f>(CI48*$E48*$F48*$G48*$I48*$CJ$11)</f>
        <v>0</v>
      </c>
      <c r="CK48" s="97">
        <v>5</v>
      </c>
      <c r="CL48" s="98">
        <f>(CK48*$E48*$F48*$G48*$I48*$CL$11)</f>
        <v>223077.12000000002</v>
      </c>
      <c r="CM48" s="97">
        <v>6</v>
      </c>
      <c r="CN48" s="98">
        <f>(CM48*$E48*$F48*$G48*$I48*$CN$11)</f>
        <v>297138.72383999999</v>
      </c>
      <c r="CO48" s="97">
        <v>3</v>
      </c>
      <c r="CP48" s="98">
        <f>(CO48*$E48*$F48*$G48*$J48*$CP$11)</f>
        <v>178283.23430399998</v>
      </c>
      <c r="CQ48" s="97">
        <v>1</v>
      </c>
      <c r="CR48" s="98">
        <f>(CQ48*$E48*$F48*$G48*$J48*$CR$11)</f>
        <v>64246.210559999992</v>
      </c>
      <c r="CS48" s="97"/>
      <c r="CT48" s="98">
        <f>(CS48*$E48*$F48*$G48*$J48*$CT$11)</f>
        <v>0</v>
      </c>
      <c r="CU48" s="103">
        <v>0</v>
      </c>
      <c r="CV48" s="98">
        <f>(CU48*$E48*$F48*$G48*$J48*$CV$11)</f>
        <v>0</v>
      </c>
      <c r="CW48" s="97">
        <v>0</v>
      </c>
      <c r="CX48" s="102">
        <f>(CW48*$E48*$F48*$G48*$J48*$CX$11)</f>
        <v>0</v>
      </c>
      <c r="CY48" s="97">
        <v>0</v>
      </c>
      <c r="CZ48" s="98">
        <f>(CY48*$E48*$F48*$G48*$J48*$CZ$11)</f>
        <v>0</v>
      </c>
      <c r="DA48" s="104">
        <v>1</v>
      </c>
      <c r="DB48" s="98">
        <f>(DA48*$E48*$F48*$G48*$J48*$DB$11)</f>
        <v>53538.508799999996</v>
      </c>
      <c r="DC48" s="97"/>
      <c r="DD48" s="98">
        <f>(DC48*$E48*$F48*$G48*$J48*$DD$11)</f>
        <v>0</v>
      </c>
      <c r="DE48" s="97"/>
      <c r="DF48" s="98">
        <f>(DE48*$E48*$F48*$G48*$K48*$DF$11)</f>
        <v>0</v>
      </c>
      <c r="DG48" s="97">
        <v>2</v>
      </c>
      <c r="DH48" s="102">
        <f>(DG48*$E48*$F48*$G48*$L48*$DH$11)</f>
        <v>181820.600064</v>
      </c>
      <c r="DI48" s="98">
        <f t="shared" ref="DI48:DJ50" si="67">SUM(M48,O48,Q48,S48,U48,W48,Y48,AA48,AC48,AE48,AG48,AI48,AO48,AS48,AU48,BY48,AK48,AY48,BA48,BC48,CM48,BE48,BG48,AM48,BK48,AQ48,CO48,BM48,CQ48,BO48,BQ48,BS48,CA48,BU48,BW48,CC48,CE48,CG48,CI48,CK48,CS48,CU48,BI48,AW48,CW48,CY48,DA48,DC48,DE48,DG48)</f>
        <v>898</v>
      </c>
      <c r="DJ48" s="98">
        <f t="shared" si="67"/>
        <v>44495019.717887998</v>
      </c>
    </row>
    <row r="49" spans="1:114" ht="21.75" customHeight="1" x14ac:dyDescent="0.25">
      <c r="A49" s="89"/>
      <c r="B49" s="90">
        <v>30</v>
      </c>
      <c r="C49" s="91" t="s">
        <v>200</v>
      </c>
      <c r="D49" s="92" t="s">
        <v>201</v>
      </c>
      <c r="E49" s="85">
        <v>23160</v>
      </c>
      <c r="F49" s="93">
        <v>0.74</v>
      </c>
      <c r="G49" s="94">
        <v>1</v>
      </c>
      <c r="H49" s="88"/>
      <c r="I49" s="95">
        <v>1.4</v>
      </c>
      <c r="J49" s="95">
        <v>1.68</v>
      </c>
      <c r="K49" s="95">
        <v>2.23</v>
      </c>
      <c r="L49" s="96">
        <v>2.57</v>
      </c>
      <c r="M49" s="97">
        <v>21</v>
      </c>
      <c r="N49" s="98">
        <f>(M49*$E49*$F49*$G49*$I49*$N$11)</f>
        <v>554255.85600000003</v>
      </c>
      <c r="O49" s="97">
        <v>8</v>
      </c>
      <c r="P49" s="97">
        <f>(O49*$E49*$F49*$G49*$I49*$P$11)</f>
        <v>211145.08800000005</v>
      </c>
      <c r="Q49" s="97">
        <v>29</v>
      </c>
      <c r="R49" s="98">
        <f>(Q49*$E49*$F49*$G49*$I49*$R$11)</f>
        <v>765400.94400000002</v>
      </c>
      <c r="S49" s="97"/>
      <c r="T49" s="98">
        <f>(S49/12*2*$E49*$F49*$G49*$I49*$T$11)+(S49/12*10*$E49*$F49*$G49*$I49*$T$12)</f>
        <v>0</v>
      </c>
      <c r="U49" s="97">
        <v>0</v>
      </c>
      <c r="V49" s="98">
        <f>(U49*$E49*$F49*$G49*$I49*$V$11)</f>
        <v>0</v>
      </c>
      <c r="W49" s="97">
        <v>0</v>
      </c>
      <c r="X49" s="98">
        <f>(W49*$E49*$F49*$G49*$I49*$X$11)</f>
        <v>0</v>
      </c>
      <c r="Y49" s="97">
        <v>500</v>
      </c>
      <c r="Z49" s="98">
        <f>(Y49*$E49*$F49*$G49*$I49*$Z$11)</f>
        <v>13196568.000000002</v>
      </c>
      <c r="AA49" s="97">
        <v>0</v>
      </c>
      <c r="AB49" s="98">
        <f>(AA49*$E49*$F49*$G49*$I49*$AB$11)</f>
        <v>0</v>
      </c>
      <c r="AC49" s="97">
        <v>50</v>
      </c>
      <c r="AD49" s="98">
        <f>(AC49*$E49*$F49*$G49*$I49*$AD$11)</f>
        <v>1319656.8</v>
      </c>
      <c r="AE49" s="97">
        <v>0</v>
      </c>
      <c r="AF49" s="98">
        <f>(AE49*$E49*$F49*$G49*$I49*$AF$11)</f>
        <v>0</v>
      </c>
      <c r="AG49" s="97">
        <v>4</v>
      </c>
      <c r="AH49" s="98">
        <f>(AG49*$E49*$F49*$G49*$I49*$AH$11)</f>
        <v>105572.54400000002</v>
      </c>
      <c r="AI49" s="97">
        <v>23</v>
      </c>
      <c r="AJ49" s="98">
        <f>(AI49*$E49*$F49*$G49*$I49*$AJ$11)</f>
        <v>607042.12800000003</v>
      </c>
      <c r="AK49" s="97">
        <v>45</v>
      </c>
      <c r="AL49" s="97">
        <f>(AK49*$E49*$F49*$G49*$I49*$AL$11)</f>
        <v>1187691.1200000001</v>
      </c>
      <c r="AM49" s="97">
        <v>8</v>
      </c>
      <c r="AN49" s="98">
        <f>(AM49*$E49*$F49*$G49*$J49*$AN$11)</f>
        <v>253374.10560000004</v>
      </c>
      <c r="AO49" s="103"/>
      <c r="AP49" s="98">
        <f>(AO49*$E49*$F49*$G49*$J49*$AP$11)</f>
        <v>0</v>
      </c>
      <c r="AQ49" s="97">
        <v>4</v>
      </c>
      <c r="AR49" s="102">
        <f>(AQ49*$E49*$F49*$G49*$J49*$AR$11)</f>
        <v>126687.05280000002</v>
      </c>
      <c r="AS49" s="97">
        <v>5</v>
      </c>
      <c r="AT49" s="98">
        <f>(AS49*$E49*$F49*$G49*$I49*$AT$11)</f>
        <v>119968.79999999999</v>
      </c>
      <c r="AU49" s="97">
        <v>2</v>
      </c>
      <c r="AV49" s="97">
        <f>(AU49*$E49*$F49*$G49*$I49*$AV$11)</f>
        <v>43188.768000000004</v>
      </c>
      <c r="AW49" s="97"/>
      <c r="AX49" s="98">
        <f>(AW49*$E49*$F49*$G49*$I49*$AX$11)</f>
        <v>0</v>
      </c>
      <c r="AY49" s="97">
        <v>0</v>
      </c>
      <c r="AZ49" s="98">
        <f>(AY49*$E49*$F49*$G49*$I49*$AZ$11)</f>
        <v>0</v>
      </c>
      <c r="BA49" s="97">
        <v>0</v>
      </c>
      <c r="BB49" s="98">
        <f>(BA49*$E49*$F49*$G49*$I49*$BB$11)</f>
        <v>0</v>
      </c>
      <c r="BC49" s="97">
        <v>0</v>
      </c>
      <c r="BD49" s="98">
        <f>(BC49*$E49*$F49*$G49*$I49*$BD$11)</f>
        <v>0</v>
      </c>
      <c r="BE49" s="97">
        <v>8</v>
      </c>
      <c r="BF49" s="98">
        <f>(BE49*$E49*$F49*$G49*$I49*$BF$11)</f>
        <v>245696.10240000003</v>
      </c>
      <c r="BG49" s="97"/>
      <c r="BH49" s="98">
        <f>(BG49*$E49*$F49*$G49*$J49*$BH$11)</f>
        <v>0</v>
      </c>
      <c r="BI49" s="97">
        <v>44</v>
      </c>
      <c r="BJ49" s="98">
        <f>(BI49*$E49*$F49*$G49*$J49*$BJ$11)</f>
        <v>1456901.1071999997</v>
      </c>
      <c r="BK49" s="97">
        <v>0</v>
      </c>
      <c r="BL49" s="98">
        <f>(BK49*$E49*$F49*$G49*$J49*$BL$11)</f>
        <v>0</v>
      </c>
      <c r="BM49" s="97">
        <v>36</v>
      </c>
      <c r="BN49" s="98">
        <f>(BM49*$E49*$F49*$G49*$J49*$BN$11)</f>
        <v>1036530.432</v>
      </c>
      <c r="BO49" s="97">
        <v>28</v>
      </c>
      <c r="BP49" s="98">
        <f>(BO49*$E49*$F49*$G49*$J49*$BP$11)</f>
        <v>725571.30240000004</v>
      </c>
      <c r="BQ49" s="97">
        <v>16</v>
      </c>
      <c r="BR49" s="98">
        <f>(BQ49*$E49*$F49*$G49*$J49*$BR$11)</f>
        <v>589670.6457600001</v>
      </c>
      <c r="BS49" s="97">
        <v>19</v>
      </c>
      <c r="BT49" s="102">
        <f>(BS49*$E49*$F49*$G49*$J49*$BT$11)</f>
        <v>601763.50079999992</v>
      </c>
      <c r="BU49" s="104">
        <v>250</v>
      </c>
      <c r="BV49" s="98">
        <f>(BU49*$E49*$F49*$G49*$I49*$BV$11)</f>
        <v>6658268.4000000004</v>
      </c>
      <c r="BW49" s="97">
        <v>162</v>
      </c>
      <c r="BX49" s="98">
        <f>(BW49*$E49*$F49*$G49*$I49*$BX$11)</f>
        <v>4314557.9232000001</v>
      </c>
      <c r="BY49" s="97">
        <v>0</v>
      </c>
      <c r="BZ49" s="98">
        <f>(BY49*$E49*$F49*$G49*$I49*$BZ$11)</f>
        <v>0</v>
      </c>
      <c r="CA49" s="107">
        <v>64</v>
      </c>
      <c r="CB49" s="98">
        <f>(CA49*$E49*$F49*$G49*$J49*$CB$11)</f>
        <v>1842720.7680000002</v>
      </c>
      <c r="CC49" s="97"/>
      <c r="CD49" s="98">
        <f>(CC49*$E49*$F49*$G49*$I49*$CD$11)</f>
        <v>0</v>
      </c>
      <c r="CE49" s="97"/>
      <c r="CF49" s="98">
        <f>(CE49*$E49*$F49*$G49*$I49*$CF$11)</f>
        <v>0</v>
      </c>
      <c r="CG49" s="97">
        <v>10</v>
      </c>
      <c r="CH49" s="98">
        <f>(CG49*$E49*$F49*$G49*$I49*$CH$11)</f>
        <v>167956.31999999998</v>
      </c>
      <c r="CI49" s="97">
        <v>27</v>
      </c>
      <c r="CJ49" s="98">
        <f>(CI49*$E49*$F49*$G49*$I49*$CJ$11)</f>
        <v>777397.82399999991</v>
      </c>
      <c r="CK49" s="97">
        <v>19</v>
      </c>
      <c r="CL49" s="98">
        <f>(CK49*$E49*$F49*$G49*$I49*$CL$11)</f>
        <v>455881.43999999994</v>
      </c>
      <c r="CM49" s="97">
        <v>10</v>
      </c>
      <c r="CN49" s="98">
        <f>(CM49*$E49*$F49*$G49*$I49*$CN$11)</f>
        <v>266330.73599999998</v>
      </c>
      <c r="CO49" s="97">
        <v>20</v>
      </c>
      <c r="CP49" s="98">
        <f>(CO49*$E49*$F49*$G49*$J49*$CP$11)</f>
        <v>639193.76640000008</v>
      </c>
      <c r="CQ49" s="97">
        <v>13</v>
      </c>
      <c r="CR49" s="98">
        <f>(CQ49*$E49*$F49*$G49*$J49*$CR$11)</f>
        <v>449163.18719999999</v>
      </c>
      <c r="CS49" s="97"/>
      <c r="CT49" s="98">
        <f>(CS49*$E49*$F49*$G49*$J49*$CT$11)</f>
        <v>0</v>
      </c>
      <c r="CU49" s="103">
        <v>10</v>
      </c>
      <c r="CV49" s="98">
        <f>(CU49*$E49*$F49*$G49*$J49*$CV$11)</f>
        <v>259132.60800000001</v>
      </c>
      <c r="CW49" s="97">
        <v>1</v>
      </c>
      <c r="CX49" s="102">
        <f>(CW49*$E49*$F49*$G49*$J49*$CX$11)</f>
        <v>25913.260800000004</v>
      </c>
      <c r="CY49" s="97">
        <v>8</v>
      </c>
      <c r="CZ49" s="98">
        <f>(CY49*$E49*$F49*$G49*$J49*$CZ$11)</f>
        <v>230340.09600000002</v>
      </c>
      <c r="DA49" s="104">
        <v>2</v>
      </c>
      <c r="DB49" s="98">
        <f>(DA49*$E49*$F49*$G49*$J49*$DB$11)</f>
        <v>57585.024000000005</v>
      </c>
      <c r="DC49" s="97">
        <v>6</v>
      </c>
      <c r="DD49" s="98">
        <f>(DC49*$E49*$F49*$G49*$J49*$DD$11)</f>
        <v>207306.08639999997</v>
      </c>
      <c r="DE49" s="97">
        <v>1</v>
      </c>
      <c r="DF49" s="98">
        <f>(DE49*$E49*$F49*$G49*$K49*$DF$11)</f>
        <v>45862.358400000005</v>
      </c>
      <c r="DG49" s="97">
        <v>25</v>
      </c>
      <c r="DH49" s="102">
        <f>(DG49*$E49*$F49*$G49*$L49*$DH$11)</f>
        <v>1222267.8419999999</v>
      </c>
      <c r="DI49" s="98">
        <f t="shared" si="67"/>
        <v>1478</v>
      </c>
      <c r="DJ49" s="98">
        <f t="shared" si="67"/>
        <v>40766561.937359996</v>
      </c>
    </row>
    <row r="50" spans="1:114" ht="21.75" customHeight="1" x14ac:dyDescent="0.25">
      <c r="A50" s="89"/>
      <c r="B50" s="90">
        <v>31</v>
      </c>
      <c r="C50" s="91" t="s">
        <v>202</v>
      </c>
      <c r="D50" s="92" t="s">
        <v>203</v>
      </c>
      <c r="E50" s="85">
        <v>23160</v>
      </c>
      <c r="F50" s="93">
        <v>0.36</v>
      </c>
      <c r="G50" s="94">
        <v>1</v>
      </c>
      <c r="H50" s="88"/>
      <c r="I50" s="95">
        <v>1.4</v>
      </c>
      <c r="J50" s="95">
        <v>1.68</v>
      </c>
      <c r="K50" s="95">
        <v>2.23</v>
      </c>
      <c r="L50" s="96">
        <v>2.57</v>
      </c>
      <c r="M50" s="98">
        <v>5</v>
      </c>
      <c r="N50" s="98">
        <f>(M50*$E50*$F50*$G50*$I50)</f>
        <v>58363.199999999997</v>
      </c>
      <c r="O50" s="97"/>
      <c r="P50" s="97">
        <f>(O50*$E50*$F50*$G50*$I50)</f>
        <v>0</v>
      </c>
      <c r="Q50" s="97">
        <v>14</v>
      </c>
      <c r="R50" s="98">
        <f>(Q50*$E50*$F50*$G50*$I50)</f>
        <v>163416.95999999999</v>
      </c>
      <c r="S50" s="97"/>
      <c r="T50" s="98">
        <f>(S50*$E50*$F50*$G50*$I50)</f>
        <v>0</v>
      </c>
      <c r="U50" s="97">
        <v>0</v>
      </c>
      <c r="V50" s="98">
        <f>(U50*$E50*$F50*$G50*$I50)</f>
        <v>0</v>
      </c>
      <c r="W50" s="97">
        <v>0</v>
      </c>
      <c r="X50" s="98">
        <f>(W50*$E50*$F50*$G50*$I50)</f>
        <v>0</v>
      </c>
      <c r="Y50" s="97">
        <v>110</v>
      </c>
      <c r="Z50" s="98">
        <f>(Y50*$E50*$F50*$G50*$I50)</f>
        <v>1283990.3999999999</v>
      </c>
      <c r="AA50" s="97">
        <v>0</v>
      </c>
      <c r="AB50" s="98">
        <f>(AA50*$E50*$F50*$G50*$I50)</f>
        <v>0</v>
      </c>
      <c r="AC50" s="97">
        <v>8</v>
      </c>
      <c r="AD50" s="98">
        <f>(AC50*$E50*$F50*$G50*$I50)</f>
        <v>93381.119999999995</v>
      </c>
      <c r="AE50" s="97">
        <v>0</v>
      </c>
      <c r="AF50" s="98">
        <f>(AE50*$E50*$F50*$G50*$I50)</f>
        <v>0</v>
      </c>
      <c r="AG50" s="98">
        <v>1</v>
      </c>
      <c r="AH50" s="98">
        <f>(AG50*$E50*$F50*$G50*$I50)</f>
        <v>11672.64</v>
      </c>
      <c r="AI50" s="98">
        <v>32</v>
      </c>
      <c r="AJ50" s="98">
        <f>(AI50*$E50*$F50*$G50*$I50)</f>
        <v>373524.47999999998</v>
      </c>
      <c r="AK50" s="97">
        <v>49</v>
      </c>
      <c r="AL50" s="98">
        <f>(AK50*$E50*$F50*$G50*$I50)</f>
        <v>571959.35999999987</v>
      </c>
      <c r="AM50" s="97"/>
      <c r="AN50" s="98">
        <f>(AM50*$E50*$F50*$G50*$J50)</f>
        <v>0</v>
      </c>
      <c r="AO50" s="103">
        <v>0</v>
      </c>
      <c r="AP50" s="98">
        <f>(AO50*$E50*$F50*$G50*$J50)</f>
        <v>0</v>
      </c>
      <c r="AQ50" s="97">
        <v>2</v>
      </c>
      <c r="AR50" s="98">
        <f>(AQ50*$E50*$F50*$G50*$J50)</f>
        <v>28014.335999999999</v>
      </c>
      <c r="AS50" s="97"/>
      <c r="AT50" s="98">
        <f>(AS50*$E50*$F50*$G50*$I50)</f>
        <v>0</v>
      </c>
      <c r="AU50" s="97">
        <v>3</v>
      </c>
      <c r="AV50" s="98">
        <f>(AU50*$E50*$F50*$G50*$I50)</f>
        <v>35017.919999999998</v>
      </c>
      <c r="AW50" s="97"/>
      <c r="AX50" s="98">
        <f>(AW50*$E50*$F50*$G50*$I50)</f>
        <v>0</v>
      </c>
      <c r="AY50" s="97">
        <v>0</v>
      </c>
      <c r="AZ50" s="98">
        <f>(AY50*$E50*$F50*$G50*$I50)</f>
        <v>0</v>
      </c>
      <c r="BA50" s="97">
        <v>0</v>
      </c>
      <c r="BB50" s="98">
        <f>(BA50*$E50*$F50*$G50*$I50)</f>
        <v>0</v>
      </c>
      <c r="BC50" s="97">
        <v>0</v>
      </c>
      <c r="BD50" s="98">
        <f>(BC50*$E50*$F50*$G50*$I50)</f>
        <v>0</v>
      </c>
      <c r="BE50" s="97">
        <v>11</v>
      </c>
      <c r="BF50" s="98">
        <f>(BE50*$E50*$F50*$G50*$I50)</f>
        <v>128399.03999999998</v>
      </c>
      <c r="BG50" s="97"/>
      <c r="BH50" s="98">
        <f>(BG50*$E50*$F50*$G50*$J50)</f>
        <v>0</v>
      </c>
      <c r="BI50" s="97">
        <v>59</v>
      </c>
      <c r="BJ50" s="98">
        <f>(BI50*$E50*$F50*$G50*$J50)</f>
        <v>826422.91199999989</v>
      </c>
      <c r="BK50" s="97">
        <v>0</v>
      </c>
      <c r="BL50" s="98">
        <f>(BK50*$E50*$F50*$G50*$J50)</f>
        <v>0</v>
      </c>
      <c r="BM50" s="98">
        <v>10</v>
      </c>
      <c r="BN50" s="98">
        <f>(BM50*$E50*$F50*$G50*$J50)</f>
        <v>140071.67999999999</v>
      </c>
      <c r="BO50" s="97">
        <v>6</v>
      </c>
      <c r="BP50" s="98">
        <f>(BO50*$E50*$F50*$G50*$J50)</f>
        <v>84043.008000000002</v>
      </c>
      <c r="BQ50" s="97">
        <v>5</v>
      </c>
      <c r="BR50" s="98">
        <f>(BQ50*$E50*$F50*$G50*$J50)</f>
        <v>70035.839999999997</v>
      </c>
      <c r="BS50" s="97">
        <v>30</v>
      </c>
      <c r="BT50" s="98">
        <f>(BS50*$E50*$F50*$G50*$J50)</f>
        <v>420215.03999999998</v>
      </c>
      <c r="BU50" s="104"/>
      <c r="BV50" s="98">
        <f>(BU50*$E50*$F50*$G50*$I50)</f>
        <v>0</v>
      </c>
      <c r="BW50" s="97">
        <v>136</v>
      </c>
      <c r="BX50" s="98">
        <f>(BW50*$E50*$F50*$G50*$I50)</f>
        <v>1587479.0399999998</v>
      </c>
      <c r="BY50" s="97">
        <v>0</v>
      </c>
      <c r="BZ50" s="98">
        <f>(BY50*$E50*$F50*$G50*$I50)</f>
        <v>0</v>
      </c>
      <c r="CA50" s="97">
        <v>8</v>
      </c>
      <c r="CB50" s="98">
        <f>(CA50*$E50*$F50*$G50*$J50)</f>
        <v>112057.344</v>
      </c>
      <c r="CC50" s="97"/>
      <c r="CD50" s="98">
        <f>(CC50*$E50*$F50*$G50*$I50)</f>
        <v>0</v>
      </c>
      <c r="CE50" s="97"/>
      <c r="CF50" s="98">
        <f>(CE50*$E50*$F50*$G50*$I50)</f>
        <v>0</v>
      </c>
      <c r="CG50" s="97">
        <v>18</v>
      </c>
      <c r="CH50" s="98">
        <f>(CG50*$E50*$F50*$G50*$I50)</f>
        <v>210107.51999999996</v>
      </c>
      <c r="CI50" s="97"/>
      <c r="CJ50" s="98">
        <f>(CI50*$E50*$F50*$G50*$I50)</f>
        <v>0</v>
      </c>
      <c r="CK50" s="97">
        <v>11</v>
      </c>
      <c r="CL50" s="98">
        <f>(CK50*$E50*$F50*$G50*$I50)</f>
        <v>128399.03999999998</v>
      </c>
      <c r="CM50" s="98">
        <v>22</v>
      </c>
      <c r="CN50" s="98">
        <f>(CM50*$E50*$F50*$G50*$I50)</f>
        <v>256798.07999999996</v>
      </c>
      <c r="CO50" s="97">
        <v>10</v>
      </c>
      <c r="CP50" s="98">
        <f>(CO50*$E50*$F50*$G50*$J50)</f>
        <v>140071.67999999999</v>
      </c>
      <c r="CQ50" s="97"/>
      <c r="CR50" s="98">
        <f>(CQ50*$E50*$F50*$G50*$J50)</f>
        <v>0</v>
      </c>
      <c r="CS50" s="98">
        <v>5</v>
      </c>
      <c r="CT50" s="98">
        <f>(CS50*$E50*$F50*$G50*$J50)</f>
        <v>70035.839999999997</v>
      </c>
      <c r="CU50" s="103">
        <v>0</v>
      </c>
      <c r="CV50" s="98">
        <f>(CU50*$E50*$F50*$G50*$J50)</f>
        <v>0</v>
      </c>
      <c r="CW50" s="97">
        <v>2</v>
      </c>
      <c r="CX50" s="98">
        <f>(CW50*$E50*$F50*$G50*$J50)</f>
        <v>28014.335999999999</v>
      </c>
      <c r="CY50" s="97">
        <v>4</v>
      </c>
      <c r="CZ50" s="98">
        <f>(CY50*$E50*$F50*$G50*$J50)</f>
        <v>56028.671999999999</v>
      </c>
      <c r="DA50" s="98">
        <v>6</v>
      </c>
      <c r="DB50" s="98">
        <f>(DA50*$E50*$F50*$G50*$J50)</f>
        <v>84043.008000000002</v>
      </c>
      <c r="DC50" s="97"/>
      <c r="DD50" s="98">
        <f>(DC50*$E50*$F50*$G50*$J50)</f>
        <v>0</v>
      </c>
      <c r="DE50" s="97">
        <v>5</v>
      </c>
      <c r="DF50" s="98">
        <f>(DE50*$E50*$F50*$G50*$K50)</f>
        <v>92964.24</v>
      </c>
      <c r="DG50" s="97">
        <v>5</v>
      </c>
      <c r="DH50" s="102">
        <f>(DG50*$E50*$F50*$G50*$L50)</f>
        <v>107138.15999999999</v>
      </c>
      <c r="DI50" s="98">
        <f t="shared" si="67"/>
        <v>577</v>
      </c>
      <c r="DJ50" s="98">
        <f t="shared" si="67"/>
        <v>7161664.8959999997</v>
      </c>
    </row>
    <row r="51" spans="1:114" ht="15.75" customHeight="1" x14ac:dyDescent="0.25">
      <c r="A51" s="89">
        <v>7</v>
      </c>
      <c r="B51" s="204"/>
      <c r="C51" s="205"/>
      <c r="D51" s="201" t="s">
        <v>204</v>
      </c>
      <c r="E51" s="85">
        <v>23160</v>
      </c>
      <c r="F51" s="155">
        <v>1.84</v>
      </c>
      <c r="G51" s="94">
        <v>1</v>
      </c>
      <c r="H51" s="88"/>
      <c r="I51" s="95">
        <v>1.4</v>
      </c>
      <c r="J51" s="95">
        <v>1.68</v>
      </c>
      <c r="K51" s="95">
        <v>2.23</v>
      </c>
      <c r="L51" s="96">
        <v>2.57</v>
      </c>
      <c r="M51" s="113">
        <f>SUM(M52)</f>
        <v>0</v>
      </c>
      <c r="N51" s="113">
        <f>SUM(N52)</f>
        <v>0</v>
      </c>
      <c r="O51" s="113">
        <f t="shared" ref="O51:BZ51" si="68">SUM(O52)</f>
        <v>0</v>
      </c>
      <c r="P51" s="113">
        <f t="shared" si="68"/>
        <v>0</v>
      </c>
      <c r="Q51" s="113">
        <f t="shared" si="68"/>
        <v>18</v>
      </c>
      <c r="R51" s="113">
        <f t="shared" si="68"/>
        <v>1181271.1680000003</v>
      </c>
      <c r="S51" s="113">
        <f t="shared" si="68"/>
        <v>24</v>
      </c>
      <c r="T51" s="113">
        <f t="shared" si="68"/>
        <v>1762599.7670400001</v>
      </c>
      <c r="U51" s="113">
        <f t="shared" si="68"/>
        <v>0</v>
      </c>
      <c r="V51" s="113">
        <f t="shared" si="68"/>
        <v>0</v>
      </c>
      <c r="W51" s="113">
        <f t="shared" si="68"/>
        <v>0</v>
      </c>
      <c r="X51" s="113">
        <f t="shared" si="68"/>
        <v>0</v>
      </c>
      <c r="Y51" s="113">
        <f t="shared" si="68"/>
        <v>0</v>
      </c>
      <c r="Z51" s="113">
        <f t="shared" si="68"/>
        <v>0</v>
      </c>
      <c r="AA51" s="113">
        <f t="shared" si="68"/>
        <v>0</v>
      </c>
      <c r="AB51" s="113">
        <f t="shared" si="68"/>
        <v>0</v>
      </c>
      <c r="AC51" s="113">
        <f t="shared" si="68"/>
        <v>0</v>
      </c>
      <c r="AD51" s="113">
        <f t="shared" si="68"/>
        <v>0</v>
      </c>
      <c r="AE51" s="113">
        <f t="shared" si="68"/>
        <v>20</v>
      </c>
      <c r="AF51" s="113">
        <f t="shared" si="68"/>
        <v>1670484.4799999997</v>
      </c>
      <c r="AG51" s="113">
        <f t="shared" si="68"/>
        <v>0</v>
      </c>
      <c r="AH51" s="113">
        <f t="shared" si="68"/>
        <v>0</v>
      </c>
      <c r="AI51" s="113">
        <f t="shared" si="68"/>
        <v>0</v>
      </c>
      <c r="AJ51" s="113">
        <f t="shared" si="68"/>
        <v>0</v>
      </c>
      <c r="AK51" s="113">
        <f t="shared" si="68"/>
        <v>0</v>
      </c>
      <c r="AL51" s="113">
        <f t="shared" si="68"/>
        <v>0</v>
      </c>
      <c r="AM51" s="113">
        <f t="shared" si="68"/>
        <v>12</v>
      </c>
      <c r="AN51" s="113">
        <f t="shared" si="68"/>
        <v>945016.93440000003</v>
      </c>
      <c r="AO51" s="113">
        <f t="shared" si="68"/>
        <v>0</v>
      </c>
      <c r="AP51" s="113">
        <f t="shared" si="68"/>
        <v>0</v>
      </c>
      <c r="AQ51" s="113">
        <f t="shared" si="68"/>
        <v>0</v>
      </c>
      <c r="AR51" s="113">
        <f t="shared" si="68"/>
        <v>0</v>
      </c>
      <c r="AS51" s="113">
        <f t="shared" si="68"/>
        <v>0</v>
      </c>
      <c r="AT51" s="113">
        <f t="shared" si="68"/>
        <v>0</v>
      </c>
      <c r="AU51" s="113">
        <f t="shared" si="68"/>
        <v>0</v>
      </c>
      <c r="AV51" s="113">
        <f t="shared" si="68"/>
        <v>0</v>
      </c>
      <c r="AW51" s="113">
        <f>SUM(AW52)</f>
        <v>0</v>
      </c>
      <c r="AX51" s="113">
        <f>SUM(AX52)</f>
        <v>0</v>
      </c>
      <c r="AY51" s="113">
        <f>SUM(AY52)</f>
        <v>0</v>
      </c>
      <c r="AZ51" s="113">
        <f t="shared" si="68"/>
        <v>0</v>
      </c>
      <c r="BA51" s="113">
        <v>0</v>
      </c>
      <c r="BB51" s="113">
        <f t="shared" si="68"/>
        <v>0</v>
      </c>
      <c r="BC51" s="113">
        <f t="shared" si="68"/>
        <v>0</v>
      </c>
      <c r="BD51" s="113">
        <f t="shared" si="68"/>
        <v>0</v>
      </c>
      <c r="BE51" s="113">
        <f t="shared" si="68"/>
        <v>0</v>
      </c>
      <c r="BF51" s="113">
        <f t="shared" si="68"/>
        <v>0</v>
      </c>
      <c r="BG51" s="113">
        <f t="shared" si="68"/>
        <v>0</v>
      </c>
      <c r="BH51" s="113">
        <f t="shared" si="68"/>
        <v>0</v>
      </c>
      <c r="BI51" s="113">
        <f t="shared" si="68"/>
        <v>11</v>
      </c>
      <c r="BJ51" s="113">
        <f t="shared" si="68"/>
        <v>905641.22879999992</v>
      </c>
      <c r="BK51" s="113">
        <v>0</v>
      </c>
      <c r="BL51" s="113">
        <f t="shared" si="68"/>
        <v>0</v>
      </c>
      <c r="BM51" s="113">
        <f t="shared" si="68"/>
        <v>0</v>
      </c>
      <c r="BN51" s="113">
        <f t="shared" si="68"/>
        <v>0</v>
      </c>
      <c r="BO51" s="113">
        <f t="shared" si="68"/>
        <v>0</v>
      </c>
      <c r="BP51" s="113">
        <f t="shared" si="68"/>
        <v>0</v>
      </c>
      <c r="BQ51" s="113">
        <f t="shared" si="68"/>
        <v>0</v>
      </c>
      <c r="BR51" s="113">
        <f t="shared" si="68"/>
        <v>0</v>
      </c>
      <c r="BS51" s="113">
        <f t="shared" si="68"/>
        <v>0</v>
      </c>
      <c r="BT51" s="203">
        <f t="shared" si="68"/>
        <v>0</v>
      </c>
      <c r="BU51" s="156">
        <f t="shared" si="68"/>
        <v>0</v>
      </c>
      <c r="BV51" s="113">
        <f t="shared" si="68"/>
        <v>0</v>
      </c>
      <c r="BW51" s="113">
        <f t="shared" si="68"/>
        <v>0</v>
      </c>
      <c r="BX51" s="113">
        <f t="shared" si="68"/>
        <v>0</v>
      </c>
      <c r="BY51" s="113">
        <f t="shared" si="68"/>
        <v>0</v>
      </c>
      <c r="BZ51" s="113">
        <f t="shared" si="68"/>
        <v>0</v>
      </c>
      <c r="CA51" s="113">
        <f>SUM(CA52)</f>
        <v>1</v>
      </c>
      <c r="CB51" s="113">
        <f>SUM(CB52)</f>
        <v>71592.191999999995</v>
      </c>
      <c r="CC51" s="113">
        <f t="shared" ref="CC51:DJ51" si="69">SUM(CC52)</f>
        <v>0</v>
      </c>
      <c r="CD51" s="113">
        <f t="shared" si="69"/>
        <v>0</v>
      </c>
      <c r="CE51" s="113">
        <f t="shared" si="69"/>
        <v>0</v>
      </c>
      <c r="CF51" s="113">
        <f t="shared" si="69"/>
        <v>0</v>
      </c>
      <c r="CG51" s="113">
        <f t="shared" si="69"/>
        <v>0</v>
      </c>
      <c r="CH51" s="113">
        <f t="shared" si="69"/>
        <v>0</v>
      </c>
      <c r="CI51" s="113">
        <f t="shared" si="69"/>
        <v>0</v>
      </c>
      <c r="CJ51" s="113">
        <f t="shared" si="69"/>
        <v>0</v>
      </c>
      <c r="CK51" s="113">
        <f t="shared" si="69"/>
        <v>0</v>
      </c>
      <c r="CL51" s="113">
        <f t="shared" si="69"/>
        <v>0</v>
      </c>
      <c r="CM51" s="113">
        <f t="shared" si="69"/>
        <v>0</v>
      </c>
      <c r="CN51" s="113">
        <f t="shared" si="69"/>
        <v>0</v>
      </c>
      <c r="CO51" s="113">
        <f t="shared" si="69"/>
        <v>0</v>
      </c>
      <c r="CP51" s="113">
        <f t="shared" si="69"/>
        <v>0</v>
      </c>
      <c r="CQ51" s="113">
        <f t="shared" si="69"/>
        <v>0</v>
      </c>
      <c r="CR51" s="113">
        <f t="shared" si="69"/>
        <v>0</v>
      </c>
      <c r="CS51" s="113">
        <f t="shared" si="69"/>
        <v>0</v>
      </c>
      <c r="CT51" s="113">
        <f t="shared" si="69"/>
        <v>0</v>
      </c>
      <c r="CU51" s="113">
        <f t="shared" si="69"/>
        <v>0</v>
      </c>
      <c r="CV51" s="113">
        <f t="shared" si="69"/>
        <v>0</v>
      </c>
      <c r="CW51" s="113">
        <f t="shared" si="69"/>
        <v>0</v>
      </c>
      <c r="CX51" s="113">
        <f t="shared" si="69"/>
        <v>0</v>
      </c>
      <c r="CY51" s="113">
        <f t="shared" si="69"/>
        <v>0</v>
      </c>
      <c r="CZ51" s="113">
        <f t="shared" si="69"/>
        <v>0</v>
      </c>
      <c r="DA51" s="113">
        <f t="shared" si="69"/>
        <v>0</v>
      </c>
      <c r="DB51" s="113">
        <f t="shared" si="69"/>
        <v>0</v>
      </c>
      <c r="DC51" s="113">
        <f t="shared" si="69"/>
        <v>0</v>
      </c>
      <c r="DD51" s="113">
        <f t="shared" si="69"/>
        <v>0</v>
      </c>
      <c r="DE51" s="113">
        <f t="shared" si="69"/>
        <v>0</v>
      </c>
      <c r="DF51" s="113">
        <f t="shared" si="69"/>
        <v>0</v>
      </c>
      <c r="DG51" s="113">
        <f t="shared" si="69"/>
        <v>0</v>
      </c>
      <c r="DH51" s="203">
        <f t="shared" si="69"/>
        <v>0</v>
      </c>
      <c r="DI51" s="113">
        <f t="shared" si="69"/>
        <v>86</v>
      </c>
      <c r="DJ51" s="113">
        <f t="shared" si="69"/>
        <v>6536605.7702399995</v>
      </c>
    </row>
    <row r="52" spans="1:114" ht="30" customHeight="1" x14ac:dyDescent="0.25">
      <c r="A52" s="89"/>
      <c r="B52" s="90">
        <v>32</v>
      </c>
      <c r="C52" s="91" t="s">
        <v>205</v>
      </c>
      <c r="D52" s="92" t="s">
        <v>206</v>
      </c>
      <c r="E52" s="85">
        <v>23160</v>
      </c>
      <c r="F52" s="93">
        <v>1.84</v>
      </c>
      <c r="G52" s="94">
        <v>1</v>
      </c>
      <c r="H52" s="88"/>
      <c r="I52" s="95">
        <v>1.4</v>
      </c>
      <c r="J52" s="95">
        <v>1.68</v>
      </c>
      <c r="K52" s="95">
        <v>2.23</v>
      </c>
      <c r="L52" s="96">
        <v>2.57</v>
      </c>
      <c r="M52" s="97"/>
      <c r="N52" s="98">
        <f>(M52*$E52*$F52*$G52*$I52*$N$11)</f>
        <v>0</v>
      </c>
      <c r="O52" s="97"/>
      <c r="P52" s="97">
        <f>(O52*$E52*$F52*$G52*$I52*$P$11)</f>
        <v>0</v>
      </c>
      <c r="Q52" s="97">
        <v>18</v>
      </c>
      <c r="R52" s="98">
        <f>(Q52*$E52*$F52*$G52*$I52*$R$11)</f>
        <v>1181271.1680000003</v>
      </c>
      <c r="S52" s="97">
        <v>24</v>
      </c>
      <c r="T52" s="98">
        <f>(S52/12*2*$E52*$F52*$G52*$I52*$T$11)+(S52/12*10*$E52*$F52*$G52*$I52*$T$12)</f>
        <v>1762599.7670400001</v>
      </c>
      <c r="U52" s="97"/>
      <c r="V52" s="98">
        <f>(U52*$E52*$F52*$G52*$I52*$V$11)</f>
        <v>0</v>
      </c>
      <c r="W52" s="97"/>
      <c r="X52" s="98">
        <f>(W52*$E52*$F52*$G52*$I52*$X$11)</f>
        <v>0</v>
      </c>
      <c r="Y52" s="97"/>
      <c r="Z52" s="98">
        <f>(Y52*$E52*$F52*$G52*$I52*$Z$11)</f>
        <v>0</v>
      </c>
      <c r="AA52" s="97"/>
      <c r="AB52" s="98">
        <f>(AA52*$E52*$F52*$G52*$I52*$AB$11)</f>
        <v>0</v>
      </c>
      <c r="AC52" s="97"/>
      <c r="AD52" s="98">
        <f>(AC52*$E52*$F52*$G52*$I52*$AD$11)</f>
        <v>0</v>
      </c>
      <c r="AE52" s="97">
        <v>20</v>
      </c>
      <c r="AF52" s="98">
        <f>(AE52*$E52*$F52*$G52*$I52*$AF$11)</f>
        <v>1670484.4799999997</v>
      </c>
      <c r="AG52" s="99"/>
      <c r="AH52" s="98">
        <f>(AG52*$E52*$F52*$G52*$I52*$AH$11)</f>
        <v>0</v>
      </c>
      <c r="AI52" s="97"/>
      <c r="AJ52" s="98">
        <f>(AI52*$E52*$F52*$G52*$I52*$AJ$11)</f>
        <v>0</v>
      </c>
      <c r="AK52" s="97"/>
      <c r="AL52" s="97">
        <f>(AK52*$E52*$F52*$G52*$I52*$AL$11)</f>
        <v>0</v>
      </c>
      <c r="AM52" s="97">
        <v>12</v>
      </c>
      <c r="AN52" s="98">
        <f>(AM52*$E52*$F52*$G52*$J52*$AN$11)</f>
        <v>945016.93440000003</v>
      </c>
      <c r="AO52" s="103">
        <v>0</v>
      </c>
      <c r="AP52" s="98">
        <f>(AO52*$E52*$F52*$G52*$J52*$AP$11)</f>
        <v>0</v>
      </c>
      <c r="AQ52" s="97"/>
      <c r="AR52" s="98">
        <f>(AQ52*$E52*$F52*$G52*$J52*$AR$11)</f>
        <v>0</v>
      </c>
      <c r="AS52" s="97"/>
      <c r="AT52" s="98">
        <f>(AS52*$E52*$F52*$G52*$I52*$AT$11)</f>
        <v>0</v>
      </c>
      <c r="AU52" s="97"/>
      <c r="AV52" s="97">
        <f>(AU52*$E52*$F52*$G52*$I52*$AV$11)</f>
        <v>0</v>
      </c>
      <c r="AW52" s="97"/>
      <c r="AX52" s="98">
        <f>(AW52*$E52*$F52*$G52*$I52*$AX$11)</f>
        <v>0</v>
      </c>
      <c r="AY52" s="97"/>
      <c r="AZ52" s="98">
        <f>(AY52*$E52*$F52*$G52*$I52*$AZ$11)</f>
        <v>0</v>
      </c>
      <c r="BA52" s="97"/>
      <c r="BB52" s="98">
        <f>(BA52*$E52*$F52*$G52*$I52*$BB$11)</f>
        <v>0</v>
      </c>
      <c r="BC52" s="97"/>
      <c r="BD52" s="98">
        <f>(BC52*$E52*$F52*$G52*$I52*$BD$11)</f>
        <v>0</v>
      </c>
      <c r="BE52" s="97"/>
      <c r="BF52" s="98">
        <f>(BE52*$E52*$F52*$G52*$I52*$BF$11)</f>
        <v>0</v>
      </c>
      <c r="BG52" s="97"/>
      <c r="BH52" s="98">
        <f>(BG52*$E52*$F52*$G52*$J52*$BH$11)</f>
        <v>0</v>
      </c>
      <c r="BI52" s="97">
        <v>11</v>
      </c>
      <c r="BJ52" s="98">
        <f>(BI52*$E52*$F52*$G52*$J52*$BJ$11)</f>
        <v>905641.22879999992</v>
      </c>
      <c r="BK52" s="97"/>
      <c r="BL52" s="98">
        <f>(BK52*$E52*$F52*$G52*$J52*$BL$11)</f>
        <v>0</v>
      </c>
      <c r="BM52" s="97"/>
      <c r="BN52" s="98">
        <f>(BM52*$E52*$F52*$G52*$J52*$BN$11)</f>
        <v>0</v>
      </c>
      <c r="BO52" s="97"/>
      <c r="BP52" s="98">
        <f>(BO52*$E52*$F52*$G52*$J52*$BP$11)</f>
        <v>0</v>
      </c>
      <c r="BQ52" s="97"/>
      <c r="BR52" s="98">
        <f>(BQ52*$E52*$F52*$G52*$J52*$BR$11)</f>
        <v>0</v>
      </c>
      <c r="BS52" s="97"/>
      <c r="BT52" s="102">
        <f>(BS52*$E52*$F52*$G52*$J52*$BT$11)</f>
        <v>0</v>
      </c>
      <c r="BU52" s="104"/>
      <c r="BV52" s="98">
        <f>(BU52*$E52*$F52*$G52*$I52*$BV$11)</f>
        <v>0</v>
      </c>
      <c r="BW52" s="97"/>
      <c r="BX52" s="98">
        <f>(BW52*$E52*$F52*$G52*$I52*$BX$11)</f>
        <v>0</v>
      </c>
      <c r="BY52" s="97"/>
      <c r="BZ52" s="98">
        <f>(BY52*$E52*$F52*$G52*$I52*$BZ$11)</f>
        <v>0</v>
      </c>
      <c r="CA52" s="97">
        <v>1</v>
      </c>
      <c r="CB52" s="98">
        <f>(CA52*$E52*$F52*$G52*$J52*$CB$11)</f>
        <v>71592.191999999995</v>
      </c>
      <c r="CC52" s="97"/>
      <c r="CD52" s="98">
        <f>(CC52*$E52*$F52*$G52*$I52*$CD$11)</f>
        <v>0</v>
      </c>
      <c r="CE52" s="97"/>
      <c r="CF52" s="98">
        <f>(CE52*$E52*$F52*$G52*$I52*$CF$11)</f>
        <v>0</v>
      </c>
      <c r="CG52" s="97"/>
      <c r="CH52" s="98">
        <f>(CG52*$E52*$F52*$G52*$I52*$CH$11)</f>
        <v>0</v>
      </c>
      <c r="CI52" s="97"/>
      <c r="CJ52" s="98">
        <f>(CI52*$E52*$F52*$G52*$I52*$CJ$11)</f>
        <v>0</v>
      </c>
      <c r="CK52" s="97"/>
      <c r="CL52" s="98">
        <f>(CK52*$E52*$F52*$G52*$I52*$CL$11)</f>
        <v>0</v>
      </c>
      <c r="CM52" s="97"/>
      <c r="CN52" s="98">
        <f>(CM52*$E52*$F52*$G52*$I52*$CN$11)</f>
        <v>0</v>
      </c>
      <c r="CO52" s="97"/>
      <c r="CP52" s="98">
        <f>(CO52*$E52*$F52*$G52*$J52*$CP$11)</f>
        <v>0</v>
      </c>
      <c r="CQ52" s="97"/>
      <c r="CR52" s="98">
        <f>(CQ52*$E52*$F52*$G52*$J52*$CR$11)</f>
        <v>0</v>
      </c>
      <c r="CS52" s="97"/>
      <c r="CT52" s="98">
        <f>(CS52*$E52*$F52*$G52*$J52*$CT$11)</f>
        <v>0</v>
      </c>
      <c r="CU52" s="103">
        <v>0</v>
      </c>
      <c r="CV52" s="98">
        <f>(CU52*$E52*$F52*$G52*$J52*$CV$11)</f>
        <v>0</v>
      </c>
      <c r="CW52" s="97"/>
      <c r="CX52" s="102">
        <f>(CW52*$E52*$F52*$G52*$J52*$CX$11)</f>
        <v>0</v>
      </c>
      <c r="CY52" s="97"/>
      <c r="CZ52" s="98">
        <f>(CY52*$E52*$F52*$G52*$J52*$CZ$11)</f>
        <v>0</v>
      </c>
      <c r="DA52" s="104"/>
      <c r="DB52" s="98">
        <f>(DA52*$E52*$F52*$G52*$J52*$DB$11)</f>
        <v>0</v>
      </c>
      <c r="DC52" s="97"/>
      <c r="DD52" s="98">
        <f>(DC52*$E52*$F52*$G52*$J52*$DD$11)</f>
        <v>0</v>
      </c>
      <c r="DE52" s="97"/>
      <c r="DF52" s="98">
        <f>(DE52*$E52*$F52*$G52*$K52*$DF$11)</f>
        <v>0</v>
      </c>
      <c r="DG52" s="97"/>
      <c r="DH52" s="102">
        <f>(DG52*$E52*$F52*$G52*$L52*$DH$11)</f>
        <v>0</v>
      </c>
      <c r="DI52" s="98">
        <f>SUM(M52,O52,Q52,S52,U52,W52,Y52,AA52,AC52,AE52,AG52,AI52,AO52,AS52,AU52,BY52,AK52,AY52,BA52,BC52,CM52,BE52,BG52,AM52,BK52,AQ52,CO52,BM52,CQ52,BO52,BQ52,BS52,CA52,BU52,BW52,CC52,CE52,CG52,CI52,CK52,CS52,CU52,BI52,AW52,CW52,CY52,DA52,DC52,DE52,DG52)</f>
        <v>86</v>
      </c>
      <c r="DJ52" s="98">
        <f>SUM(N52,P52,R52,T52,V52,X52,Z52,AB52,AD52,AF52,AH52,AJ52,AP52,AT52,AV52,BZ52,AL52,AZ52,BB52,BD52,CN52,BF52,BH52,AN52,BL52,AR52,CP52,BN52,CR52,BP52,BR52,BT52,CB52,BV52,BX52,CD52,CF52,CH52,CJ52,CL52,CT52,CV52,BJ52,AX52,CX52,CZ52,DB52,DD52,DF52,DH52)</f>
        <v>6536605.7702399995</v>
      </c>
    </row>
    <row r="53" spans="1:114" ht="15.75" customHeight="1" x14ac:dyDescent="0.25">
      <c r="A53" s="89">
        <v>8</v>
      </c>
      <c r="B53" s="204"/>
      <c r="C53" s="205"/>
      <c r="D53" s="201" t="s">
        <v>207</v>
      </c>
      <c r="E53" s="85">
        <v>23160</v>
      </c>
      <c r="F53" s="155">
        <v>6.36</v>
      </c>
      <c r="G53" s="94">
        <v>1</v>
      </c>
      <c r="H53" s="88"/>
      <c r="I53" s="95">
        <v>1.4</v>
      </c>
      <c r="J53" s="95">
        <v>1.68</v>
      </c>
      <c r="K53" s="95">
        <v>2.23</v>
      </c>
      <c r="L53" s="96">
        <v>2.57</v>
      </c>
      <c r="M53" s="113">
        <f>SUM(M54:M56)</f>
        <v>0</v>
      </c>
      <c r="N53" s="113">
        <f>SUM(N54:N56)</f>
        <v>0</v>
      </c>
      <c r="O53" s="113">
        <f t="shared" ref="O53:BZ53" si="70">SUM(O54:O56)</f>
        <v>0</v>
      </c>
      <c r="P53" s="113">
        <f>SUM(P54:P56)</f>
        <v>0</v>
      </c>
      <c r="Q53" s="113">
        <f t="shared" si="70"/>
        <v>237</v>
      </c>
      <c r="R53" s="113">
        <f t="shared" si="70"/>
        <v>48426411.263999999</v>
      </c>
      <c r="S53" s="113">
        <f t="shared" si="70"/>
        <v>0</v>
      </c>
      <c r="T53" s="113">
        <f t="shared" si="70"/>
        <v>0</v>
      </c>
      <c r="U53" s="113">
        <f t="shared" si="70"/>
        <v>0</v>
      </c>
      <c r="V53" s="113">
        <f t="shared" si="70"/>
        <v>0</v>
      </c>
      <c r="W53" s="113">
        <f t="shared" si="70"/>
        <v>0</v>
      </c>
      <c r="X53" s="113">
        <f t="shared" si="70"/>
        <v>0</v>
      </c>
      <c r="Y53" s="113">
        <f t="shared" si="70"/>
        <v>0</v>
      </c>
      <c r="Z53" s="113">
        <f t="shared" si="70"/>
        <v>0</v>
      </c>
      <c r="AA53" s="113">
        <f t="shared" si="70"/>
        <v>0</v>
      </c>
      <c r="AB53" s="113">
        <f t="shared" si="70"/>
        <v>0</v>
      </c>
      <c r="AC53" s="113">
        <f t="shared" si="70"/>
        <v>0</v>
      </c>
      <c r="AD53" s="113">
        <f t="shared" si="70"/>
        <v>0</v>
      </c>
      <c r="AE53" s="113">
        <f t="shared" si="70"/>
        <v>0</v>
      </c>
      <c r="AF53" s="113">
        <f t="shared" si="70"/>
        <v>0</v>
      </c>
      <c r="AG53" s="113">
        <f t="shared" si="70"/>
        <v>0</v>
      </c>
      <c r="AH53" s="113">
        <f t="shared" si="70"/>
        <v>0</v>
      </c>
      <c r="AI53" s="113">
        <f t="shared" si="70"/>
        <v>0</v>
      </c>
      <c r="AJ53" s="113">
        <f t="shared" si="70"/>
        <v>0</v>
      </c>
      <c r="AK53" s="113">
        <f t="shared" si="70"/>
        <v>0</v>
      </c>
      <c r="AL53" s="113">
        <f t="shared" si="70"/>
        <v>0</v>
      </c>
      <c r="AM53" s="113">
        <f t="shared" si="70"/>
        <v>0</v>
      </c>
      <c r="AN53" s="113">
        <f t="shared" si="70"/>
        <v>0</v>
      </c>
      <c r="AO53" s="113">
        <f t="shared" si="70"/>
        <v>0</v>
      </c>
      <c r="AP53" s="113">
        <f t="shared" si="70"/>
        <v>0</v>
      </c>
      <c r="AQ53" s="113">
        <f t="shared" si="70"/>
        <v>0</v>
      </c>
      <c r="AR53" s="113">
        <f t="shared" si="70"/>
        <v>0</v>
      </c>
      <c r="AS53" s="113">
        <f t="shared" si="70"/>
        <v>0</v>
      </c>
      <c r="AT53" s="113">
        <f t="shared" si="70"/>
        <v>0</v>
      </c>
      <c r="AU53" s="113">
        <f t="shared" si="70"/>
        <v>0</v>
      </c>
      <c r="AV53" s="113">
        <f t="shared" si="70"/>
        <v>0</v>
      </c>
      <c r="AW53" s="113">
        <f t="shared" si="70"/>
        <v>0</v>
      </c>
      <c r="AX53" s="113">
        <f t="shared" si="70"/>
        <v>0</v>
      </c>
      <c r="AY53" s="113">
        <f t="shared" si="70"/>
        <v>0</v>
      </c>
      <c r="AZ53" s="113">
        <f t="shared" si="70"/>
        <v>0</v>
      </c>
      <c r="BA53" s="113">
        <f t="shared" si="70"/>
        <v>0</v>
      </c>
      <c r="BB53" s="113">
        <f t="shared" si="70"/>
        <v>0</v>
      </c>
      <c r="BC53" s="113">
        <f t="shared" si="70"/>
        <v>0</v>
      </c>
      <c r="BD53" s="113">
        <f t="shared" si="70"/>
        <v>0</v>
      </c>
      <c r="BE53" s="113">
        <f t="shared" si="70"/>
        <v>0</v>
      </c>
      <c r="BF53" s="113">
        <f t="shared" si="70"/>
        <v>0</v>
      </c>
      <c r="BG53" s="113">
        <f t="shared" si="70"/>
        <v>0</v>
      </c>
      <c r="BH53" s="113">
        <f t="shared" si="70"/>
        <v>0</v>
      </c>
      <c r="BI53" s="113">
        <f t="shared" si="70"/>
        <v>0</v>
      </c>
      <c r="BJ53" s="113">
        <f t="shared" si="70"/>
        <v>0</v>
      </c>
      <c r="BK53" s="113">
        <f t="shared" si="70"/>
        <v>0</v>
      </c>
      <c r="BL53" s="113">
        <f t="shared" si="70"/>
        <v>0</v>
      </c>
      <c r="BM53" s="113">
        <f t="shared" si="70"/>
        <v>0</v>
      </c>
      <c r="BN53" s="113">
        <f t="shared" si="70"/>
        <v>0</v>
      </c>
      <c r="BO53" s="113">
        <f t="shared" si="70"/>
        <v>0</v>
      </c>
      <c r="BP53" s="113">
        <f t="shared" si="70"/>
        <v>0</v>
      </c>
      <c r="BQ53" s="113">
        <f t="shared" si="70"/>
        <v>0</v>
      </c>
      <c r="BR53" s="113">
        <f t="shared" si="70"/>
        <v>0</v>
      </c>
      <c r="BS53" s="113">
        <f t="shared" si="70"/>
        <v>0</v>
      </c>
      <c r="BT53" s="113">
        <f t="shared" si="70"/>
        <v>0</v>
      </c>
      <c r="BU53" s="113">
        <f t="shared" si="70"/>
        <v>0</v>
      </c>
      <c r="BV53" s="113">
        <f t="shared" si="70"/>
        <v>0</v>
      </c>
      <c r="BW53" s="113">
        <f t="shared" si="70"/>
        <v>0</v>
      </c>
      <c r="BX53" s="113">
        <f t="shared" si="70"/>
        <v>0</v>
      </c>
      <c r="BY53" s="113">
        <f t="shared" si="70"/>
        <v>0</v>
      </c>
      <c r="BZ53" s="113">
        <f t="shared" si="70"/>
        <v>0</v>
      </c>
      <c r="CA53" s="113">
        <f t="shared" ref="CA53:DJ53" si="71">SUM(CA54:CA56)</f>
        <v>0</v>
      </c>
      <c r="CB53" s="113">
        <f t="shared" si="71"/>
        <v>0</v>
      </c>
      <c r="CC53" s="113">
        <f t="shared" si="71"/>
        <v>0</v>
      </c>
      <c r="CD53" s="113">
        <f t="shared" si="71"/>
        <v>0</v>
      </c>
      <c r="CE53" s="113">
        <f t="shared" si="71"/>
        <v>0</v>
      </c>
      <c r="CF53" s="113">
        <f t="shared" si="71"/>
        <v>0</v>
      </c>
      <c r="CG53" s="113">
        <f t="shared" si="71"/>
        <v>0</v>
      </c>
      <c r="CH53" s="113">
        <f t="shared" si="71"/>
        <v>0</v>
      </c>
      <c r="CI53" s="113">
        <f t="shared" si="71"/>
        <v>0</v>
      </c>
      <c r="CJ53" s="113">
        <f t="shared" si="71"/>
        <v>0</v>
      </c>
      <c r="CK53" s="113">
        <f t="shared" si="71"/>
        <v>0</v>
      </c>
      <c r="CL53" s="113">
        <f t="shared" si="71"/>
        <v>0</v>
      </c>
      <c r="CM53" s="113">
        <f t="shared" si="71"/>
        <v>0</v>
      </c>
      <c r="CN53" s="113">
        <f t="shared" si="71"/>
        <v>0</v>
      </c>
      <c r="CO53" s="113">
        <f t="shared" si="71"/>
        <v>0</v>
      </c>
      <c r="CP53" s="113">
        <f t="shared" si="71"/>
        <v>0</v>
      </c>
      <c r="CQ53" s="113">
        <f t="shared" si="71"/>
        <v>0</v>
      </c>
      <c r="CR53" s="113">
        <f t="shared" si="71"/>
        <v>0</v>
      </c>
      <c r="CS53" s="113">
        <f t="shared" si="71"/>
        <v>0</v>
      </c>
      <c r="CT53" s="113">
        <f t="shared" si="71"/>
        <v>0</v>
      </c>
      <c r="CU53" s="113">
        <f t="shared" si="71"/>
        <v>0</v>
      </c>
      <c r="CV53" s="113">
        <f t="shared" si="71"/>
        <v>0</v>
      </c>
      <c r="CW53" s="113">
        <f t="shared" si="71"/>
        <v>0</v>
      </c>
      <c r="CX53" s="113">
        <f t="shared" si="71"/>
        <v>0</v>
      </c>
      <c r="CY53" s="113">
        <f t="shared" si="71"/>
        <v>0</v>
      </c>
      <c r="CZ53" s="113">
        <f t="shared" si="71"/>
        <v>0</v>
      </c>
      <c r="DA53" s="113">
        <f t="shared" si="71"/>
        <v>0</v>
      </c>
      <c r="DB53" s="113">
        <f t="shared" si="71"/>
        <v>0</v>
      </c>
      <c r="DC53" s="113">
        <f t="shared" si="71"/>
        <v>0</v>
      </c>
      <c r="DD53" s="113">
        <f t="shared" si="71"/>
        <v>0</v>
      </c>
      <c r="DE53" s="113">
        <f t="shared" si="71"/>
        <v>0</v>
      </c>
      <c r="DF53" s="113">
        <f t="shared" si="71"/>
        <v>0</v>
      </c>
      <c r="DG53" s="113">
        <f t="shared" si="71"/>
        <v>0</v>
      </c>
      <c r="DH53" s="203">
        <f t="shared" si="71"/>
        <v>0</v>
      </c>
      <c r="DI53" s="113">
        <f t="shared" si="71"/>
        <v>237</v>
      </c>
      <c r="DJ53" s="113">
        <f t="shared" si="71"/>
        <v>48426411.263999999</v>
      </c>
    </row>
    <row r="54" spans="1:114" ht="45" x14ac:dyDescent="0.25">
      <c r="A54" s="89"/>
      <c r="B54" s="90">
        <v>33</v>
      </c>
      <c r="C54" s="112" t="s">
        <v>208</v>
      </c>
      <c r="D54" s="92" t="s">
        <v>209</v>
      </c>
      <c r="E54" s="85">
        <v>23160</v>
      </c>
      <c r="F54" s="93">
        <v>4.37</v>
      </c>
      <c r="G54" s="94">
        <v>1</v>
      </c>
      <c r="H54" s="88"/>
      <c r="I54" s="95">
        <v>1.4</v>
      </c>
      <c r="J54" s="95">
        <v>1.68</v>
      </c>
      <c r="K54" s="95">
        <v>2.23</v>
      </c>
      <c r="L54" s="96">
        <v>2.57</v>
      </c>
      <c r="M54" s="97"/>
      <c r="N54" s="98">
        <f>(M54*$E54*$F54*$G54*$I54*$N$11)</f>
        <v>0</v>
      </c>
      <c r="O54" s="97"/>
      <c r="P54" s="97">
        <f>(O54*$E54*$F54*$G54*$I54*$P$11)</f>
        <v>0</v>
      </c>
      <c r="Q54" s="97">
        <v>130</v>
      </c>
      <c r="R54" s="98">
        <f>(Q54*$E54*$F54*$G54*$I54*$R$11)</f>
        <v>20262081.84</v>
      </c>
      <c r="S54" s="97"/>
      <c r="T54" s="98">
        <f>(S54/12*2*$E54*$F54*$G54*$I54*$T$11)+(S54/12*10*$E54*$F54*$G54*$I54*$T$12)</f>
        <v>0</v>
      </c>
      <c r="U54" s="97"/>
      <c r="V54" s="98">
        <f>(U54*$E54*$F54*$G54*$I54*$V$11)</f>
        <v>0</v>
      </c>
      <c r="W54" s="97"/>
      <c r="X54" s="98">
        <f>(W54*$E54*$F54*$G54*$I54*$X$11)</f>
        <v>0</v>
      </c>
      <c r="Y54" s="97"/>
      <c r="Z54" s="98">
        <f>(Y54*$E54*$F54*$G54*$I54*$Z$11)</f>
        <v>0</v>
      </c>
      <c r="AA54" s="97"/>
      <c r="AB54" s="98">
        <f>(AA54*$E54*$F54*$G54*$I54*$AB$11)</f>
        <v>0</v>
      </c>
      <c r="AC54" s="97"/>
      <c r="AD54" s="98">
        <f>(AC54*$E54*$F54*$G54*$I54*$AD$11)</f>
        <v>0</v>
      </c>
      <c r="AE54" s="97"/>
      <c r="AF54" s="98">
        <f>(AE54*$E54*$F54*$G54*$I54*$AF$11)</f>
        <v>0</v>
      </c>
      <c r="AG54" s="99"/>
      <c r="AH54" s="98">
        <f>(AG54*$E54*$F54*$G54*$I54*$AH$11)</f>
        <v>0</v>
      </c>
      <c r="AI54" s="97"/>
      <c r="AJ54" s="98">
        <f>(AI54*$E54*$F54*$G54*$I54*$AJ$11)</f>
        <v>0</v>
      </c>
      <c r="AK54" s="97"/>
      <c r="AL54" s="97">
        <f>(AK54*$E54*$F54*$G54*$I54*$AL$11)</f>
        <v>0</v>
      </c>
      <c r="AM54" s="97"/>
      <c r="AN54" s="98">
        <f>(AM54*$E54*$F54*$G54*$J54*$AN$11)</f>
        <v>0</v>
      </c>
      <c r="AO54" s="103">
        <v>0</v>
      </c>
      <c r="AP54" s="98">
        <f>(AO54*$E54*$F54*$G54*$J54*$AP$11)</f>
        <v>0</v>
      </c>
      <c r="AQ54" s="97"/>
      <c r="AR54" s="98">
        <f>(AQ54*$E54*$F54*$G54*$J54*$AR$11)</f>
        <v>0</v>
      </c>
      <c r="AS54" s="97"/>
      <c r="AT54" s="98">
        <f>(AS54*$E54*$F54*$G54*$I54*$AT$11)</f>
        <v>0</v>
      </c>
      <c r="AU54" s="97"/>
      <c r="AV54" s="97">
        <f>(AU54*$E54*$F54*$G54*$I54*$AV$11)</f>
        <v>0</v>
      </c>
      <c r="AW54" s="97"/>
      <c r="AX54" s="98">
        <f>(AW54*$E54*$F54*$G54*$I54*$AX$11)</f>
        <v>0</v>
      </c>
      <c r="AY54" s="97"/>
      <c r="AZ54" s="98">
        <f>(AY54*$E54*$F54*$G54*$I54*$AZ$11)</f>
        <v>0</v>
      </c>
      <c r="BA54" s="97"/>
      <c r="BB54" s="98">
        <f>(BA54*$E54*$F54*$G54*$I54*$BB$11)</f>
        <v>0</v>
      </c>
      <c r="BC54" s="97"/>
      <c r="BD54" s="98">
        <f>(BC54*$E54*$F54*$G54*$I54*$BD$11)</f>
        <v>0</v>
      </c>
      <c r="BE54" s="97"/>
      <c r="BF54" s="98">
        <f>(BE54*$E54*$F54*$G54*$I54*$BF$11)</f>
        <v>0</v>
      </c>
      <c r="BG54" s="97"/>
      <c r="BH54" s="98">
        <f>(BG54*$E54*$F54*$G54*$J54*$BH$11)</f>
        <v>0</v>
      </c>
      <c r="BI54" s="97"/>
      <c r="BJ54" s="98">
        <f>(BI54*$E54*$F54*$G54*$J54*$BJ$11)</f>
        <v>0</v>
      </c>
      <c r="BK54" s="97"/>
      <c r="BL54" s="98">
        <f>(BK54*$E54*$F54*$G54*$J54*$BL$11)</f>
        <v>0</v>
      </c>
      <c r="BM54" s="97"/>
      <c r="BN54" s="98">
        <f>(BM54*$E54*$F54*$G54*$J54*$BN$11)</f>
        <v>0</v>
      </c>
      <c r="BO54" s="97"/>
      <c r="BP54" s="98">
        <f>(BO54*$E54*$F54*$G54*$J54*$BP$11)</f>
        <v>0</v>
      </c>
      <c r="BQ54" s="97"/>
      <c r="BR54" s="98">
        <f>(BQ54*$E54*$F54*$G54*$J54*$BR$11)</f>
        <v>0</v>
      </c>
      <c r="BS54" s="97"/>
      <c r="BT54" s="102">
        <f>(BS54*$E54*$F54*$G54*$J54*$BT$11)</f>
        <v>0</v>
      </c>
      <c r="BU54" s="104"/>
      <c r="BV54" s="98">
        <f>(BU54*$E54*$F54*$G54*$I54*$BV$11)</f>
        <v>0</v>
      </c>
      <c r="BW54" s="97"/>
      <c r="BX54" s="98">
        <f>(BW54*$E54*$F54*$G54*$I54*$BX$11)</f>
        <v>0</v>
      </c>
      <c r="BY54" s="97"/>
      <c r="BZ54" s="98">
        <f>(BY54*$E54*$F54*$G54*$I54*$BZ$11)</f>
        <v>0</v>
      </c>
      <c r="CA54" s="97"/>
      <c r="CB54" s="98">
        <f>(CA54*$E54*$F54*$G54*$J54*$CB$11)</f>
        <v>0</v>
      </c>
      <c r="CC54" s="97"/>
      <c r="CD54" s="98">
        <f>(CC54*$E54*$F54*$G54*$I54*$CD$11)</f>
        <v>0</v>
      </c>
      <c r="CE54" s="97"/>
      <c r="CF54" s="98">
        <f>(CE54*$E54*$F54*$G54*$I54*$CF$11)</f>
        <v>0</v>
      </c>
      <c r="CG54" s="97"/>
      <c r="CH54" s="98">
        <f>(CG54*$E54*$F54*$G54*$I54*$CH$11)</f>
        <v>0</v>
      </c>
      <c r="CI54" s="97"/>
      <c r="CJ54" s="98">
        <f>(CI54*$E54*$F54*$G54*$I54*$CJ$11)</f>
        <v>0</v>
      </c>
      <c r="CK54" s="97"/>
      <c r="CL54" s="98">
        <f>(CK54*$E54*$F54*$G54*$I54*$CL$11)</f>
        <v>0</v>
      </c>
      <c r="CM54" s="97"/>
      <c r="CN54" s="98">
        <f>(CM54*$E54*$F54*$G54*$I54*$CN$11)</f>
        <v>0</v>
      </c>
      <c r="CO54" s="97"/>
      <c r="CP54" s="98">
        <f>(CO54*$E54*$F54*$G54*$J54*$CP$11)</f>
        <v>0</v>
      </c>
      <c r="CQ54" s="97"/>
      <c r="CR54" s="98">
        <f>(CQ54*$E54*$F54*$G54*$J54*$CR$11)</f>
        <v>0</v>
      </c>
      <c r="CS54" s="97"/>
      <c r="CT54" s="98">
        <f>(CS54*$E54*$F54*$G54*$J54*$CT$11)</f>
        <v>0</v>
      </c>
      <c r="CU54" s="103">
        <v>0</v>
      </c>
      <c r="CV54" s="98">
        <f>(CU54*$E54*$F54*$G54*$J54*$CV$11)</f>
        <v>0</v>
      </c>
      <c r="CW54" s="97"/>
      <c r="CX54" s="102">
        <f>(CW54*$E54*$F54*$G54*$J54*$CX$11)</f>
        <v>0</v>
      </c>
      <c r="CY54" s="97"/>
      <c r="CZ54" s="98">
        <f>(CY54*$E54*$F54*$G54*$J54*$CZ$11)</f>
        <v>0</v>
      </c>
      <c r="DA54" s="104"/>
      <c r="DB54" s="98">
        <f>(DA54*$E54*$F54*$G54*$J54*$DB$11)</f>
        <v>0</v>
      </c>
      <c r="DC54" s="97"/>
      <c r="DD54" s="98">
        <f>(DC54*$E54*$F54*$G54*$J54*$DD$11)</f>
        <v>0</v>
      </c>
      <c r="DE54" s="97"/>
      <c r="DF54" s="98">
        <f>(DE54*$E54*$F54*$G54*$K54*$DF$11)</f>
        <v>0</v>
      </c>
      <c r="DG54" s="97"/>
      <c r="DH54" s="102">
        <f>(DG54*$E54*$F54*$G54*$L54*$DH$11)</f>
        <v>0</v>
      </c>
      <c r="DI54" s="98">
        <f t="shared" ref="DI54:DJ56" si="72">SUM(M54,O54,Q54,S54,U54,W54,Y54,AA54,AC54,AE54,AG54,AI54,AO54,AS54,AU54,BY54,AK54,AY54,BA54,BC54,CM54,BE54,BG54,AM54,BK54,AQ54,CO54,BM54,CQ54,BO54,BQ54,BS54,CA54,BU54,BW54,CC54,CE54,CG54,CI54,CK54,CS54,CU54,BI54,AW54,CW54,CY54,DA54,DC54,DE54,DG54)</f>
        <v>130</v>
      </c>
      <c r="DJ54" s="98">
        <f t="shared" si="72"/>
        <v>20262081.84</v>
      </c>
    </row>
    <row r="55" spans="1:114" ht="21.75" customHeight="1" x14ac:dyDescent="0.25">
      <c r="A55" s="89"/>
      <c r="B55" s="90">
        <v>34</v>
      </c>
      <c r="C55" s="112" t="s">
        <v>210</v>
      </c>
      <c r="D55" s="92" t="s">
        <v>211</v>
      </c>
      <c r="E55" s="85">
        <v>23160</v>
      </c>
      <c r="F55" s="93">
        <v>7.82</v>
      </c>
      <c r="G55" s="94">
        <v>1</v>
      </c>
      <c r="H55" s="88"/>
      <c r="I55" s="95">
        <v>1.4</v>
      </c>
      <c r="J55" s="95">
        <v>1.68</v>
      </c>
      <c r="K55" s="95">
        <v>2.23</v>
      </c>
      <c r="L55" s="96">
        <v>2.57</v>
      </c>
      <c r="M55" s="97"/>
      <c r="N55" s="98">
        <f>(M55*$E55*$F55*$G55*$I55*$N$11)</f>
        <v>0</v>
      </c>
      <c r="O55" s="97"/>
      <c r="P55" s="97">
        <f>(O55*$E55*$F55*$G55*$I55*$P$11)</f>
        <v>0</v>
      </c>
      <c r="Q55" s="97">
        <v>85</v>
      </c>
      <c r="R55" s="98">
        <f>(Q55*$E55*$F55*$G55*$I55*$R$11)</f>
        <v>23707456.079999998</v>
      </c>
      <c r="S55" s="97"/>
      <c r="T55" s="98">
        <f>(S55/12*2*$E55*$F55*$G55*$I55*$T$11)+(S55/12*10*$E55*$F55*$G55*$I55*$T$12)</f>
        <v>0</v>
      </c>
      <c r="U55" s="97"/>
      <c r="V55" s="98">
        <f>(U55*$E55*$F55*$G55*$I55*$V$11)</f>
        <v>0</v>
      </c>
      <c r="W55" s="97"/>
      <c r="X55" s="98">
        <f>(W55*$E55*$F55*$G55*$I55*$X$11)</f>
        <v>0</v>
      </c>
      <c r="Y55" s="97"/>
      <c r="Z55" s="98">
        <f>(Y55*$E55*$F55*$G55*$I55*$Z$11)</f>
        <v>0</v>
      </c>
      <c r="AA55" s="97"/>
      <c r="AB55" s="98">
        <f>(AA55*$E55*$F55*$G55*$I55*$AB$11)</f>
        <v>0</v>
      </c>
      <c r="AC55" s="97"/>
      <c r="AD55" s="98">
        <f>(AC55*$E55*$F55*$G55*$I55*$AD$11)</f>
        <v>0</v>
      </c>
      <c r="AE55" s="97"/>
      <c r="AF55" s="98">
        <f>(AE55*$E55*$F55*$G55*$I55*$AF$11)</f>
        <v>0</v>
      </c>
      <c r="AG55" s="99"/>
      <c r="AH55" s="98">
        <f>(AG55*$E55*$F55*$G55*$I55*$AH$11)</f>
        <v>0</v>
      </c>
      <c r="AI55" s="97"/>
      <c r="AJ55" s="98">
        <f>(AI55*$E55*$F55*$G55*$I55*$AJ$11)</f>
        <v>0</v>
      </c>
      <c r="AK55" s="97"/>
      <c r="AL55" s="97">
        <f>(AK55*$E55*$F55*$G55*$I55*$AL$11)</f>
        <v>0</v>
      </c>
      <c r="AM55" s="97"/>
      <c r="AN55" s="98">
        <f>(AM55*$E55*$F55*$G55*$J55*$AN$11)</f>
        <v>0</v>
      </c>
      <c r="AO55" s="103"/>
      <c r="AP55" s="98">
        <f>(AO55*$E55*$F55*$G55*$J55*$AP$11)</f>
        <v>0</v>
      </c>
      <c r="AQ55" s="97"/>
      <c r="AR55" s="98">
        <f>(AQ55*$E55*$F55*$G55*$J55*$AR$11)</f>
        <v>0</v>
      </c>
      <c r="AS55" s="97"/>
      <c r="AT55" s="98">
        <f>(AS55*$E55*$F55*$G55*$I55*$AT$11)</f>
        <v>0</v>
      </c>
      <c r="AU55" s="97"/>
      <c r="AV55" s="97">
        <f>(AU55*$E55*$F55*$G55*$I55*$AV$11)</f>
        <v>0</v>
      </c>
      <c r="AW55" s="97"/>
      <c r="AX55" s="98">
        <f>(AW55*$E55*$F55*$G55*$I55*$AX$11)</f>
        <v>0</v>
      </c>
      <c r="AY55" s="97"/>
      <c r="AZ55" s="98">
        <f>(AY55*$E55*$F55*$G55*$I55*$AZ$11)</f>
        <v>0</v>
      </c>
      <c r="BA55" s="97"/>
      <c r="BB55" s="98">
        <f>(BA55*$E55*$F55*$G55*$I55*$BB$11)</f>
        <v>0</v>
      </c>
      <c r="BC55" s="97"/>
      <c r="BD55" s="98">
        <f>(BC55*$E55*$F55*$G55*$I55*$BD$11)</f>
        <v>0</v>
      </c>
      <c r="BE55" s="97"/>
      <c r="BF55" s="98">
        <f>(BE55*$E55*$F55*$G55*$I55*$BF$11)</f>
        <v>0</v>
      </c>
      <c r="BG55" s="97"/>
      <c r="BH55" s="98">
        <f>(BG55*$E55*$F55*$G55*$J55*$BH$11)</f>
        <v>0</v>
      </c>
      <c r="BI55" s="97"/>
      <c r="BJ55" s="98">
        <f>(BI55*$E55*$F55*$G55*$J55*$BJ$11)</f>
        <v>0</v>
      </c>
      <c r="BK55" s="97"/>
      <c r="BL55" s="98">
        <f>(BK55*$E55*$F55*$G55*$J55*$BL$11)</f>
        <v>0</v>
      </c>
      <c r="BM55" s="97"/>
      <c r="BN55" s="98">
        <f>(BM55*$E55*$F55*$G55*$J55*$BN$11)</f>
        <v>0</v>
      </c>
      <c r="BO55" s="97"/>
      <c r="BP55" s="98">
        <f>(BO55*$E55*$F55*$G55*$J55*$BP$11)</f>
        <v>0</v>
      </c>
      <c r="BQ55" s="97"/>
      <c r="BR55" s="98">
        <f>(BQ55*$E55*$F55*$G55*$J55*$BR$11)</f>
        <v>0</v>
      </c>
      <c r="BS55" s="97"/>
      <c r="BT55" s="102">
        <f>(BS55*$E55*$F55*$G55*$J55*$BT$11)</f>
        <v>0</v>
      </c>
      <c r="BU55" s="104"/>
      <c r="BV55" s="98">
        <f>(BU55*$E55*$F55*$G55*$I55*$BV$11)</f>
        <v>0</v>
      </c>
      <c r="BW55" s="97"/>
      <c r="BX55" s="98">
        <f>(BW55*$E55*$F55*$G55*$I55*$BX$11)</f>
        <v>0</v>
      </c>
      <c r="BY55" s="97"/>
      <c r="BZ55" s="98">
        <f>(BY55*$E55*$F55*$G55*$I55*$BZ$11)</f>
        <v>0</v>
      </c>
      <c r="CA55" s="97"/>
      <c r="CB55" s="98">
        <f>(CA55*$E55*$F55*$G55*$J55*$CB$11)</f>
        <v>0</v>
      </c>
      <c r="CC55" s="97"/>
      <c r="CD55" s="98">
        <f>(CC55*$E55*$F55*$G55*$I55*$CD$11)</f>
        <v>0</v>
      </c>
      <c r="CE55" s="97"/>
      <c r="CF55" s="98">
        <f>(CE55*$E55*$F55*$G55*$I55*$CF$11)</f>
        <v>0</v>
      </c>
      <c r="CG55" s="97"/>
      <c r="CH55" s="98">
        <f>(CG55*$E55*$F55*$G55*$I55*$CH$11)</f>
        <v>0</v>
      </c>
      <c r="CI55" s="97"/>
      <c r="CJ55" s="98">
        <f>(CI55*$E55*$F55*$G55*$I55*$CJ$11)</f>
        <v>0</v>
      </c>
      <c r="CK55" s="97"/>
      <c r="CL55" s="98">
        <f>(CK55*$E55*$F55*$G55*$I55*$CL$11)</f>
        <v>0</v>
      </c>
      <c r="CM55" s="97"/>
      <c r="CN55" s="98">
        <f>(CM55*$E55*$F55*$G55*$I55*$CN$11)</f>
        <v>0</v>
      </c>
      <c r="CO55" s="97"/>
      <c r="CP55" s="98">
        <f>(CO55*$E55*$F55*$G55*$J55*$CP$11)</f>
        <v>0</v>
      </c>
      <c r="CQ55" s="97"/>
      <c r="CR55" s="98">
        <f>(CQ55*$E55*$F55*$G55*$J55*$CR$11)</f>
        <v>0</v>
      </c>
      <c r="CS55" s="97"/>
      <c r="CT55" s="98">
        <f>(CS55*$E55*$F55*$G55*$J55*$CT$11)</f>
        <v>0</v>
      </c>
      <c r="CU55" s="103"/>
      <c r="CV55" s="98">
        <f>(CU55*$E55*$F55*$G55*$J55*$CV$11)</f>
        <v>0</v>
      </c>
      <c r="CW55" s="97"/>
      <c r="CX55" s="102">
        <f>(CW55*$E55*$F55*$G55*$J55*$CX$11)</f>
        <v>0</v>
      </c>
      <c r="CY55" s="97"/>
      <c r="CZ55" s="98">
        <f>(CY55*$E55*$F55*$G55*$J55*$CZ$11)</f>
        <v>0</v>
      </c>
      <c r="DA55" s="104"/>
      <c r="DB55" s="98">
        <f>(DA55*$E55*$F55*$G55*$J55*$DB$11)</f>
        <v>0</v>
      </c>
      <c r="DC55" s="97"/>
      <c r="DD55" s="98">
        <f>(DC55*$E55*$F55*$G55*$J55*$DD$11)</f>
        <v>0</v>
      </c>
      <c r="DE55" s="97"/>
      <c r="DF55" s="98">
        <f>(DE55*$E55*$F55*$G55*$K55*$DF$11)</f>
        <v>0</v>
      </c>
      <c r="DG55" s="97"/>
      <c r="DH55" s="102">
        <f>(DG55*$E55*$F55*$G55*$L55*$DH$11)</f>
        <v>0</v>
      </c>
      <c r="DI55" s="98">
        <f t="shared" si="72"/>
        <v>85</v>
      </c>
      <c r="DJ55" s="98">
        <f t="shared" si="72"/>
        <v>23707456.079999998</v>
      </c>
    </row>
    <row r="56" spans="1:114" ht="30" customHeight="1" x14ac:dyDescent="0.25">
      <c r="A56" s="89"/>
      <c r="B56" s="90">
        <v>35</v>
      </c>
      <c r="C56" s="112" t="s">
        <v>212</v>
      </c>
      <c r="D56" s="92" t="s">
        <v>213</v>
      </c>
      <c r="E56" s="85">
        <v>23160</v>
      </c>
      <c r="F56" s="108">
        <v>5.68</v>
      </c>
      <c r="G56" s="94">
        <v>1</v>
      </c>
      <c r="H56" s="88"/>
      <c r="I56" s="95">
        <v>1.4</v>
      </c>
      <c r="J56" s="95">
        <v>1.68</v>
      </c>
      <c r="K56" s="95">
        <v>2.23</v>
      </c>
      <c r="L56" s="96">
        <v>2.57</v>
      </c>
      <c r="M56" s="97"/>
      <c r="N56" s="98">
        <f>(M56*$E56*$F56*$G56*$I56*$N$11)</f>
        <v>0</v>
      </c>
      <c r="O56" s="97"/>
      <c r="P56" s="97">
        <f>(O56*$E56*$F56*$G56*$I56*$P$11)</f>
        <v>0</v>
      </c>
      <c r="Q56" s="97">
        <v>22</v>
      </c>
      <c r="R56" s="98">
        <f>(Q56*$E56*$F56*$G56*$I56*$R$11)</f>
        <v>4456873.3439999996</v>
      </c>
      <c r="S56" s="97"/>
      <c r="T56" s="98">
        <f>(S56/12*2*$E56*$F56*$G56*$I56*$T$11)+(S56/12*10*$E56*$F56*$G56*$I56*$T$12)</f>
        <v>0</v>
      </c>
      <c r="U56" s="97"/>
      <c r="V56" s="98">
        <f>(U56*$E56*$F56*$G56*$I56*$V$11)</f>
        <v>0</v>
      </c>
      <c r="W56" s="97"/>
      <c r="X56" s="98">
        <f>(W56*$E56*$F56*$G56*$I56*$X$11)</f>
        <v>0</v>
      </c>
      <c r="Y56" s="97"/>
      <c r="Z56" s="98">
        <f>(Y56*$E56*$F56*$G56*$I56*$Z$11)</f>
        <v>0</v>
      </c>
      <c r="AA56" s="97"/>
      <c r="AB56" s="98">
        <f>(AA56*$E56*$F56*$G56*$I56*$AB$11)</f>
        <v>0</v>
      </c>
      <c r="AC56" s="97"/>
      <c r="AD56" s="98">
        <f>(AC56*$E56*$F56*$G56*$I56*$AD$11)</f>
        <v>0</v>
      </c>
      <c r="AE56" s="97"/>
      <c r="AF56" s="98">
        <f>(AE56*$E56*$F56*$G56*$I56*$AF$11)</f>
        <v>0</v>
      </c>
      <c r="AG56" s="99"/>
      <c r="AH56" s="98">
        <f>(AG56*$E56*$F56*$G56*$I56*$AH$11)</f>
        <v>0</v>
      </c>
      <c r="AI56" s="97"/>
      <c r="AJ56" s="98">
        <f>(AI56*$E56*$F56*$G56*$I56*$AJ$11)</f>
        <v>0</v>
      </c>
      <c r="AK56" s="97"/>
      <c r="AL56" s="97">
        <f>(AK56*$E56*$F56*$G56*$I56*$AL$11)</f>
        <v>0</v>
      </c>
      <c r="AM56" s="97"/>
      <c r="AN56" s="98">
        <f>(AM56*$E56*$F56*$G56*$J56*$AN$11)</f>
        <v>0</v>
      </c>
      <c r="AO56" s="103"/>
      <c r="AP56" s="98">
        <f>(AO56*$E56*$F56*$G56*$J56*$AP$11)</f>
        <v>0</v>
      </c>
      <c r="AQ56" s="97"/>
      <c r="AR56" s="98">
        <f>(AQ56*$E56*$F56*$G56*$J56*$AR$11)</f>
        <v>0</v>
      </c>
      <c r="AS56" s="97"/>
      <c r="AT56" s="98">
        <f>(AS56*$E56*$F56*$G56*$I56*$AT$11)</f>
        <v>0</v>
      </c>
      <c r="AU56" s="97"/>
      <c r="AV56" s="97">
        <f>(AU56*$E56*$F56*$G56*$I56*$AV$11)</f>
        <v>0</v>
      </c>
      <c r="AW56" s="97"/>
      <c r="AX56" s="98">
        <f>(AW56*$E56*$F56*$G56*$I56*$AX$11)</f>
        <v>0</v>
      </c>
      <c r="AY56" s="97"/>
      <c r="AZ56" s="98">
        <f>(AY56*$E56*$F56*$G56*$I56*$AZ$11)</f>
        <v>0</v>
      </c>
      <c r="BA56" s="97"/>
      <c r="BB56" s="98">
        <f>(BA56*$E56*$F56*$G56*$I56*$BB$11)</f>
        <v>0</v>
      </c>
      <c r="BC56" s="97"/>
      <c r="BD56" s="98">
        <f>(BC56*$E56*$F56*$G56*$I56*$BD$11)</f>
        <v>0</v>
      </c>
      <c r="BE56" s="97"/>
      <c r="BF56" s="98">
        <f>(BE56*$E56*$F56*$G56*$I56*$BF$11)</f>
        <v>0</v>
      </c>
      <c r="BG56" s="97"/>
      <c r="BH56" s="98">
        <f>(BG56*$E56*$F56*$G56*$J56*$BH$11)</f>
        <v>0</v>
      </c>
      <c r="BI56" s="97"/>
      <c r="BJ56" s="98">
        <f>(BI56*$E56*$F56*$G56*$J56*$BJ$11)</f>
        <v>0</v>
      </c>
      <c r="BK56" s="97"/>
      <c r="BL56" s="98">
        <f>(BK56*$E56*$F56*$G56*$J56*$BL$11)</f>
        <v>0</v>
      </c>
      <c r="BM56" s="97"/>
      <c r="BN56" s="98">
        <f>(BM56*$E56*$F56*$G56*$J56*$BN$11)</f>
        <v>0</v>
      </c>
      <c r="BO56" s="97"/>
      <c r="BP56" s="98">
        <f>(BO56*$E56*$F56*$G56*$J56*$BP$11)</f>
        <v>0</v>
      </c>
      <c r="BQ56" s="97"/>
      <c r="BR56" s="98">
        <f>(BQ56*$E56*$F56*$G56*$J56*$BR$11)</f>
        <v>0</v>
      </c>
      <c r="BS56" s="97"/>
      <c r="BT56" s="102">
        <f>(BS56*$E56*$F56*$G56*$J56*$BT$11)</f>
        <v>0</v>
      </c>
      <c r="BU56" s="104"/>
      <c r="BV56" s="98">
        <f>(BU56*$E56*$F56*$G56*$I56*$BV$11)</f>
        <v>0</v>
      </c>
      <c r="BW56" s="97"/>
      <c r="BX56" s="98">
        <f>(BW56*$E56*$F56*$G56*$I56*$BX$11)</f>
        <v>0</v>
      </c>
      <c r="BY56" s="97"/>
      <c r="BZ56" s="98">
        <f>(BY56*$E56*$F56*$G56*$I56*$BZ$11)</f>
        <v>0</v>
      </c>
      <c r="CA56" s="97"/>
      <c r="CB56" s="98">
        <f>(CA56*$E56*$F56*$G56*$J56*$CB$11)</f>
        <v>0</v>
      </c>
      <c r="CC56" s="97"/>
      <c r="CD56" s="98">
        <f>(CC56*$E56*$F56*$G56*$I56*$CD$11)</f>
        <v>0</v>
      </c>
      <c r="CE56" s="97"/>
      <c r="CF56" s="98">
        <f>(CE56*$E56*$F56*$G56*$I56*$CF$11)</f>
        <v>0</v>
      </c>
      <c r="CG56" s="97"/>
      <c r="CH56" s="98">
        <f>(CG56*$E56*$F56*$G56*$I56*$CH$11)</f>
        <v>0</v>
      </c>
      <c r="CI56" s="97"/>
      <c r="CJ56" s="98">
        <f>(CI56*$E56*$F56*$G56*$I56*$CJ$11)</f>
        <v>0</v>
      </c>
      <c r="CK56" s="97"/>
      <c r="CL56" s="98">
        <f>(CK56*$E56*$F56*$G56*$I56*$CL$11)</f>
        <v>0</v>
      </c>
      <c r="CM56" s="97"/>
      <c r="CN56" s="98">
        <f>(CM56*$E56*$F56*$G56*$I56*$CN$11)</f>
        <v>0</v>
      </c>
      <c r="CO56" s="97"/>
      <c r="CP56" s="98">
        <f>(CO56*$E56*$F56*$G56*$J56*$CP$11)</f>
        <v>0</v>
      </c>
      <c r="CQ56" s="97"/>
      <c r="CR56" s="98">
        <f>(CQ56*$E56*$F56*$G56*$J56*$CR$11)</f>
        <v>0</v>
      </c>
      <c r="CS56" s="97"/>
      <c r="CT56" s="98">
        <f>(CS56*$E56*$F56*$G56*$J56*$CT$11)</f>
        <v>0</v>
      </c>
      <c r="CU56" s="103"/>
      <c r="CV56" s="98">
        <f>(CU56*$E56*$F56*$G56*$J56*$CV$11)</f>
        <v>0</v>
      </c>
      <c r="CW56" s="97"/>
      <c r="CX56" s="102">
        <f>(CW56*$E56*$F56*$G56*$J56*$CX$11)</f>
        <v>0</v>
      </c>
      <c r="CY56" s="97"/>
      <c r="CZ56" s="98">
        <f>(CY56*$E56*$F56*$G56*$J56*$CZ$11)</f>
        <v>0</v>
      </c>
      <c r="DA56" s="104"/>
      <c r="DB56" s="98">
        <f>(DA56*$E56*$F56*$G56*$J56*$DB$11)</f>
        <v>0</v>
      </c>
      <c r="DC56" s="97"/>
      <c r="DD56" s="98">
        <f>(DC56*$E56*$F56*$G56*$J56*$DD$11)</f>
        <v>0</v>
      </c>
      <c r="DE56" s="97"/>
      <c r="DF56" s="98">
        <f>(DE56*$E56*$F56*$G56*$K56*$DF$11)</f>
        <v>0</v>
      </c>
      <c r="DG56" s="97"/>
      <c r="DH56" s="102">
        <f>(DG56*$E56*$F56*$G56*$L56*$DH$11)</f>
        <v>0</v>
      </c>
      <c r="DI56" s="98">
        <f t="shared" si="72"/>
        <v>22</v>
      </c>
      <c r="DJ56" s="98">
        <f t="shared" si="72"/>
        <v>4456873.3439999996</v>
      </c>
    </row>
    <row r="57" spans="1:114" ht="15.75" customHeight="1" x14ac:dyDescent="0.25">
      <c r="A57" s="89">
        <v>9</v>
      </c>
      <c r="B57" s="204"/>
      <c r="C57" s="205"/>
      <c r="D57" s="201" t="s">
        <v>214</v>
      </c>
      <c r="E57" s="85">
        <v>23160</v>
      </c>
      <c r="F57" s="155">
        <v>1.1499999999999999</v>
      </c>
      <c r="G57" s="94">
        <v>1</v>
      </c>
      <c r="H57" s="88"/>
      <c r="I57" s="95">
        <v>1.4</v>
      </c>
      <c r="J57" s="95">
        <v>1.68</v>
      </c>
      <c r="K57" s="95">
        <v>2.23</v>
      </c>
      <c r="L57" s="96">
        <v>2.57</v>
      </c>
      <c r="M57" s="113">
        <f>SUM(M58:M67)</f>
        <v>0</v>
      </c>
      <c r="N57" s="113">
        <f>SUM(N58:N67)</f>
        <v>0</v>
      </c>
      <c r="O57" s="113">
        <f t="shared" ref="O57:BZ57" si="73">SUM(O58:O67)</f>
        <v>0</v>
      </c>
      <c r="P57" s="113">
        <f t="shared" si="73"/>
        <v>0</v>
      </c>
      <c r="Q57" s="113">
        <f t="shared" si="73"/>
        <v>937</v>
      </c>
      <c r="R57" s="113">
        <f t="shared" si="73"/>
        <v>44604172.872000001</v>
      </c>
      <c r="S57" s="113">
        <f t="shared" si="73"/>
        <v>0</v>
      </c>
      <c r="T57" s="113">
        <f t="shared" si="73"/>
        <v>0</v>
      </c>
      <c r="U57" s="113">
        <f t="shared" si="73"/>
        <v>0</v>
      </c>
      <c r="V57" s="113">
        <f t="shared" si="73"/>
        <v>0</v>
      </c>
      <c r="W57" s="113">
        <f t="shared" si="73"/>
        <v>0</v>
      </c>
      <c r="X57" s="113">
        <f t="shared" si="73"/>
        <v>0</v>
      </c>
      <c r="Y57" s="113">
        <f t="shared" si="73"/>
        <v>0</v>
      </c>
      <c r="Z57" s="113">
        <f t="shared" si="73"/>
        <v>0</v>
      </c>
      <c r="AA57" s="113">
        <f t="shared" si="73"/>
        <v>0</v>
      </c>
      <c r="AB57" s="113">
        <f t="shared" si="73"/>
        <v>0</v>
      </c>
      <c r="AC57" s="113">
        <f t="shared" si="73"/>
        <v>0</v>
      </c>
      <c r="AD57" s="113">
        <f t="shared" si="73"/>
        <v>0</v>
      </c>
      <c r="AE57" s="113">
        <f t="shared" si="73"/>
        <v>0</v>
      </c>
      <c r="AF57" s="113">
        <f t="shared" si="73"/>
        <v>0</v>
      </c>
      <c r="AG57" s="113">
        <f t="shared" si="73"/>
        <v>0</v>
      </c>
      <c r="AH57" s="113">
        <f t="shared" si="73"/>
        <v>0</v>
      </c>
      <c r="AI57" s="113">
        <f t="shared" si="73"/>
        <v>0</v>
      </c>
      <c r="AJ57" s="113">
        <f t="shared" si="73"/>
        <v>0</v>
      </c>
      <c r="AK57" s="113">
        <f t="shared" si="73"/>
        <v>0</v>
      </c>
      <c r="AL57" s="113">
        <f t="shared" si="73"/>
        <v>0</v>
      </c>
      <c r="AM57" s="113">
        <f t="shared" si="73"/>
        <v>253</v>
      </c>
      <c r="AN57" s="113">
        <f t="shared" si="73"/>
        <v>11328647.2992</v>
      </c>
      <c r="AO57" s="113">
        <f t="shared" si="73"/>
        <v>0</v>
      </c>
      <c r="AP57" s="113">
        <f t="shared" si="73"/>
        <v>0</v>
      </c>
      <c r="AQ57" s="113">
        <f t="shared" si="73"/>
        <v>0</v>
      </c>
      <c r="AR57" s="113">
        <f t="shared" si="73"/>
        <v>0</v>
      </c>
      <c r="AS57" s="113">
        <f t="shared" si="73"/>
        <v>0</v>
      </c>
      <c r="AT57" s="113">
        <f t="shared" si="73"/>
        <v>0</v>
      </c>
      <c r="AU57" s="113">
        <f t="shared" si="73"/>
        <v>0</v>
      </c>
      <c r="AV57" s="113">
        <f t="shared" si="73"/>
        <v>0</v>
      </c>
      <c r="AW57" s="113">
        <f>SUM(AW58:AW67)</f>
        <v>0</v>
      </c>
      <c r="AX57" s="113">
        <f>SUM(AX58:AX67)</f>
        <v>0</v>
      </c>
      <c r="AY57" s="113">
        <f>SUM(AY58:AY67)</f>
        <v>0</v>
      </c>
      <c r="AZ57" s="113">
        <f t="shared" si="73"/>
        <v>0</v>
      </c>
      <c r="BA57" s="113">
        <v>0</v>
      </c>
      <c r="BB57" s="113">
        <f t="shared" si="73"/>
        <v>0</v>
      </c>
      <c r="BC57" s="113">
        <f t="shared" si="73"/>
        <v>0</v>
      </c>
      <c r="BD57" s="113">
        <f t="shared" si="73"/>
        <v>0</v>
      </c>
      <c r="BE57" s="113">
        <f t="shared" si="73"/>
        <v>9</v>
      </c>
      <c r="BF57" s="113">
        <f t="shared" si="73"/>
        <v>362318.74559999997</v>
      </c>
      <c r="BG57" s="113">
        <f t="shared" si="73"/>
        <v>0</v>
      </c>
      <c r="BH57" s="113">
        <f t="shared" si="73"/>
        <v>0</v>
      </c>
      <c r="BI57" s="113">
        <f t="shared" si="73"/>
        <v>0</v>
      </c>
      <c r="BJ57" s="113">
        <f t="shared" si="73"/>
        <v>0</v>
      </c>
      <c r="BK57" s="113">
        <v>0</v>
      </c>
      <c r="BL57" s="113">
        <f t="shared" si="73"/>
        <v>0</v>
      </c>
      <c r="BM57" s="113">
        <f t="shared" si="73"/>
        <v>10</v>
      </c>
      <c r="BN57" s="113">
        <f t="shared" si="73"/>
        <v>377415.36</v>
      </c>
      <c r="BO57" s="113">
        <f t="shared" si="73"/>
        <v>0</v>
      </c>
      <c r="BP57" s="113">
        <f t="shared" si="73"/>
        <v>0</v>
      </c>
      <c r="BQ57" s="113">
        <f t="shared" si="73"/>
        <v>12</v>
      </c>
      <c r="BR57" s="113">
        <f t="shared" si="73"/>
        <v>624034.89792000002</v>
      </c>
      <c r="BS57" s="113">
        <f t="shared" si="73"/>
        <v>3</v>
      </c>
      <c r="BT57" s="203">
        <f t="shared" si="73"/>
        <v>124547.06879999998</v>
      </c>
      <c r="BU57" s="156">
        <f t="shared" si="73"/>
        <v>0</v>
      </c>
      <c r="BV57" s="113">
        <f t="shared" si="73"/>
        <v>0</v>
      </c>
      <c r="BW57" s="113">
        <f t="shared" si="73"/>
        <v>0</v>
      </c>
      <c r="BX57" s="113">
        <f t="shared" si="73"/>
        <v>0</v>
      </c>
      <c r="BY57" s="113">
        <f t="shared" si="73"/>
        <v>0</v>
      </c>
      <c r="BZ57" s="113">
        <f t="shared" si="73"/>
        <v>0</v>
      </c>
      <c r="CA57" s="113">
        <f>SUM(CA58:CA67)</f>
        <v>7</v>
      </c>
      <c r="CB57" s="113">
        <f>SUM(CB58:CB67)</f>
        <v>293372.35199999996</v>
      </c>
      <c r="CC57" s="113">
        <f t="shared" ref="CC57:DJ57" si="74">SUM(CC58:CC67)</f>
        <v>0</v>
      </c>
      <c r="CD57" s="113">
        <f t="shared" si="74"/>
        <v>0</v>
      </c>
      <c r="CE57" s="113">
        <f t="shared" si="74"/>
        <v>0</v>
      </c>
      <c r="CF57" s="113">
        <f t="shared" si="74"/>
        <v>0</v>
      </c>
      <c r="CG57" s="113">
        <f t="shared" si="74"/>
        <v>0</v>
      </c>
      <c r="CH57" s="113">
        <f t="shared" si="74"/>
        <v>0</v>
      </c>
      <c r="CI57" s="113">
        <f t="shared" si="74"/>
        <v>3</v>
      </c>
      <c r="CJ57" s="113">
        <f t="shared" si="74"/>
        <v>113224.60799999998</v>
      </c>
      <c r="CK57" s="113">
        <f t="shared" si="74"/>
        <v>4</v>
      </c>
      <c r="CL57" s="113">
        <f t="shared" si="74"/>
        <v>125805.12</v>
      </c>
      <c r="CM57" s="113">
        <f t="shared" si="74"/>
        <v>0</v>
      </c>
      <c r="CN57" s="113">
        <f t="shared" si="74"/>
        <v>0</v>
      </c>
      <c r="CO57" s="113">
        <f t="shared" si="74"/>
        <v>28</v>
      </c>
      <c r="CP57" s="113">
        <f t="shared" si="74"/>
        <v>1217491.3699200002</v>
      </c>
      <c r="CQ57" s="113">
        <f t="shared" si="74"/>
        <v>4</v>
      </c>
      <c r="CR57" s="113">
        <f t="shared" si="74"/>
        <v>181159.37279999998</v>
      </c>
      <c r="CS57" s="113">
        <f t="shared" si="74"/>
        <v>0</v>
      </c>
      <c r="CT57" s="113">
        <f t="shared" si="74"/>
        <v>0</v>
      </c>
      <c r="CU57" s="113">
        <f t="shared" si="74"/>
        <v>0</v>
      </c>
      <c r="CV57" s="113">
        <f t="shared" si="74"/>
        <v>0</v>
      </c>
      <c r="CW57" s="113">
        <f t="shared" si="74"/>
        <v>0</v>
      </c>
      <c r="CX57" s="113">
        <f t="shared" si="74"/>
        <v>0</v>
      </c>
      <c r="CY57" s="113">
        <f t="shared" si="74"/>
        <v>0</v>
      </c>
      <c r="CZ57" s="113">
        <f t="shared" si="74"/>
        <v>0</v>
      </c>
      <c r="DA57" s="113">
        <f t="shared" si="74"/>
        <v>0</v>
      </c>
      <c r="DB57" s="113">
        <f t="shared" si="74"/>
        <v>0</v>
      </c>
      <c r="DC57" s="113">
        <f t="shared" si="74"/>
        <v>3</v>
      </c>
      <c r="DD57" s="113">
        <f t="shared" si="74"/>
        <v>135869.52959999998</v>
      </c>
      <c r="DE57" s="113">
        <f t="shared" si="74"/>
        <v>0</v>
      </c>
      <c r="DF57" s="113">
        <f t="shared" si="74"/>
        <v>0</v>
      </c>
      <c r="DG57" s="113">
        <f t="shared" si="74"/>
        <v>0</v>
      </c>
      <c r="DH57" s="203">
        <f t="shared" si="74"/>
        <v>0</v>
      </c>
      <c r="DI57" s="113">
        <f t="shared" si="74"/>
        <v>1273</v>
      </c>
      <c r="DJ57" s="113">
        <f t="shared" si="74"/>
        <v>59488058.59584</v>
      </c>
    </row>
    <row r="58" spans="1:114" ht="30" customHeight="1" x14ac:dyDescent="0.25">
      <c r="A58" s="89"/>
      <c r="B58" s="90">
        <v>36</v>
      </c>
      <c r="C58" s="91" t="s">
        <v>215</v>
      </c>
      <c r="D58" s="92" t="s">
        <v>216</v>
      </c>
      <c r="E58" s="85">
        <v>23160</v>
      </c>
      <c r="F58" s="93">
        <v>0.97</v>
      </c>
      <c r="G58" s="94">
        <v>1</v>
      </c>
      <c r="H58" s="88"/>
      <c r="I58" s="95">
        <v>1.4</v>
      </c>
      <c r="J58" s="95">
        <v>1.68</v>
      </c>
      <c r="K58" s="95">
        <v>2.23</v>
      </c>
      <c r="L58" s="96">
        <v>2.57</v>
      </c>
      <c r="M58" s="97"/>
      <c r="N58" s="98">
        <f>(M58*$E58*$F58*$G58*$I58*$N$11)</f>
        <v>0</v>
      </c>
      <c r="O58" s="97"/>
      <c r="P58" s="97">
        <f>(O58*$E58*$F58*$G58*$I58*$P$11)</f>
        <v>0</v>
      </c>
      <c r="Q58" s="97">
        <v>428</v>
      </c>
      <c r="R58" s="98">
        <f>(Q58*$E58*$F58*$G58*$I58*$R$11)</f>
        <v>14807262.624</v>
      </c>
      <c r="S58" s="97"/>
      <c r="T58" s="98">
        <f>(S58/12*2*$E58*$F58*$G58*$I58*$T$11)+(S58/12*10*$E58*$F58*$G58*$I58*$T$12)</f>
        <v>0</v>
      </c>
      <c r="U58" s="97"/>
      <c r="V58" s="98">
        <f>(U58*$E58*$F58*$G58*$I58*$V$11)</f>
        <v>0</v>
      </c>
      <c r="W58" s="97"/>
      <c r="X58" s="98">
        <f>(W58*$E58*$F58*$G58*$I58*$X$11)</f>
        <v>0</v>
      </c>
      <c r="Y58" s="97"/>
      <c r="Z58" s="98">
        <f>(Y58*$E58*$F58*$G58*$I58*$Z$11)</f>
        <v>0</v>
      </c>
      <c r="AA58" s="97"/>
      <c r="AB58" s="98">
        <f>(AA58*$E58*$F58*$G58*$I58*$AB$11)</f>
        <v>0</v>
      </c>
      <c r="AC58" s="97"/>
      <c r="AD58" s="98">
        <f>(AC58*$E58*$F58*$G58*$I58*$AD$11)</f>
        <v>0</v>
      </c>
      <c r="AE58" s="97"/>
      <c r="AF58" s="98">
        <f>(AE58*$E58*$F58*$G58*$I58*$AF$11)</f>
        <v>0</v>
      </c>
      <c r="AG58" s="99"/>
      <c r="AH58" s="98">
        <f>(AG58*$E58*$F58*$G58*$I58*$AH$11)</f>
        <v>0</v>
      </c>
      <c r="AI58" s="97"/>
      <c r="AJ58" s="98">
        <f>(AI58*$E58*$F58*$G58*$I58*$AJ$11)</f>
        <v>0</v>
      </c>
      <c r="AK58" s="97"/>
      <c r="AL58" s="97">
        <f>(AK58*$E58*$F58*$G58*$I58*$AL$11)</f>
        <v>0</v>
      </c>
      <c r="AM58" s="97">
        <v>189</v>
      </c>
      <c r="AN58" s="98">
        <f>(AM58*$E58*$F58*$G58*$J58*$AN$11)</f>
        <v>7846465.3344000001</v>
      </c>
      <c r="AO58" s="103">
        <v>0</v>
      </c>
      <c r="AP58" s="98">
        <f>(AO58*$E58*$F58*$G58*$J58*$AP$11)</f>
        <v>0</v>
      </c>
      <c r="AQ58" s="97"/>
      <c r="AR58" s="98">
        <f>(AQ58*$E58*$F58*$G58*$J58*$AR$11)</f>
        <v>0</v>
      </c>
      <c r="AS58" s="113"/>
      <c r="AT58" s="98">
        <f>(AS58*$E58*$F58*$G58*$I58*$AT$11)</f>
        <v>0</v>
      </c>
      <c r="AU58" s="97"/>
      <c r="AV58" s="97">
        <f>(AU58*$E58*$F58*$G58*$I58*$AV$11)</f>
        <v>0</v>
      </c>
      <c r="AW58" s="97"/>
      <c r="AX58" s="98">
        <f>(AW58*$E58*$F58*$G58*$I58*$AX$11)</f>
        <v>0</v>
      </c>
      <c r="AY58" s="97"/>
      <c r="AZ58" s="98">
        <f>(AY58*$E58*$F58*$G58*$I58*$AZ$11)</f>
        <v>0</v>
      </c>
      <c r="BA58" s="97"/>
      <c r="BB58" s="98">
        <f>(BA58*$E58*$F58*$G58*$I58*$BB$11)</f>
        <v>0</v>
      </c>
      <c r="BC58" s="97"/>
      <c r="BD58" s="98">
        <f>(BC58*$E58*$F58*$G58*$I58*$BD$11)</f>
        <v>0</v>
      </c>
      <c r="BE58" s="97">
        <v>9</v>
      </c>
      <c r="BF58" s="98">
        <f>(BE58*$E58*$F58*$G58*$I58*$BF$11)</f>
        <v>362318.74559999997</v>
      </c>
      <c r="BG58" s="97"/>
      <c r="BH58" s="98">
        <f>(BG58*$E58*$F58*$G58*$J58*$BH$11)</f>
        <v>0</v>
      </c>
      <c r="BI58" s="97"/>
      <c r="BJ58" s="98">
        <f>(BI58*$E58*$F58*$G58*$J58*$BJ$11)</f>
        <v>0</v>
      </c>
      <c r="BK58" s="97"/>
      <c r="BL58" s="98">
        <f>(BK58*$E58*$F58*$G58*$J58*$BL$11)</f>
        <v>0</v>
      </c>
      <c r="BM58" s="97">
        <v>10</v>
      </c>
      <c r="BN58" s="98">
        <f>(BM58*$E58*$F58*$G58*$J58*$BN$11)</f>
        <v>377415.36</v>
      </c>
      <c r="BO58" s="97"/>
      <c r="BP58" s="98">
        <f>(BO58*$E58*$F58*$G58*$J58*$BP$11)</f>
        <v>0</v>
      </c>
      <c r="BQ58" s="97">
        <v>8</v>
      </c>
      <c r="BR58" s="98">
        <f>(BQ58*$E58*$F58*$G58*$J58*$BR$11)</f>
        <v>386473.32864000002</v>
      </c>
      <c r="BS58" s="97">
        <v>3</v>
      </c>
      <c r="BT58" s="102">
        <f>(BS58*$E58*$F58*$G58*$J58*$BT$11)</f>
        <v>124547.06879999998</v>
      </c>
      <c r="BU58" s="104"/>
      <c r="BV58" s="98">
        <f>(BU58*$E58*$F58*$G58*$I58*$BV$11)</f>
        <v>0</v>
      </c>
      <c r="BW58" s="97"/>
      <c r="BX58" s="98">
        <f>(BW58*$E58*$F58*$G58*$I58*$BX$11)</f>
        <v>0</v>
      </c>
      <c r="BY58" s="97"/>
      <c r="BZ58" s="98">
        <f>(BY58*$E58*$F58*$G58*$I58*$BZ$11)</f>
        <v>0</v>
      </c>
      <c r="CA58" s="97">
        <v>4</v>
      </c>
      <c r="CB58" s="98">
        <f>(CA58*$E58*$F58*$G58*$J58*$CB$11)</f>
        <v>150966.144</v>
      </c>
      <c r="CC58" s="97"/>
      <c r="CD58" s="98">
        <f>(CC58*$E58*$F58*$G58*$I58*$CD$11)</f>
        <v>0</v>
      </c>
      <c r="CE58" s="97"/>
      <c r="CF58" s="98">
        <f>(CE58*$E58*$F58*$G58*$I58*$CF$11)</f>
        <v>0</v>
      </c>
      <c r="CG58" s="97"/>
      <c r="CH58" s="98">
        <f>(CG58*$E58*$F58*$G58*$I58*$CH$11)</f>
        <v>0</v>
      </c>
      <c r="CI58" s="97">
        <v>3</v>
      </c>
      <c r="CJ58" s="98">
        <f>(CI58*$E58*$F58*$G58*$I58*$CJ$11)</f>
        <v>113224.60799999998</v>
      </c>
      <c r="CK58" s="97">
        <v>4</v>
      </c>
      <c r="CL58" s="98">
        <f>(CK58*$E58*$F58*$G58*$I58*$CL$11)</f>
        <v>125805.12</v>
      </c>
      <c r="CM58" s="97"/>
      <c r="CN58" s="98">
        <f>(CM58*$E58*$F58*$G58*$I58*$CN$11)</f>
        <v>0</v>
      </c>
      <c r="CO58" s="97">
        <v>23</v>
      </c>
      <c r="CP58" s="98">
        <f>(CO58*$E58*$F58*$G58*$J58*$CP$11)</f>
        <v>963541.41408000002</v>
      </c>
      <c r="CQ58" s="97">
        <v>4</v>
      </c>
      <c r="CR58" s="98">
        <f>(CQ58*$E58*$F58*$G58*$J58*$CR$11)</f>
        <v>181159.37279999998</v>
      </c>
      <c r="CS58" s="97"/>
      <c r="CT58" s="98">
        <f>(CS58*$E58*$F58*$G58*$J58*$CT$11)</f>
        <v>0</v>
      </c>
      <c r="CU58" s="103">
        <v>0</v>
      </c>
      <c r="CV58" s="98">
        <f>(CU58*$E58*$F58*$G58*$J58*$CV$11)</f>
        <v>0</v>
      </c>
      <c r="CW58" s="97"/>
      <c r="CX58" s="102">
        <f>(CW58*$E58*$F58*$G58*$J58*$CX$11)</f>
        <v>0</v>
      </c>
      <c r="CY58" s="97"/>
      <c r="CZ58" s="98">
        <f>(CY58*$E58*$F58*$G58*$J58*$CZ$11)</f>
        <v>0</v>
      </c>
      <c r="DA58" s="104"/>
      <c r="DB58" s="98">
        <f>(DA58*$E58*$F58*$G58*$J58*$DB$11)</f>
        <v>0</v>
      </c>
      <c r="DC58" s="97">
        <v>3</v>
      </c>
      <c r="DD58" s="98">
        <f>(DC58*$E58*$F58*$G58*$J58*$DD$11)</f>
        <v>135869.52959999998</v>
      </c>
      <c r="DE58" s="97"/>
      <c r="DF58" s="98">
        <f>(DE58*$E58*$F58*$G58*$K58*$DF$11)</f>
        <v>0</v>
      </c>
      <c r="DG58" s="97"/>
      <c r="DH58" s="102">
        <f>(DG58*$E58*$F58*$G58*$L58*$DH$11)</f>
        <v>0</v>
      </c>
      <c r="DI58" s="98">
        <f t="shared" ref="DI58:DI67" si="75">SUM(M58,O58,Q58,S58,U58,W58,Y58,AA58,AC58,AE58,AG58,AI58,AO58,AS58,AU58,BY58,AK58,AY58,BA58,BC58,CM58,BE58,BG58,AM58,BK58,AQ58,CO58,BM58,CQ58,BO58,BQ58,BS58,CA58,BU58,BW58,CC58,CE58,CG58,CI58,CK58,CS58,CU58,BI58,AW58,CW58,CY58,DA58,DC58,DE58,DG58)</f>
        <v>688</v>
      </c>
      <c r="DJ58" s="98">
        <f t="shared" ref="DJ58:DJ67" si="76">SUM(N58,P58,R58,T58,V58,X58,Z58,AB58,AD58,AF58,AH58,AJ58,AP58,AT58,AV58,BZ58,AL58,AZ58,BB58,BD58,CN58,BF58,BH58,AN58,BL58,AR58,CP58,BN58,CR58,BP58,BR58,BT58,CB58,BV58,BX58,CD58,CF58,CH58,CJ58,CL58,CT58,CV58,BJ58,AX58,CX58,CZ58,DB58,DD58,DF58,DH58)</f>
        <v>25575048.649919998</v>
      </c>
    </row>
    <row r="59" spans="1:114" ht="30" customHeight="1" x14ac:dyDescent="0.25">
      <c r="A59" s="89"/>
      <c r="B59" s="90">
        <v>37</v>
      </c>
      <c r="C59" s="91" t="s">
        <v>217</v>
      </c>
      <c r="D59" s="92" t="s">
        <v>218</v>
      </c>
      <c r="E59" s="85">
        <v>23160</v>
      </c>
      <c r="F59" s="93">
        <v>1.1100000000000001</v>
      </c>
      <c r="G59" s="94">
        <v>1</v>
      </c>
      <c r="H59" s="88"/>
      <c r="I59" s="95">
        <v>1.4</v>
      </c>
      <c r="J59" s="95">
        <v>1.68</v>
      </c>
      <c r="K59" s="95">
        <v>2.23</v>
      </c>
      <c r="L59" s="96">
        <v>2.57</v>
      </c>
      <c r="M59" s="97"/>
      <c r="N59" s="98">
        <f>(M59*$E59*$F59*$G59*$I59*$N$11)</f>
        <v>0</v>
      </c>
      <c r="O59" s="97"/>
      <c r="P59" s="97">
        <f>(O59*$E59*$F59*$G59*$I59*$P$11)</f>
        <v>0</v>
      </c>
      <c r="Q59" s="97">
        <v>115</v>
      </c>
      <c r="R59" s="98">
        <f>(Q59*$E59*$F59*$G59*$I59*$R$11)</f>
        <v>4552815.9600000009</v>
      </c>
      <c r="S59" s="97"/>
      <c r="T59" s="98">
        <f>(S59/12*2*$E59*$F59*$G59*$I59*$T$11)+(S59/12*10*$E59*$F59*$G59*$I59*$T$12)</f>
        <v>0</v>
      </c>
      <c r="U59" s="97"/>
      <c r="V59" s="98">
        <f>(U59*$E59*$F59*$G59*$I59*$V$11)</f>
        <v>0</v>
      </c>
      <c r="W59" s="97"/>
      <c r="X59" s="98">
        <f>(W59*$E59*$F59*$G59*$I59*$X$11)</f>
        <v>0</v>
      </c>
      <c r="Y59" s="97"/>
      <c r="Z59" s="98">
        <f>(Y59*$E59*$F59*$G59*$I59*$Z$11)</f>
        <v>0</v>
      </c>
      <c r="AA59" s="97"/>
      <c r="AB59" s="98">
        <f>(AA59*$E59*$F59*$G59*$I59*$AB$11)</f>
        <v>0</v>
      </c>
      <c r="AC59" s="97"/>
      <c r="AD59" s="98">
        <f>(AC59*$E59*$F59*$G59*$I59*$AD$11)</f>
        <v>0</v>
      </c>
      <c r="AE59" s="97"/>
      <c r="AF59" s="98">
        <f>(AE59*$E59*$F59*$G59*$I59*$AF$11)</f>
        <v>0</v>
      </c>
      <c r="AG59" s="99"/>
      <c r="AH59" s="98">
        <f>(AG59*$E59*$F59*$G59*$I59*$AH$11)</f>
        <v>0</v>
      </c>
      <c r="AI59" s="97"/>
      <c r="AJ59" s="98">
        <f>(AI59*$E59*$F59*$G59*$I59*$AJ$11)</f>
        <v>0</v>
      </c>
      <c r="AK59" s="97"/>
      <c r="AL59" s="97">
        <f>(AK59*$E59*$F59*$G59*$I59*$AL$11)</f>
        <v>0</v>
      </c>
      <c r="AM59" s="97">
        <v>16</v>
      </c>
      <c r="AN59" s="98">
        <f>(AM59*$E59*$F59*$G59*$J59*$AN$11)</f>
        <v>760122.31680000015</v>
      </c>
      <c r="AO59" s="103">
        <v>0</v>
      </c>
      <c r="AP59" s="98">
        <f>(AO59*$E59*$F59*$G59*$J59*$AP$11)</f>
        <v>0</v>
      </c>
      <c r="AQ59" s="97"/>
      <c r="AR59" s="98">
        <f>(AQ59*$E59*$F59*$G59*$J59*$AR$11)</f>
        <v>0</v>
      </c>
      <c r="AS59" s="97"/>
      <c r="AT59" s="98">
        <f>(AS59*$E59*$F59*$G59*$I59*$AT$11)</f>
        <v>0</v>
      </c>
      <c r="AU59" s="97"/>
      <c r="AV59" s="97">
        <f>(AU59*$E59*$F59*$G59*$I59*$AV$11)</f>
        <v>0</v>
      </c>
      <c r="AW59" s="97"/>
      <c r="AX59" s="98">
        <f>(AW59*$E59*$F59*$G59*$I59*$AX$11)</f>
        <v>0</v>
      </c>
      <c r="AY59" s="97"/>
      <c r="AZ59" s="98">
        <f>(AY59*$E59*$F59*$G59*$I59*$AZ$11)</f>
        <v>0</v>
      </c>
      <c r="BA59" s="97"/>
      <c r="BB59" s="98">
        <f>(BA59*$E59*$F59*$G59*$I59*$BB$11)</f>
        <v>0</v>
      </c>
      <c r="BC59" s="97"/>
      <c r="BD59" s="98">
        <f>(BC59*$E59*$F59*$G59*$I59*$BD$11)</f>
        <v>0</v>
      </c>
      <c r="BE59" s="97"/>
      <c r="BF59" s="98">
        <f>(BE59*$E59*$F59*$G59*$I59*$BF$11)</f>
        <v>0</v>
      </c>
      <c r="BG59" s="97"/>
      <c r="BH59" s="98">
        <f>(BG59*$E59*$F59*$G59*$J59*$BH$11)</f>
        <v>0</v>
      </c>
      <c r="BI59" s="97"/>
      <c r="BJ59" s="98">
        <f>(BI59*$E59*$F59*$G59*$J59*$BJ$11)</f>
        <v>0</v>
      </c>
      <c r="BK59" s="97"/>
      <c r="BL59" s="98">
        <f>(BK59*$E59*$F59*$G59*$J59*$BL$11)</f>
        <v>0</v>
      </c>
      <c r="BM59" s="97"/>
      <c r="BN59" s="98">
        <f>(BM59*$E59*$F59*$G59*$J59*$BN$11)</f>
        <v>0</v>
      </c>
      <c r="BO59" s="97"/>
      <c r="BP59" s="98">
        <f>(BO59*$E59*$F59*$G59*$J59*$BP$11)</f>
        <v>0</v>
      </c>
      <c r="BQ59" s="97">
        <v>1</v>
      </c>
      <c r="BR59" s="98">
        <f>(BQ59*$E59*$F59*$G59*$J59*$BR$11)</f>
        <v>55281.623040000006</v>
      </c>
      <c r="BS59" s="97"/>
      <c r="BT59" s="102">
        <f>(BS59*$E59*$F59*$G59*$J59*$BT$11)</f>
        <v>0</v>
      </c>
      <c r="BU59" s="104"/>
      <c r="BV59" s="98">
        <f>(BU59*$E59*$F59*$G59*$I59*$BV$11)</f>
        <v>0</v>
      </c>
      <c r="BW59" s="97"/>
      <c r="BX59" s="98">
        <f>(BW59*$E59*$F59*$G59*$I59*$BX$11)</f>
        <v>0</v>
      </c>
      <c r="BY59" s="97"/>
      <c r="BZ59" s="98">
        <f>(BY59*$E59*$F59*$G59*$I59*$BZ$11)</f>
        <v>0</v>
      </c>
      <c r="CA59" s="97"/>
      <c r="CB59" s="98">
        <f>(CA59*$E59*$F59*$G59*$J59*$CB$11)</f>
        <v>0</v>
      </c>
      <c r="CC59" s="97"/>
      <c r="CD59" s="98">
        <f>(CC59*$E59*$F59*$G59*$I59*$CD$11)</f>
        <v>0</v>
      </c>
      <c r="CE59" s="97"/>
      <c r="CF59" s="98">
        <f>(CE59*$E59*$F59*$G59*$I59*$CF$11)</f>
        <v>0</v>
      </c>
      <c r="CG59" s="97"/>
      <c r="CH59" s="98">
        <f>(CG59*$E59*$F59*$G59*$I59*$CH$11)</f>
        <v>0</v>
      </c>
      <c r="CI59" s="97"/>
      <c r="CJ59" s="98">
        <f>(CI59*$E59*$F59*$G59*$I59*$CJ$11)</f>
        <v>0</v>
      </c>
      <c r="CK59" s="97"/>
      <c r="CL59" s="98">
        <f>(CK59*$E59*$F59*$G59*$I59*$CL$11)</f>
        <v>0</v>
      </c>
      <c r="CM59" s="97"/>
      <c r="CN59" s="98">
        <f>(CM59*$E59*$F59*$G59*$I59*$CN$11)</f>
        <v>0</v>
      </c>
      <c r="CO59" s="97">
        <v>2</v>
      </c>
      <c r="CP59" s="98">
        <f>(CO59*$E59*$F59*$G59*$J59*$CP$11)</f>
        <v>95879.064960000018</v>
      </c>
      <c r="CQ59" s="97"/>
      <c r="CR59" s="98">
        <f>(CQ59*$E59*$F59*$G59*$J59*$CR$11)</f>
        <v>0</v>
      </c>
      <c r="CS59" s="97"/>
      <c r="CT59" s="98">
        <f>(CS59*$E59*$F59*$G59*$J59*$CT$11)</f>
        <v>0</v>
      </c>
      <c r="CU59" s="103">
        <v>0</v>
      </c>
      <c r="CV59" s="98">
        <f>(CU59*$E59*$F59*$G59*$J59*$CV$11)</f>
        <v>0</v>
      </c>
      <c r="CW59" s="97"/>
      <c r="CX59" s="102">
        <f>(CW59*$E59*$F59*$G59*$J59*$CX$11)</f>
        <v>0</v>
      </c>
      <c r="CY59" s="97"/>
      <c r="CZ59" s="98">
        <f>(CY59*$E59*$F59*$G59*$J59*$CZ$11)</f>
        <v>0</v>
      </c>
      <c r="DA59" s="104"/>
      <c r="DB59" s="98">
        <f>(DA59*$E59*$F59*$G59*$J59*$DB$11)</f>
        <v>0</v>
      </c>
      <c r="DC59" s="97"/>
      <c r="DD59" s="98">
        <f>(DC59*$E59*$F59*$G59*$J59*$DD$11)</f>
        <v>0</v>
      </c>
      <c r="DE59" s="97"/>
      <c r="DF59" s="98">
        <f>(DE59*$E59*$F59*$G59*$K59*$DF$11)</f>
        <v>0</v>
      </c>
      <c r="DG59" s="97"/>
      <c r="DH59" s="102">
        <f>(DG59*$E59*$F59*$G59*$L59*$DH$11)</f>
        <v>0</v>
      </c>
      <c r="DI59" s="98">
        <f t="shared" si="75"/>
        <v>134</v>
      </c>
      <c r="DJ59" s="98">
        <f t="shared" si="76"/>
        <v>5464098.9648000011</v>
      </c>
    </row>
    <row r="60" spans="1:114" ht="30" customHeight="1" x14ac:dyDescent="0.25">
      <c r="A60" s="128"/>
      <c r="B60" s="90">
        <v>38</v>
      </c>
      <c r="C60" s="91" t="s">
        <v>219</v>
      </c>
      <c r="D60" s="92" t="s">
        <v>220</v>
      </c>
      <c r="E60" s="85">
        <v>23160</v>
      </c>
      <c r="F60" s="93">
        <v>1.97</v>
      </c>
      <c r="G60" s="94">
        <v>1</v>
      </c>
      <c r="H60" s="88"/>
      <c r="I60" s="95">
        <v>1.4</v>
      </c>
      <c r="J60" s="95">
        <v>1.68</v>
      </c>
      <c r="K60" s="95">
        <v>2.23</v>
      </c>
      <c r="L60" s="96">
        <v>2.57</v>
      </c>
      <c r="M60" s="97"/>
      <c r="N60" s="98">
        <f>(M60*$E60*$F60*$G60*$I60)</f>
        <v>0</v>
      </c>
      <c r="O60" s="97"/>
      <c r="P60" s="97">
        <f>(O60*$E60*$F60*$G60*$I60)</f>
        <v>0</v>
      </c>
      <c r="Q60" s="97">
        <v>4</v>
      </c>
      <c r="R60" s="98">
        <f>(Q60*$E60*$F60*$G60*$I60)</f>
        <v>255501.11999999997</v>
      </c>
      <c r="S60" s="97"/>
      <c r="T60" s="98">
        <f>(S60*$E60*$F60*$G60*$I60)</f>
        <v>0</v>
      </c>
      <c r="U60" s="97"/>
      <c r="V60" s="98">
        <f>(U60*$E60*$F60*$G60*$I60)</f>
        <v>0</v>
      </c>
      <c r="W60" s="97"/>
      <c r="X60" s="98">
        <f>(W60*$E60*$F60*$G60*$I60)</f>
        <v>0</v>
      </c>
      <c r="Y60" s="97"/>
      <c r="Z60" s="98">
        <f>(Y60*$E60*$F60*$G60*$I60)</f>
        <v>0</v>
      </c>
      <c r="AA60" s="97"/>
      <c r="AB60" s="98">
        <f>(AA60*$E60*$F60*$G60*$I60)</f>
        <v>0</v>
      </c>
      <c r="AC60" s="97"/>
      <c r="AD60" s="98">
        <f>(AC60*$E60*$F60*$G60*$I60)</f>
        <v>0</v>
      </c>
      <c r="AE60" s="97"/>
      <c r="AF60" s="98">
        <f>(AE60*$E60*$F60*$G60*$I60)</f>
        <v>0</v>
      </c>
      <c r="AG60" s="99"/>
      <c r="AH60" s="98">
        <f>(AG60*$E60*$F60*$G60*$I60)</f>
        <v>0</v>
      </c>
      <c r="AI60" s="97"/>
      <c r="AJ60" s="98">
        <f>(AI60*$E60*$F60*$G60*$I60)</f>
        <v>0</v>
      </c>
      <c r="AK60" s="97"/>
      <c r="AL60" s="98">
        <f>(AK60*$E60*$F60*$G60*$I60)</f>
        <v>0</v>
      </c>
      <c r="AM60" s="97"/>
      <c r="AN60" s="98">
        <f>(AM60*$E60*$F60*$G60*$J60)</f>
        <v>0</v>
      </c>
      <c r="AO60" s="103">
        <v>0</v>
      </c>
      <c r="AP60" s="98">
        <f>(AO60*$E60*$F60*$G60*$J60)</f>
        <v>0</v>
      </c>
      <c r="AQ60" s="97"/>
      <c r="AR60" s="98">
        <f>(AQ60*$E60*$F60*$G60*$J60)</f>
        <v>0</v>
      </c>
      <c r="AS60" s="97"/>
      <c r="AT60" s="98">
        <f>(AS60*$E60*$F60*$G60*$I60)</f>
        <v>0</v>
      </c>
      <c r="AU60" s="97"/>
      <c r="AV60" s="98">
        <f>(AU60*$E60*$F60*$G60*$I60)</f>
        <v>0</v>
      </c>
      <c r="AW60" s="97"/>
      <c r="AX60" s="98">
        <f>(AW60*$E60*$F60*$G60*$I60)</f>
        <v>0</v>
      </c>
      <c r="AY60" s="97"/>
      <c r="AZ60" s="98">
        <f>(AY60*$E60*$F60*$G60*$I60)</f>
        <v>0</v>
      </c>
      <c r="BA60" s="97"/>
      <c r="BB60" s="98">
        <f>(BA60*$E60*$F60*$G60*$I60)</f>
        <v>0</v>
      </c>
      <c r="BC60" s="97"/>
      <c r="BD60" s="98">
        <f>(BC60*$E60*$F60*$G60*$I60)</f>
        <v>0</v>
      </c>
      <c r="BE60" s="97"/>
      <c r="BF60" s="98">
        <f>(BE60*$E60*$F60*$G60*$I60)</f>
        <v>0</v>
      </c>
      <c r="BG60" s="97"/>
      <c r="BH60" s="98">
        <f>(BG60*$E60*$F60*$G60*$J60)</f>
        <v>0</v>
      </c>
      <c r="BI60" s="97"/>
      <c r="BJ60" s="98">
        <f>(BI60*$E60*$F60*$G60*$J60)</f>
        <v>0</v>
      </c>
      <c r="BK60" s="97"/>
      <c r="BL60" s="98">
        <f>(BK60*$E60*$F60*$G60*$J60)</f>
        <v>0</v>
      </c>
      <c r="BM60" s="97"/>
      <c r="BN60" s="98">
        <f>(BM60*$E60*$F60*$G60*$J60)</f>
        <v>0</v>
      </c>
      <c r="BO60" s="97"/>
      <c r="BP60" s="98">
        <f>(BO60*$E60*$F60*$G60*$J60)</f>
        <v>0</v>
      </c>
      <c r="BQ60" s="97"/>
      <c r="BR60" s="98">
        <f>(BQ60*$E60*$F60*$G60*$J60)</f>
        <v>0</v>
      </c>
      <c r="BS60" s="97"/>
      <c r="BT60" s="98">
        <f>(BS60*$E60*$F60*$G60*$J60)</f>
        <v>0</v>
      </c>
      <c r="BU60" s="104"/>
      <c r="BV60" s="98">
        <f>(BU60*$E60*$F60*$G60*$I60)</f>
        <v>0</v>
      </c>
      <c r="BW60" s="97"/>
      <c r="BX60" s="98">
        <f>(BW60*$E60*$F60*$G60*$I60)</f>
        <v>0</v>
      </c>
      <c r="BY60" s="97"/>
      <c r="BZ60" s="98">
        <f>(BY60*$E60*$F60*$G60*$I60)</f>
        <v>0</v>
      </c>
      <c r="CA60" s="97"/>
      <c r="CB60" s="98">
        <f>(CA60*$E60*$F60*$G60*$J60)</f>
        <v>0</v>
      </c>
      <c r="CC60" s="97"/>
      <c r="CD60" s="98">
        <f>(CC60*$E60*$F60*$G60*$I60)</f>
        <v>0</v>
      </c>
      <c r="CE60" s="97"/>
      <c r="CF60" s="98">
        <f>(CE60*$E60*$F60*$G60*$I60)</f>
        <v>0</v>
      </c>
      <c r="CG60" s="97"/>
      <c r="CH60" s="98">
        <f>(CG60*$E60*$F60*$G60*$I60)</f>
        <v>0</v>
      </c>
      <c r="CI60" s="97"/>
      <c r="CJ60" s="98">
        <f>(CI60*$E60*$F60*$G60*$I60)</f>
        <v>0</v>
      </c>
      <c r="CK60" s="97"/>
      <c r="CL60" s="98">
        <f>(CK60*$E60*$F60*$G60*$I60)</f>
        <v>0</v>
      </c>
      <c r="CM60" s="97"/>
      <c r="CN60" s="98">
        <f>(CM60*$E60*$F60*$G60*$I60)</f>
        <v>0</v>
      </c>
      <c r="CO60" s="97">
        <v>0</v>
      </c>
      <c r="CP60" s="98">
        <f>(CO60*$E60*$F60*$G60*$J60)</f>
        <v>0</v>
      </c>
      <c r="CQ60" s="97"/>
      <c r="CR60" s="98">
        <f>(CQ60*$E60*$F60*$G60*$J60)</f>
        <v>0</v>
      </c>
      <c r="CS60" s="97"/>
      <c r="CT60" s="98">
        <f>(CS60*$E60*$F60*$G60*$J60)</f>
        <v>0</v>
      </c>
      <c r="CU60" s="103">
        <v>0</v>
      </c>
      <c r="CV60" s="98">
        <f>(CU60*$E60*$F60*$G60*$J60)</f>
        <v>0</v>
      </c>
      <c r="CW60" s="97"/>
      <c r="CX60" s="98">
        <f>(CW60*$E60*$F60*$G60*$J60)</f>
        <v>0</v>
      </c>
      <c r="CY60" s="97"/>
      <c r="CZ60" s="98">
        <f>(CY60*$E60*$F60*$G60*$J60)</f>
        <v>0</v>
      </c>
      <c r="DA60" s="104"/>
      <c r="DB60" s="98">
        <f>(DA60*$E60*$F60*$G60*$J60)</f>
        <v>0</v>
      </c>
      <c r="DC60" s="97"/>
      <c r="DD60" s="98">
        <f>(DC60*$E60*$F60*$G60*$J60)</f>
        <v>0</v>
      </c>
      <c r="DE60" s="97"/>
      <c r="DF60" s="98">
        <f>(DE60*$E60*$F60*$G60*$K60)</f>
        <v>0</v>
      </c>
      <c r="DG60" s="97"/>
      <c r="DH60" s="102">
        <f>(DG60*$E60*$F60*$G60*$L60)</f>
        <v>0</v>
      </c>
      <c r="DI60" s="98">
        <f t="shared" si="75"/>
        <v>4</v>
      </c>
      <c r="DJ60" s="98">
        <f t="shared" si="76"/>
        <v>255501.11999999997</v>
      </c>
    </row>
    <row r="61" spans="1:114" ht="30" customHeight="1" x14ac:dyDescent="0.25">
      <c r="A61" s="89"/>
      <c r="B61" s="90">
        <v>39</v>
      </c>
      <c r="C61" s="91" t="s">
        <v>221</v>
      </c>
      <c r="D61" s="92" t="s">
        <v>222</v>
      </c>
      <c r="E61" s="85">
        <v>23160</v>
      </c>
      <c r="F61" s="93">
        <v>2.78</v>
      </c>
      <c r="G61" s="94">
        <v>1</v>
      </c>
      <c r="H61" s="88"/>
      <c r="I61" s="95">
        <v>1.4</v>
      </c>
      <c r="J61" s="95">
        <v>1.68</v>
      </c>
      <c r="K61" s="95">
        <v>2.23</v>
      </c>
      <c r="L61" s="96">
        <v>2.57</v>
      </c>
      <c r="M61" s="97"/>
      <c r="N61" s="98">
        <f>(M61*$E61*$F61*$G61*$I61)</f>
        <v>0</v>
      </c>
      <c r="O61" s="97"/>
      <c r="P61" s="97">
        <f>(O61*$E61*$F61*$G61*$I61)</f>
        <v>0</v>
      </c>
      <c r="Q61" s="97">
        <v>34</v>
      </c>
      <c r="R61" s="98">
        <f>(Q61*$E61*$F61*$G61*$I61)</f>
        <v>3064716.4799999995</v>
      </c>
      <c r="S61" s="97"/>
      <c r="T61" s="98">
        <f>(S61*$E61*$F61*$G61*$I61)</f>
        <v>0</v>
      </c>
      <c r="U61" s="97"/>
      <c r="V61" s="98">
        <f>(U61*$E61*$F61*$G61*$I61)</f>
        <v>0</v>
      </c>
      <c r="W61" s="97"/>
      <c r="X61" s="98">
        <f>(W61*$E61*$F61*$G61*$I61)</f>
        <v>0</v>
      </c>
      <c r="Y61" s="97"/>
      <c r="Z61" s="98">
        <f>(Y61*$E61*$F61*$G61*$I61)</f>
        <v>0</v>
      </c>
      <c r="AA61" s="97"/>
      <c r="AB61" s="98">
        <f>(AA61*$E61*$F61*$G61*$I61)</f>
        <v>0</v>
      </c>
      <c r="AC61" s="97"/>
      <c r="AD61" s="98">
        <f>(AC61*$E61*$F61*$G61*$I61)</f>
        <v>0</v>
      </c>
      <c r="AE61" s="97"/>
      <c r="AF61" s="98">
        <f>(AE61*$E61*$F61*$G61*$I61)</f>
        <v>0</v>
      </c>
      <c r="AG61" s="99"/>
      <c r="AH61" s="98">
        <f>(AG61*$E61*$F61*$G61*$I61)</f>
        <v>0</v>
      </c>
      <c r="AI61" s="97"/>
      <c r="AJ61" s="98">
        <f>(AI61*$E61*$F61*$G61*$I61)</f>
        <v>0</v>
      </c>
      <c r="AK61" s="97"/>
      <c r="AL61" s="98">
        <f>(AK61*$E61*$F61*$G61*$I61)</f>
        <v>0</v>
      </c>
      <c r="AM61" s="97"/>
      <c r="AN61" s="98">
        <f>(AM61*$E61*$F61*$G61*$J61)</f>
        <v>0</v>
      </c>
      <c r="AO61" s="103">
        <v>0</v>
      </c>
      <c r="AP61" s="98">
        <f>(AO61*$E61*$F61*$G61*$J61)</f>
        <v>0</v>
      </c>
      <c r="AQ61" s="97"/>
      <c r="AR61" s="98">
        <f>(AQ61*$E61*$F61*$G61*$J61)</f>
        <v>0</v>
      </c>
      <c r="AS61" s="97"/>
      <c r="AT61" s="98">
        <f>(AS61*$E61*$F61*$G61*$I61)</f>
        <v>0</v>
      </c>
      <c r="AU61" s="97"/>
      <c r="AV61" s="98">
        <f>(AU61*$E61*$F61*$G61*$I61)</f>
        <v>0</v>
      </c>
      <c r="AW61" s="97"/>
      <c r="AX61" s="98">
        <f>(AW61*$E61*$F61*$G61*$I61)</f>
        <v>0</v>
      </c>
      <c r="AY61" s="97"/>
      <c r="AZ61" s="98">
        <f>(AY61*$E61*$F61*$G61*$I61)</f>
        <v>0</v>
      </c>
      <c r="BA61" s="97"/>
      <c r="BB61" s="98">
        <f>(BA61*$E61*$F61*$G61*$I61)</f>
        <v>0</v>
      </c>
      <c r="BC61" s="97"/>
      <c r="BD61" s="98">
        <f>(BC61*$E61*$F61*$G61*$I61)</f>
        <v>0</v>
      </c>
      <c r="BE61" s="97"/>
      <c r="BF61" s="98">
        <f>(BE61*$E61*$F61*$G61*$I61)</f>
        <v>0</v>
      </c>
      <c r="BG61" s="97"/>
      <c r="BH61" s="98">
        <f>(BG61*$E61*$F61*$G61*$J61)</f>
        <v>0</v>
      </c>
      <c r="BI61" s="97"/>
      <c r="BJ61" s="98">
        <f>(BI61*$E61*$F61*$G61*$J61)</f>
        <v>0</v>
      </c>
      <c r="BK61" s="97"/>
      <c r="BL61" s="98">
        <f>(BK61*$E61*$F61*$G61*$J61)</f>
        <v>0</v>
      </c>
      <c r="BM61" s="97"/>
      <c r="BN61" s="98">
        <f>(BM61*$E61*$F61*$G61*$J61)</f>
        <v>0</v>
      </c>
      <c r="BO61" s="97"/>
      <c r="BP61" s="98">
        <f>(BO61*$E61*$F61*$G61*$J61)</f>
        <v>0</v>
      </c>
      <c r="BQ61" s="97"/>
      <c r="BR61" s="98">
        <f>(BQ61*$E61*$F61*$G61*$J61)</f>
        <v>0</v>
      </c>
      <c r="BS61" s="97"/>
      <c r="BT61" s="98">
        <f>(BS61*$E61*$F61*$G61*$J61)</f>
        <v>0</v>
      </c>
      <c r="BU61" s="104"/>
      <c r="BV61" s="98">
        <f>(BU61*$E61*$F61*$G61*$I61)</f>
        <v>0</v>
      </c>
      <c r="BW61" s="97"/>
      <c r="BX61" s="98">
        <f>(BW61*$E61*$F61*$G61*$I61)</f>
        <v>0</v>
      </c>
      <c r="BY61" s="97"/>
      <c r="BZ61" s="98">
        <f>(BY61*$E61*$F61*$G61*$I61)</f>
        <v>0</v>
      </c>
      <c r="CA61" s="97"/>
      <c r="CB61" s="98">
        <f>(CA61*$E61*$F61*$G61*$J61)</f>
        <v>0</v>
      </c>
      <c r="CC61" s="97"/>
      <c r="CD61" s="98">
        <f>(CC61*$E61*$F61*$G61*$I61)</f>
        <v>0</v>
      </c>
      <c r="CE61" s="97"/>
      <c r="CF61" s="98">
        <f>(CE61*$E61*$F61*$G61*$I61)</f>
        <v>0</v>
      </c>
      <c r="CG61" s="97"/>
      <c r="CH61" s="98">
        <f>(CG61*$E61*$F61*$G61*$I61)</f>
        <v>0</v>
      </c>
      <c r="CI61" s="97"/>
      <c r="CJ61" s="98">
        <f>(CI61*$E61*$F61*$G61*$I61)</f>
        <v>0</v>
      </c>
      <c r="CK61" s="97"/>
      <c r="CL61" s="98">
        <f>(CK61*$E61*$F61*$G61*$I61)</f>
        <v>0</v>
      </c>
      <c r="CM61" s="97"/>
      <c r="CN61" s="98">
        <f>(CM61*$E61*$F61*$G61*$I61)</f>
        <v>0</v>
      </c>
      <c r="CO61" s="97">
        <v>0</v>
      </c>
      <c r="CP61" s="98">
        <f>(CO61*$E61*$F61*$G61*$J61)</f>
        <v>0</v>
      </c>
      <c r="CQ61" s="97"/>
      <c r="CR61" s="98">
        <f>(CQ61*$E61*$F61*$G61*$J61)</f>
        <v>0</v>
      </c>
      <c r="CS61" s="97"/>
      <c r="CT61" s="98">
        <f>(CS61*$E61*$F61*$G61*$J61)</f>
        <v>0</v>
      </c>
      <c r="CU61" s="103">
        <v>0</v>
      </c>
      <c r="CV61" s="98">
        <f>(CU61*$E61*$F61*$G61*$J61)</f>
        <v>0</v>
      </c>
      <c r="CW61" s="97"/>
      <c r="CX61" s="98">
        <f>(CW61*$E61*$F61*$G61*$J61)</f>
        <v>0</v>
      </c>
      <c r="CY61" s="97"/>
      <c r="CZ61" s="98">
        <f>(CY61*$E61*$F61*$G61*$J61)</f>
        <v>0</v>
      </c>
      <c r="DA61" s="104"/>
      <c r="DB61" s="98">
        <f>(DA61*$E61*$F61*$G61*$J61)</f>
        <v>0</v>
      </c>
      <c r="DC61" s="97"/>
      <c r="DD61" s="98">
        <f>(DC61*$E61*$F61*$G61*$J61)</f>
        <v>0</v>
      </c>
      <c r="DE61" s="97"/>
      <c r="DF61" s="98">
        <f>(DE61*$E61*$F61*$G61*$K61)</f>
        <v>0</v>
      </c>
      <c r="DG61" s="97"/>
      <c r="DH61" s="102">
        <f>(DG61*$E61*$F61*$G61*$L61)</f>
        <v>0</v>
      </c>
      <c r="DI61" s="98">
        <f t="shared" si="75"/>
        <v>34</v>
      </c>
      <c r="DJ61" s="98">
        <f t="shared" si="76"/>
        <v>3064716.4799999995</v>
      </c>
    </row>
    <row r="62" spans="1:114" ht="30" customHeight="1" x14ac:dyDescent="0.25">
      <c r="A62" s="89"/>
      <c r="B62" s="90">
        <v>40</v>
      </c>
      <c r="C62" s="91" t="s">
        <v>223</v>
      </c>
      <c r="D62" s="92" t="s">
        <v>224</v>
      </c>
      <c r="E62" s="85">
        <v>23160</v>
      </c>
      <c r="F62" s="93">
        <v>1.1499999999999999</v>
      </c>
      <c r="G62" s="94">
        <v>1</v>
      </c>
      <c r="H62" s="88"/>
      <c r="I62" s="95">
        <v>1.4</v>
      </c>
      <c r="J62" s="95">
        <v>1.68</v>
      </c>
      <c r="K62" s="95">
        <v>2.23</v>
      </c>
      <c r="L62" s="96">
        <v>2.57</v>
      </c>
      <c r="M62" s="97"/>
      <c r="N62" s="98">
        <f>(M62*$E62*$F62*$G62*$I62*$N$11)</f>
        <v>0</v>
      </c>
      <c r="O62" s="97"/>
      <c r="P62" s="97">
        <f>(O62*$E62*$F62*$G62*$I62*$P$11)</f>
        <v>0</v>
      </c>
      <c r="Q62" s="97">
        <v>14</v>
      </c>
      <c r="R62" s="98">
        <f>(Q62*$E62*$F62*$G62*$I62*$R$11)</f>
        <v>574229.04</v>
      </c>
      <c r="S62" s="97"/>
      <c r="T62" s="98">
        <f>(S62/12*2*$E62*$F62*$G62*$I62*$T$11)+(S62/12*10*$E62*$F62*$G62*$I62*$T$12)</f>
        <v>0</v>
      </c>
      <c r="U62" s="97"/>
      <c r="V62" s="98">
        <f>(U62*$E62*$F62*$G62*$I62*$V$11)</f>
        <v>0</v>
      </c>
      <c r="W62" s="97"/>
      <c r="X62" s="98">
        <f>(W62*$E62*$F62*$G62*$I62*$X$11)</f>
        <v>0</v>
      </c>
      <c r="Y62" s="97"/>
      <c r="Z62" s="98">
        <f>(Y62*$E62*$F62*$G62*$I62*$Z$11)</f>
        <v>0</v>
      </c>
      <c r="AA62" s="97"/>
      <c r="AB62" s="98">
        <f>(AA62*$E62*$F62*$G62*$I62*$AB$11)</f>
        <v>0</v>
      </c>
      <c r="AC62" s="97"/>
      <c r="AD62" s="98">
        <f>(AC62*$E62*$F62*$G62*$I62*$AD$11)</f>
        <v>0</v>
      </c>
      <c r="AE62" s="97"/>
      <c r="AF62" s="98">
        <f>(AE62*$E62*$F62*$G62*$I62*$AF$11)</f>
        <v>0</v>
      </c>
      <c r="AG62" s="99"/>
      <c r="AH62" s="98">
        <f>(AG62*$E62*$F62*$G62*$I62*$AH$11)</f>
        <v>0</v>
      </c>
      <c r="AI62" s="97"/>
      <c r="AJ62" s="98">
        <f>(AI62*$E62*$F62*$G62*$I62*$AJ$11)</f>
        <v>0</v>
      </c>
      <c r="AK62" s="97"/>
      <c r="AL62" s="97">
        <f>(AK62*$E62*$F62*$G62*$I62*$AL$11)</f>
        <v>0</v>
      </c>
      <c r="AM62" s="97"/>
      <c r="AN62" s="98">
        <f>(AM62*$E62*$F62*$G62*$J62*$AN$11)</f>
        <v>0</v>
      </c>
      <c r="AO62" s="103">
        <v>0</v>
      </c>
      <c r="AP62" s="98">
        <f>(AO62*$E62*$F62*$G62*$J62*$AP$11)</f>
        <v>0</v>
      </c>
      <c r="AQ62" s="97"/>
      <c r="AR62" s="102">
        <f>(AQ62*$E62*$F62*$G62*$J62*$AR$11)</f>
        <v>0</v>
      </c>
      <c r="AS62" s="113"/>
      <c r="AT62" s="98">
        <f>(AS62*$E62*$F62*$G62*$I62*$AT$11)</f>
        <v>0</v>
      </c>
      <c r="AU62" s="97"/>
      <c r="AV62" s="97">
        <f>(AU62*$E62*$F62*$G62*$I62*$AV$11)</f>
        <v>0</v>
      </c>
      <c r="AW62" s="97"/>
      <c r="AX62" s="98">
        <f>(AW62*$E62*$F62*$G62*$I62*$AX$11)</f>
        <v>0</v>
      </c>
      <c r="AY62" s="97"/>
      <c r="AZ62" s="98">
        <f>(AY62*$E62*$F62*$G62*$I62*$AZ$11)</f>
        <v>0</v>
      </c>
      <c r="BA62" s="97"/>
      <c r="BB62" s="98">
        <f>(BA62*$E62*$F62*$G62*$I62*$BB$11)</f>
        <v>0</v>
      </c>
      <c r="BC62" s="97"/>
      <c r="BD62" s="98">
        <f>(BC62*$E62*$F62*$G62*$I62*$BD$11)</f>
        <v>0</v>
      </c>
      <c r="BE62" s="97"/>
      <c r="BF62" s="98">
        <f>(BE62*$E62*$F62*$G62*$I62*$BF$11)</f>
        <v>0</v>
      </c>
      <c r="BG62" s="97"/>
      <c r="BH62" s="98">
        <f>(BG62*$E62*$F62*$G62*$J62*$BH$11)</f>
        <v>0</v>
      </c>
      <c r="BI62" s="97"/>
      <c r="BJ62" s="98">
        <f>(BI62*$E62*$F62*$G62*$J62*$BJ$11)</f>
        <v>0</v>
      </c>
      <c r="BK62" s="97"/>
      <c r="BL62" s="98">
        <f>(BK62*$E62*$F62*$G62*$J62*$BL$11)</f>
        <v>0</v>
      </c>
      <c r="BM62" s="97"/>
      <c r="BN62" s="98">
        <f>(BM62*$E62*$F62*$G62*$J62*$BN$11)</f>
        <v>0</v>
      </c>
      <c r="BO62" s="97"/>
      <c r="BP62" s="98">
        <f>(BO62*$E62*$F62*$G62*$J62*$BP$11)</f>
        <v>0</v>
      </c>
      <c r="BQ62" s="97"/>
      <c r="BR62" s="98">
        <f>(BQ62*$E62*$F62*$G62*$J62*$BR$11)</f>
        <v>0</v>
      </c>
      <c r="BS62" s="97"/>
      <c r="BT62" s="102">
        <f>(BS62*$E62*$F62*$G62*$J62*$BT$11)</f>
        <v>0</v>
      </c>
      <c r="BU62" s="104"/>
      <c r="BV62" s="98">
        <f>(BU62*$E62*$F62*$G62*$I62*$BV$11)</f>
        <v>0</v>
      </c>
      <c r="BW62" s="97"/>
      <c r="BX62" s="98">
        <f>(BW62*$E62*$F62*$G62*$I62*$BX$11)</f>
        <v>0</v>
      </c>
      <c r="BY62" s="97"/>
      <c r="BZ62" s="98">
        <f>(BY62*$E62*$F62*$G62*$I62*$BZ$11)</f>
        <v>0</v>
      </c>
      <c r="CA62" s="97"/>
      <c r="CB62" s="98">
        <f>(CA62*$E62*$F62*$G62*$J62*$CB$11)</f>
        <v>0</v>
      </c>
      <c r="CC62" s="97"/>
      <c r="CD62" s="98">
        <f>(CC62*$E62*$F62*$G62*$I62*$CD$11)</f>
        <v>0</v>
      </c>
      <c r="CE62" s="97"/>
      <c r="CF62" s="98">
        <f>(CE62*$E62*$F62*$G62*$I62*$CF$11)</f>
        <v>0</v>
      </c>
      <c r="CG62" s="97"/>
      <c r="CH62" s="98">
        <f>(CG62*$E62*$F62*$G62*$I62*$CH$11)</f>
        <v>0</v>
      </c>
      <c r="CI62" s="97"/>
      <c r="CJ62" s="98">
        <f>(CI62*$E62*$F62*$G62*$I62*$CJ$11)</f>
        <v>0</v>
      </c>
      <c r="CK62" s="97"/>
      <c r="CL62" s="98">
        <f>(CK62*$E62*$F62*$G62*$I62*$CL$11)</f>
        <v>0</v>
      </c>
      <c r="CM62" s="97"/>
      <c r="CN62" s="98">
        <f>(CM62*$E62*$F62*$G62*$I62*$CN$11)</f>
        <v>0</v>
      </c>
      <c r="CO62" s="97">
        <v>0</v>
      </c>
      <c r="CP62" s="98">
        <f>(CO62*$E62*$F62*$G62*$J62*$CP$11)</f>
        <v>0</v>
      </c>
      <c r="CQ62" s="97"/>
      <c r="CR62" s="98">
        <f>(CQ62*$E62*$F62*$G62*$J62*$CR$11)</f>
        <v>0</v>
      </c>
      <c r="CS62" s="97"/>
      <c r="CT62" s="98">
        <f>(CS62*$E62*$F62*$G62*$J62*$CT$11)</f>
        <v>0</v>
      </c>
      <c r="CU62" s="103">
        <v>0</v>
      </c>
      <c r="CV62" s="98">
        <f>(CU62*$E62*$F62*$G62*$J62*$CV$11)</f>
        <v>0</v>
      </c>
      <c r="CW62" s="97"/>
      <c r="CX62" s="102">
        <f>(CW62*$E62*$F62*$G62*$J62*$CX$11)</f>
        <v>0</v>
      </c>
      <c r="CY62" s="97"/>
      <c r="CZ62" s="98">
        <f>(CY62*$E62*$F62*$G62*$J62*$CZ$11)</f>
        <v>0</v>
      </c>
      <c r="DA62" s="104"/>
      <c r="DB62" s="98">
        <f>(DA62*$E62*$F62*$G62*$J62*$DB$11)</f>
        <v>0</v>
      </c>
      <c r="DC62" s="97"/>
      <c r="DD62" s="98">
        <f>(DC62*$E62*$F62*$G62*$J62*$DD$11)</f>
        <v>0</v>
      </c>
      <c r="DE62" s="97"/>
      <c r="DF62" s="98">
        <f>(DE62*$E62*$F62*$G62*$K62*$DF$11)</f>
        <v>0</v>
      </c>
      <c r="DG62" s="97"/>
      <c r="DH62" s="102">
        <f>(DG62*$E62*$F62*$G62*$L62*$DH$11)</f>
        <v>0</v>
      </c>
      <c r="DI62" s="98">
        <f t="shared" si="75"/>
        <v>14</v>
      </c>
      <c r="DJ62" s="98">
        <f t="shared" si="76"/>
        <v>574229.04</v>
      </c>
    </row>
    <row r="63" spans="1:114" ht="30" customHeight="1" x14ac:dyDescent="0.25">
      <c r="A63" s="89"/>
      <c r="B63" s="90">
        <v>41</v>
      </c>
      <c r="C63" s="91" t="s">
        <v>225</v>
      </c>
      <c r="D63" s="92" t="s">
        <v>226</v>
      </c>
      <c r="E63" s="85">
        <v>23160</v>
      </c>
      <c r="F63" s="93">
        <v>1.22</v>
      </c>
      <c r="G63" s="94">
        <v>1</v>
      </c>
      <c r="H63" s="88"/>
      <c r="I63" s="95">
        <v>1.4</v>
      </c>
      <c r="J63" s="95">
        <v>1.68</v>
      </c>
      <c r="K63" s="95">
        <v>2.23</v>
      </c>
      <c r="L63" s="96">
        <v>2.57</v>
      </c>
      <c r="M63" s="97"/>
      <c r="N63" s="98">
        <f>(M63*$E63*$F63*$G63*$I63*$N$11)</f>
        <v>0</v>
      </c>
      <c r="O63" s="97"/>
      <c r="P63" s="97">
        <f>(O63*$E63*$F63*$G63*$I63*$P$11)</f>
        <v>0</v>
      </c>
      <c r="Q63" s="97">
        <v>38</v>
      </c>
      <c r="R63" s="98">
        <f>(Q63*$E63*$F63*$G63*$I63*$R$11)</f>
        <v>1653494.3039999998</v>
      </c>
      <c r="S63" s="97"/>
      <c r="T63" s="98">
        <f>(S63/12*2*$E63*$F63*$G63*$I63*$T$11)+(S63/12*10*$E63*$F63*$G63*$I63*$T$12)</f>
        <v>0</v>
      </c>
      <c r="U63" s="97"/>
      <c r="V63" s="98">
        <f>(U63*$E63*$F63*$G63*$I63*$V$11)</f>
        <v>0</v>
      </c>
      <c r="W63" s="97"/>
      <c r="X63" s="98">
        <f>(W63*$E63*$F63*$G63*$I63*$X$11)</f>
        <v>0</v>
      </c>
      <c r="Y63" s="97"/>
      <c r="Z63" s="98">
        <f>(Y63*$E63*$F63*$G63*$I63*$Z$11)</f>
        <v>0</v>
      </c>
      <c r="AA63" s="97"/>
      <c r="AB63" s="98">
        <f>(AA63*$E63*$F63*$G63*$I63*$AB$11)</f>
        <v>0</v>
      </c>
      <c r="AC63" s="97"/>
      <c r="AD63" s="98">
        <f>(AC63*$E63*$F63*$G63*$I63*$AD$11)</f>
        <v>0</v>
      </c>
      <c r="AE63" s="97"/>
      <c r="AF63" s="98">
        <f>(AE63*$E63*$F63*$G63*$I63*$AF$11)</f>
        <v>0</v>
      </c>
      <c r="AG63" s="99"/>
      <c r="AH63" s="98">
        <f>(AG63*$E63*$F63*$G63*$I63*$AH$11)</f>
        <v>0</v>
      </c>
      <c r="AI63" s="97"/>
      <c r="AJ63" s="98">
        <f>(AI63*$E63*$F63*$G63*$I63*$AJ$11)</f>
        <v>0</v>
      </c>
      <c r="AK63" s="97"/>
      <c r="AL63" s="97">
        <f>(AK63*$E63*$F63*$G63*$I63*$AL$11)</f>
        <v>0</v>
      </c>
      <c r="AM63" s="97">
        <v>39</v>
      </c>
      <c r="AN63" s="98">
        <f>(AM63*$E63*$F63*$G63*$J63*$AN$11)</f>
        <v>2036408.7744</v>
      </c>
      <c r="AO63" s="103">
        <v>0</v>
      </c>
      <c r="AP63" s="98">
        <f>(AO63*$E63*$F63*$G63*$J63*$AP$11)</f>
        <v>0</v>
      </c>
      <c r="AQ63" s="97"/>
      <c r="AR63" s="102">
        <f>(AQ63*$E63*$F63*$G63*$J63*$AR$11)</f>
        <v>0</v>
      </c>
      <c r="AS63" s="97"/>
      <c r="AT63" s="98">
        <f>(AS63*$E63*$F63*$G63*$I63*$AT$11)</f>
        <v>0</v>
      </c>
      <c r="AU63" s="97"/>
      <c r="AV63" s="97">
        <f>(AU63*$E63*$F63*$G63*$I63*$AV$11)</f>
        <v>0</v>
      </c>
      <c r="AW63" s="97"/>
      <c r="AX63" s="98">
        <f>(AW63*$E63*$F63*$G63*$I63*$AX$11)</f>
        <v>0</v>
      </c>
      <c r="AY63" s="97"/>
      <c r="AZ63" s="98">
        <f>(AY63*$E63*$F63*$G63*$I63*$AZ$11)</f>
        <v>0</v>
      </c>
      <c r="BA63" s="97"/>
      <c r="BB63" s="98">
        <f>(BA63*$E63*$F63*$G63*$I63*$BB$11)</f>
        <v>0</v>
      </c>
      <c r="BC63" s="97"/>
      <c r="BD63" s="98">
        <f>(BC63*$E63*$F63*$G63*$I63*$BD$11)</f>
        <v>0</v>
      </c>
      <c r="BE63" s="97"/>
      <c r="BF63" s="98">
        <f>(BE63*$E63*$F63*$G63*$I63*$BF$11)</f>
        <v>0</v>
      </c>
      <c r="BG63" s="97"/>
      <c r="BH63" s="98">
        <f>(BG63*$E63*$F63*$G63*$J63*$BH$11)</f>
        <v>0</v>
      </c>
      <c r="BI63" s="97"/>
      <c r="BJ63" s="98">
        <f>(BI63*$E63*$F63*$G63*$J63*$BJ$11)</f>
        <v>0</v>
      </c>
      <c r="BK63" s="97"/>
      <c r="BL63" s="98">
        <f>(BK63*$E63*$F63*$G63*$J63*$BL$11)</f>
        <v>0</v>
      </c>
      <c r="BM63" s="97"/>
      <c r="BN63" s="98">
        <f>(BM63*$E63*$F63*$G63*$J63*$BN$11)</f>
        <v>0</v>
      </c>
      <c r="BO63" s="97"/>
      <c r="BP63" s="98">
        <f>(BO63*$E63*$F63*$G63*$J63*$BP$11)</f>
        <v>0</v>
      </c>
      <c r="BQ63" s="97">
        <v>3</v>
      </c>
      <c r="BR63" s="98">
        <f>(BQ63*$E63*$F63*$G63*$J63*$BR$11)</f>
        <v>182279.94623999999</v>
      </c>
      <c r="BS63" s="97"/>
      <c r="BT63" s="102">
        <f>(BS63*$E63*$F63*$G63*$J63*$BT$11)</f>
        <v>0</v>
      </c>
      <c r="BU63" s="104"/>
      <c r="BV63" s="98">
        <f>(BU63*$E63*$F63*$G63*$I63*$BV$11)</f>
        <v>0</v>
      </c>
      <c r="BW63" s="97"/>
      <c r="BX63" s="98">
        <f>(BW63*$E63*$F63*$G63*$I63*$BX$11)</f>
        <v>0</v>
      </c>
      <c r="BY63" s="97"/>
      <c r="BZ63" s="98">
        <f>(BY63*$E63*$F63*$G63*$I63*$BZ$11)</f>
        <v>0</v>
      </c>
      <c r="CA63" s="97">
        <v>3</v>
      </c>
      <c r="CB63" s="98">
        <f>(CA63*$E63*$F63*$G63*$J63*$CB$11)</f>
        <v>142406.20799999998</v>
      </c>
      <c r="CC63" s="97"/>
      <c r="CD63" s="98">
        <f>(CC63*$E63*$F63*$G63*$I63*$CD$11)</f>
        <v>0</v>
      </c>
      <c r="CE63" s="97"/>
      <c r="CF63" s="98">
        <f>(CE63*$E63*$F63*$G63*$I63*$CF$11)</f>
        <v>0</v>
      </c>
      <c r="CG63" s="97"/>
      <c r="CH63" s="98">
        <f>(CG63*$E63*$F63*$G63*$I63*$CH$11)</f>
        <v>0</v>
      </c>
      <c r="CI63" s="97"/>
      <c r="CJ63" s="98">
        <f>(CI63*$E63*$F63*$G63*$I63*$CJ$11)</f>
        <v>0</v>
      </c>
      <c r="CK63" s="97"/>
      <c r="CL63" s="98">
        <f>(CK63*$E63*$F63*$G63*$I63*$CL$11)</f>
        <v>0</v>
      </c>
      <c r="CM63" s="97"/>
      <c r="CN63" s="98">
        <f>(CM63*$E63*$F63*$G63*$I63*$CN$11)</f>
        <v>0</v>
      </c>
      <c r="CO63" s="97">
        <v>3</v>
      </c>
      <c r="CP63" s="98">
        <f>(CO63*$E63*$F63*$G63*$J63*$CP$11)</f>
        <v>158070.89087999999</v>
      </c>
      <c r="CQ63" s="97"/>
      <c r="CR63" s="98">
        <f>(CQ63*$E63*$F63*$G63*$J63*$CR$11)</f>
        <v>0</v>
      </c>
      <c r="CS63" s="97"/>
      <c r="CT63" s="98">
        <f>(CS63*$E63*$F63*$G63*$J63*$CT$11)</f>
        <v>0</v>
      </c>
      <c r="CU63" s="103">
        <v>0</v>
      </c>
      <c r="CV63" s="98">
        <f>(CU63*$E63*$F63*$G63*$J63*$CV$11)</f>
        <v>0</v>
      </c>
      <c r="CW63" s="97"/>
      <c r="CX63" s="102">
        <f>(CW63*$E63*$F63*$G63*$J63*$CX$11)</f>
        <v>0</v>
      </c>
      <c r="CY63" s="97"/>
      <c r="CZ63" s="98">
        <f>(CY63*$E63*$F63*$G63*$J63*$CZ$11)</f>
        <v>0</v>
      </c>
      <c r="DA63" s="104"/>
      <c r="DB63" s="98">
        <f>(DA63*$E63*$F63*$G63*$J63*$DB$11)</f>
        <v>0</v>
      </c>
      <c r="DC63" s="97"/>
      <c r="DD63" s="98">
        <f>(DC63*$E63*$F63*$G63*$J63*$DD$11)</f>
        <v>0</v>
      </c>
      <c r="DE63" s="97"/>
      <c r="DF63" s="98">
        <f>(DE63*$E63*$F63*$G63*$K63*$DF$11)</f>
        <v>0</v>
      </c>
      <c r="DG63" s="97"/>
      <c r="DH63" s="102">
        <f>(DG63*$E63*$F63*$G63*$L63*$DH$11)</f>
        <v>0</v>
      </c>
      <c r="DI63" s="98">
        <f t="shared" si="75"/>
        <v>86</v>
      </c>
      <c r="DJ63" s="98">
        <f t="shared" si="76"/>
        <v>4172660.1235199999</v>
      </c>
    </row>
    <row r="64" spans="1:114" ht="30" customHeight="1" x14ac:dyDescent="0.25">
      <c r="A64" s="89"/>
      <c r="B64" s="90">
        <v>42</v>
      </c>
      <c r="C64" s="91" t="s">
        <v>227</v>
      </c>
      <c r="D64" s="92" t="s">
        <v>228</v>
      </c>
      <c r="E64" s="85">
        <v>23160</v>
      </c>
      <c r="F64" s="93">
        <v>1.78</v>
      </c>
      <c r="G64" s="94">
        <v>1</v>
      </c>
      <c r="H64" s="88"/>
      <c r="I64" s="95">
        <v>1.4</v>
      </c>
      <c r="J64" s="95">
        <v>1.68</v>
      </c>
      <c r="K64" s="95">
        <v>2.23</v>
      </c>
      <c r="L64" s="96">
        <v>2.57</v>
      </c>
      <c r="M64" s="97"/>
      <c r="N64" s="98">
        <f>(M64*$E64*$F64*$G64*$I64*$N$11)</f>
        <v>0</v>
      </c>
      <c r="O64" s="97"/>
      <c r="P64" s="97">
        <f>(O64*$E64*$F64*$G64*$I64*$P$11)</f>
        <v>0</v>
      </c>
      <c r="Q64" s="97">
        <v>277</v>
      </c>
      <c r="R64" s="98">
        <f>(Q64*$E64*$F64*$G64*$I64*$R$11)</f>
        <v>17585675.184</v>
      </c>
      <c r="S64" s="97"/>
      <c r="T64" s="98">
        <f>(S64/12*2*$E64*$F64*$G64*$I64*$T$11)+(S64/12*10*$E64*$F64*$G64*$I64*$T$12)</f>
        <v>0</v>
      </c>
      <c r="U64" s="97"/>
      <c r="V64" s="98">
        <f>(U64*$E64*$F64*$G64*$I64*$V$11)</f>
        <v>0</v>
      </c>
      <c r="W64" s="97"/>
      <c r="X64" s="98">
        <f>(W64*$E64*$F64*$G64*$I64*$X$11)</f>
        <v>0</v>
      </c>
      <c r="Y64" s="97"/>
      <c r="Z64" s="98">
        <f>(Y64*$E64*$F64*$G64*$I64*$Z$11)</f>
        <v>0</v>
      </c>
      <c r="AA64" s="97"/>
      <c r="AB64" s="98">
        <f>(AA64*$E64*$F64*$G64*$I64*$AB$11)</f>
        <v>0</v>
      </c>
      <c r="AC64" s="97"/>
      <c r="AD64" s="98">
        <f>(AC64*$E64*$F64*$G64*$I64*$AD$11)</f>
        <v>0</v>
      </c>
      <c r="AE64" s="97"/>
      <c r="AF64" s="98">
        <f>(AE64*$E64*$F64*$G64*$I64*$AF$11)</f>
        <v>0</v>
      </c>
      <c r="AG64" s="99"/>
      <c r="AH64" s="98">
        <f>(AG64*$E64*$F64*$G64*$I64*$AH$11)</f>
        <v>0</v>
      </c>
      <c r="AI64" s="97"/>
      <c r="AJ64" s="98">
        <f>(AI64*$E64*$F64*$G64*$I64*$AJ$11)</f>
        <v>0</v>
      </c>
      <c r="AK64" s="97"/>
      <c r="AL64" s="97">
        <f>(AK64*$E64*$F64*$G64*$I64*$AL$11)</f>
        <v>0</v>
      </c>
      <c r="AM64" s="97">
        <v>9</v>
      </c>
      <c r="AN64" s="98">
        <f>(AM64*$E64*$F64*$G64*$J64*$AN$11)</f>
        <v>685650.87360000005</v>
      </c>
      <c r="AO64" s="103">
        <v>0</v>
      </c>
      <c r="AP64" s="98">
        <f>(AO64*$E64*$F64*$G64*$J64*$AP$11)</f>
        <v>0</v>
      </c>
      <c r="AQ64" s="97"/>
      <c r="AR64" s="102">
        <f>(AQ64*$E64*$F64*$G64*$J64*$AR$11)</f>
        <v>0</v>
      </c>
      <c r="AS64" s="113"/>
      <c r="AT64" s="98">
        <f>(AS64*$E64*$F64*$G64*$I64*$AT$11)</f>
        <v>0</v>
      </c>
      <c r="AU64" s="97"/>
      <c r="AV64" s="97">
        <f>(AU64*$E64*$F64*$G64*$I64*$AV$11)</f>
        <v>0</v>
      </c>
      <c r="AW64" s="97"/>
      <c r="AX64" s="98">
        <f>(AW64*$E64*$F64*$G64*$I64*$AX$11)</f>
        <v>0</v>
      </c>
      <c r="AY64" s="97"/>
      <c r="AZ64" s="98">
        <f>(AY64*$E64*$F64*$G64*$I64*$AZ$11)</f>
        <v>0</v>
      </c>
      <c r="BA64" s="97"/>
      <c r="BB64" s="98">
        <f>(BA64*$E64*$F64*$G64*$I64*$BB$11)</f>
        <v>0</v>
      </c>
      <c r="BC64" s="97"/>
      <c r="BD64" s="98">
        <f>(BC64*$E64*$F64*$G64*$I64*$BD$11)</f>
        <v>0</v>
      </c>
      <c r="BE64" s="97"/>
      <c r="BF64" s="98">
        <f>(BE64*$E64*$F64*$G64*$I64*$BF$11)</f>
        <v>0</v>
      </c>
      <c r="BG64" s="97"/>
      <c r="BH64" s="98">
        <f>(BG64*$E64*$F64*$G64*$J64*$BH$11)</f>
        <v>0</v>
      </c>
      <c r="BI64" s="97"/>
      <c r="BJ64" s="98">
        <f>(BI64*$E64*$F64*$G64*$J64*$BJ$11)</f>
        <v>0</v>
      </c>
      <c r="BK64" s="97"/>
      <c r="BL64" s="98">
        <f>(BK64*$E64*$F64*$G64*$J64*$BL$11)</f>
        <v>0</v>
      </c>
      <c r="BM64" s="97"/>
      <c r="BN64" s="98">
        <f>(BM64*$E64*$F64*$G64*$J64*$BN$11)</f>
        <v>0</v>
      </c>
      <c r="BO64" s="97"/>
      <c r="BP64" s="98">
        <f>(BO64*$E64*$F64*$G64*$J64*$BP$11)</f>
        <v>0</v>
      </c>
      <c r="BQ64" s="97"/>
      <c r="BR64" s="98">
        <f>(BQ64*$E64*$F64*$G64*$J64*$BR$11)</f>
        <v>0</v>
      </c>
      <c r="BS64" s="97"/>
      <c r="BT64" s="102">
        <f>(BS64*$E64*$F64*$G64*$J64*$BT$11)</f>
        <v>0</v>
      </c>
      <c r="BU64" s="104"/>
      <c r="BV64" s="98">
        <f>(BU64*$E64*$F64*$G64*$I64*$BV$11)</f>
        <v>0</v>
      </c>
      <c r="BW64" s="97"/>
      <c r="BX64" s="98">
        <f>(BW64*$E64*$F64*$G64*$I64*$BX$11)</f>
        <v>0</v>
      </c>
      <c r="BY64" s="97"/>
      <c r="BZ64" s="98">
        <f>(BY64*$E64*$F64*$G64*$I64*$BZ$11)</f>
        <v>0</v>
      </c>
      <c r="CA64" s="97"/>
      <c r="CB64" s="98">
        <f>(CA64*$E64*$F64*$G64*$J64*$CB$11)</f>
        <v>0</v>
      </c>
      <c r="CC64" s="97"/>
      <c r="CD64" s="98">
        <f>(CC64*$E64*$F64*$G64*$I64*$CD$11)</f>
        <v>0</v>
      </c>
      <c r="CE64" s="97"/>
      <c r="CF64" s="98">
        <f>(CE64*$E64*$F64*$G64*$I64*$CF$11)</f>
        <v>0</v>
      </c>
      <c r="CG64" s="97"/>
      <c r="CH64" s="98">
        <f>(CG64*$E64*$F64*$G64*$I64*$CH$11)</f>
        <v>0</v>
      </c>
      <c r="CI64" s="97"/>
      <c r="CJ64" s="98">
        <f>(CI64*$E64*$F64*$G64*$I64*$CJ$11)</f>
        <v>0</v>
      </c>
      <c r="CK64" s="97"/>
      <c r="CL64" s="98">
        <f>(CK64*$E64*$F64*$G64*$I64*$CL$11)</f>
        <v>0</v>
      </c>
      <c r="CM64" s="97"/>
      <c r="CN64" s="98">
        <f>(CM64*$E64*$F64*$G64*$I64*$CN$11)</f>
        <v>0</v>
      </c>
      <c r="CO64" s="97"/>
      <c r="CP64" s="98">
        <f>(CO64*$E64*$F64*$G64*$J64*$CP$11)</f>
        <v>0</v>
      </c>
      <c r="CQ64" s="97"/>
      <c r="CR64" s="98">
        <f>(CQ64*$E64*$F64*$G64*$J64*$CR$11)</f>
        <v>0</v>
      </c>
      <c r="CS64" s="97"/>
      <c r="CT64" s="98">
        <f>(CS64*$E64*$F64*$G64*$J64*$CT$11)</f>
        <v>0</v>
      </c>
      <c r="CU64" s="103">
        <v>0</v>
      </c>
      <c r="CV64" s="98">
        <f>(CU64*$E64*$F64*$G64*$J64*$CV$11)</f>
        <v>0</v>
      </c>
      <c r="CW64" s="97"/>
      <c r="CX64" s="102">
        <f>(CW64*$E64*$F64*$G64*$J64*$CX$11)</f>
        <v>0</v>
      </c>
      <c r="CY64" s="97"/>
      <c r="CZ64" s="98">
        <f>(CY64*$E64*$F64*$G64*$J64*$CZ$11)</f>
        <v>0</v>
      </c>
      <c r="DA64" s="104"/>
      <c r="DB64" s="98">
        <f>(DA64*$E64*$F64*$G64*$J64*$DB$11)</f>
        <v>0</v>
      </c>
      <c r="DC64" s="97"/>
      <c r="DD64" s="98">
        <f>(DC64*$E64*$F64*$G64*$J64*$DD$11)</f>
        <v>0</v>
      </c>
      <c r="DE64" s="97"/>
      <c r="DF64" s="98">
        <f>(DE64*$E64*$F64*$G64*$K64*$DF$11)</f>
        <v>0</v>
      </c>
      <c r="DG64" s="97"/>
      <c r="DH64" s="102">
        <f>(DG64*$E64*$F64*$G64*$L64*$DH$11)</f>
        <v>0</v>
      </c>
      <c r="DI64" s="98">
        <f t="shared" si="75"/>
        <v>286</v>
      </c>
      <c r="DJ64" s="98">
        <f t="shared" si="76"/>
        <v>18271326.057599999</v>
      </c>
    </row>
    <row r="65" spans="1:114" ht="29.25" customHeight="1" x14ac:dyDescent="0.25">
      <c r="A65" s="89"/>
      <c r="B65" s="90">
        <v>43</v>
      </c>
      <c r="C65" s="91" t="s">
        <v>229</v>
      </c>
      <c r="D65" s="150" t="s">
        <v>230</v>
      </c>
      <c r="E65" s="85">
        <v>23160</v>
      </c>
      <c r="F65" s="93">
        <v>2.23</v>
      </c>
      <c r="G65" s="94">
        <v>1</v>
      </c>
      <c r="H65" s="88"/>
      <c r="I65" s="95">
        <v>1.4</v>
      </c>
      <c r="J65" s="95">
        <v>1.68</v>
      </c>
      <c r="K65" s="95">
        <v>2.23</v>
      </c>
      <c r="L65" s="96">
        <v>2.57</v>
      </c>
      <c r="M65" s="97"/>
      <c r="N65" s="98">
        <f>(M65*$E65*$F65*$G65*$I65)</f>
        <v>0</v>
      </c>
      <c r="O65" s="97"/>
      <c r="P65" s="97">
        <f>(O65*$E65*$F65*$G65*$I65)</f>
        <v>0</v>
      </c>
      <c r="Q65" s="97">
        <v>19</v>
      </c>
      <c r="R65" s="98">
        <f>(Q65*$E65*$F65*$G65*$I65)</f>
        <v>1373804.88</v>
      </c>
      <c r="S65" s="97"/>
      <c r="T65" s="98">
        <f>(S65*$E65*$F65*$G65*$I65)</f>
        <v>0</v>
      </c>
      <c r="U65" s="97"/>
      <c r="V65" s="98">
        <f>(U65*$E65*$F65*$G65*$I65)</f>
        <v>0</v>
      </c>
      <c r="W65" s="97"/>
      <c r="X65" s="98">
        <f>(W65*$E65*$F65*$G65*$I65)</f>
        <v>0</v>
      </c>
      <c r="Y65" s="97"/>
      <c r="Z65" s="98">
        <f>(Y65*$E65*$F65*$G65*$I65)</f>
        <v>0</v>
      </c>
      <c r="AA65" s="97"/>
      <c r="AB65" s="98">
        <f>(AA65*$E65*$F65*$G65*$I65)</f>
        <v>0</v>
      </c>
      <c r="AC65" s="97"/>
      <c r="AD65" s="98">
        <f>(AC65*$E65*$F65*$G65*$I65)</f>
        <v>0</v>
      </c>
      <c r="AE65" s="97"/>
      <c r="AF65" s="98">
        <f>(AE65*$E65*$F65*$G65*$I65)</f>
        <v>0</v>
      </c>
      <c r="AG65" s="99"/>
      <c r="AH65" s="98">
        <f>(AG65*$E65*$F65*$G65*$I65)</f>
        <v>0</v>
      </c>
      <c r="AI65" s="97"/>
      <c r="AJ65" s="98">
        <f>(AI65*$E65*$F65*$G65*$I65)</f>
        <v>0</v>
      </c>
      <c r="AK65" s="97"/>
      <c r="AL65" s="98">
        <f>(AK65*$E65*$F65*$G65*$I65)</f>
        <v>0</v>
      </c>
      <c r="AM65" s="97"/>
      <c r="AN65" s="98">
        <f>(AM65*$E65*$F65*$G65*$J65)</f>
        <v>0</v>
      </c>
      <c r="AO65" s="103">
        <v>0</v>
      </c>
      <c r="AP65" s="98">
        <f>(AO65*$E65*$F65*$G65*$J65)</f>
        <v>0</v>
      </c>
      <c r="AQ65" s="97"/>
      <c r="AR65" s="98">
        <f>(AQ65*$E65*$F65*$G65*$J65)</f>
        <v>0</v>
      </c>
      <c r="AS65" s="113"/>
      <c r="AT65" s="98">
        <f>(AS65*$E65*$F65*$G65*$I65)</f>
        <v>0</v>
      </c>
      <c r="AU65" s="97"/>
      <c r="AV65" s="98">
        <f>(AU65*$E65*$F65*$G65*$I65)</f>
        <v>0</v>
      </c>
      <c r="AW65" s="97"/>
      <c r="AX65" s="98">
        <f>(AW65*$E65*$F65*$G65*$I65)</f>
        <v>0</v>
      </c>
      <c r="AY65" s="97"/>
      <c r="AZ65" s="98">
        <f>(AY65*$E65*$F65*$G65*$I65)</f>
        <v>0</v>
      </c>
      <c r="BA65" s="97"/>
      <c r="BB65" s="98">
        <f>(BA65*$E65*$F65*$G65*$I65)</f>
        <v>0</v>
      </c>
      <c r="BC65" s="97"/>
      <c r="BD65" s="98">
        <f>(BC65*$E65*$F65*$G65*$I65)</f>
        <v>0</v>
      </c>
      <c r="BE65" s="97"/>
      <c r="BF65" s="98">
        <f>(BE65*$E65*$F65*$G65*$I65)</f>
        <v>0</v>
      </c>
      <c r="BG65" s="97"/>
      <c r="BH65" s="98">
        <f>(BG65*$E65*$F65*$G65*$J65)</f>
        <v>0</v>
      </c>
      <c r="BI65" s="97"/>
      <c r="BJ65" s="98">
        <f>(BI65*$E65*$F65*$G65*$J65)</f>
        <v>0</v>
      </c>
      <c r="BK65" s="97"/>
      <c r="BL65" s="98">
        <f>(BK65*$E65*$F65*$G65*$J65)</f>
        <v>0</v>
      </c>
      <c r="BM65" s="97"/>
      <c r="BN65" s="98">
        <f>(BM65*$E65*$F65*$G65*$J65)</f>
        <v>0</v>
      </c>
      <c r="BO65" s="97"/>
      <c r="BP65" s="98">
        <f>(BO65*$E65*$F65*$G65*$J65)</f>
        <v>0</v>
      </c>
      <c r="BQ65" s="97"/>
      <c r="BR65" s="98">
        <f>(BQ65*$E65*$F65*$G65*$J65)</f>
        <v>0</v>
      </c>
      <c r="BS65" s="97"/>
      <c r="BT65" s="98">
        <f>(BS65*$E65*$F65*$G65*$J65)</f>
        <v>0</v>
      </c>
      <c r="BU65" s="104"/>
      <c r="BV65" s="98">
        <f>(BU65*$E65*$F65*$G65*$I65)</f>
        <v>0</v>
      </c>
      <c r="BW65" s="97"/>
      <c r="BX65" s="98">
        <f>(BW65*$E65*$F65*$G65*$I65)</f>
        <v>0</v>
      </c>
      <c r="BY65" s="97"/>
      <c r="BZ65" s="98">
        <f>(BY65*$E65*$F65*$G65*$I65)</f>
        <v>0</v>
      </c>
      <c r="CA65" s="97"/>
      <c r="CB65" s="98">
        <f>(CA65*$E65*$F65*$G65*$J65)</f>
        <v>0</v>
      </c>
      <c r="CC65" s="97"/>
      <c r="CD65" s="98">
        <f>(CC65*$E65*$F65*$G65*$I65)</f>
        <v>0</v>
      </c>
      <c r="CE65" s="97"/>
      <c r="CF65" s="98">
        <f>(CE65*$E65*$F65*$G65*$I65)</f>
        <v>0</v>
      </c>
      <c r="CG65" s="97"/>
      <c r="CH65" s="98">
        <f>(CG65*$E65*$F65*$G65*$I65)</f>
        <v>0</v>
      </c>
      <c r="CI65" s="97"/>
      <c r="CJ65" s="98">
        <f>(CI65*$E65*$F65*$G65*$I65)</f>
        <v>0</v>
      </c>
      <c r="CK65" s="97"/>
      <c r="CL65" s="98">
        <f>(CK65*$E65*$F65*$G65*$I65)</f>
        <v>0</v>
      </c>
      <c r="CM65" s="97"/>
      <c r="CN65" s="98">
        <f>(CM65*$E65*$F65*$G65*$I65)</f>
        <v>0</v>
      </c>
      <c r="CO65" s="97"/>
      <c r="CP65" s="98">
        <f>(CO65*$E65*$F65*$G65*$J65)</f>
        <v>0</v>
      </c>
      <c r="CQ65" s="97"/>
      <c r="CR65" s="98">
        <f>(CQ65*$E65*$F65*$G65*$J65)</f>
        <v>0</v>
      </c>
      <c r="CS65" s="97"/>
      <c r="CT65" s="98">
        <f>(CS65*$E65*$F65*$G65*$J65)</f>
        <v>0</v>
      </c>
      <c r="CU65" s="103">
        <v>0</v>
      </c>
      <c r="CV65" s="98">
        <f>(CU65*$E65*$F65*$G65*$J65)</f>
        <v>0</v>
      </c>
      <c r="CW65" s="97"/>
      <c r="CX65" s="98">
        <f>(CW65*$E65*$F65*$G65*$J65)</f>
        <v>0</v>
      </c>
      <c r="CY65" s="97"/>
      <c r="CZ65" s="98">
        <f>(CY65*$E65*$F65*$G65*$J65)</f>
        <v>0</v>
      </c>
      <c r="DA65" s="104"/>
      <c r="DB65" s="98">
        <f>(DA65*$E65*$F65*$G65*$J65)</f>
        <v>0</v>
      </c>
      <c r="DC65" s="97"/>
      <c r="DD65" s="98">
        <f>(DC65*$E65*$F65*$G65*$J65)</f>
        <v>0</v>
      </c>
      <c r="DE65" s="97"/>
      <c r="DF65" s="98">
        <f>(DE65*$E65*$F65*$G65*$K65)</f>
        <v>0</v>
      </c>
      <c r="DG65" s="97"/>
      <c r="DH65" s="102">
        <f>(DG65*$E65*$F65*$G65*$L65)</f>
        <v>0</v>
      </c>
      <c r="DI65" s="98">
        <f t="shared" si="75"/>
        <v>19</v>
      </c>
      <c r="DJ65" s="98">
        <f t="shared" si="76"/>
        <v>1373804.88</v>
      </c>
    </row>
    <row r="66" spans="1:114" ht="30" customHeight="1" x14ac:dyDescent="0.25">
      <c r="A66" s="89"/>
      <c r="B66" s="90">
        <v>44</v>
      </c>
      <c r="C66" s="91" t="s">
        <v>231</v>
      </c>
      <c r="D66" s="92" t="s">
        <v>232</v>
      </c>
      <c r="E66" s="85">
        <v>23160</v>
      </c>
      <c r="F66" s="93">
        <v>2.36</v>
      </c>
      <c r="G66" s="94">
        <v>1</v>
      </c>
      <c r="H66" s="88"/>
      <c r="I66" s="95">
        <v>1.4</v>
      </c>
      <c r="J66" s="95">
        <v>1.68</v>
      </c>
      <c r="K66" s="95">
        <v>2.23</v>
      </c>
      <c r="L66" s="96">
        <v>2.57</v>
      </c>
      <c r="M66" s="97"/>
      <c r="N66" s="98">
        <f>(M66*$E66*$F66*$G66*$I66)</f>
        <v>0</v>
      </c>
      <c r="O66" s="97"/>
      <c r="P66" s="97">
        <f>(O66*$E66*$F66*$G66*$I66)</f>
        <v>0</v>
      </c>
      <c r="Q66" s="97">
        <f>8-2</f>
        <v>6</v>
      </c>
      <c r="R66" s="98">
        <f>(Q66*$E66*$F66*$G66*$I66)</f>
        <v>459123.83999999991</v>
      </c>
      <c r="S66" s="97"/>
      <c r="T66" s="98">
        <f>(S66*$E66*$F66*$G66*$I66)</f>
        <v>0</v>
      </c>
      <c r="U66" s="97"/>
      <c r="V66" s="98">
        <f>(U66*$E66*$F66*$G66*$I66)</f>
        <v>0</v>
      </c>
      <c r="W66" s="97"/>
      <c r="X66" s="98">
        <f>(W66*$E66*$F66*$G66*$I66)</f>
        <v>0</v>
      </c>
      <c r="Y66" s="97"/>
      <c r="Z66" s="98">
        <f>(Y66*$E66*$F66*$G66*$I66)</f>
        <v>0</v>
      </c>
      <c r="AA66" s="97"/>
      <c r="AB66" s="98">
        <f>(AA66*$E66*$F66*$G66*$I66)</f>
        <v>0</v>
      </c>
      <c r="AC66" s="97"/>
      <c r="AD66" s="98">
        <f>(AC66*$E66*$F66*$G66*$I66)</f>
        <v>0</v>
      </c>
      <c r="AE66" s="97"/>
      <c r="AF66" s="98">
        <f>(AE66*$E66*$F66*$G66*$I66)</f>
        <v>0</v>
      </c>
      <c r="AG66" s="99"/>
      <c r="AH66" s="98">
        <f>(AG66*$E66*$F66*$G66*$I66)</f>
        <v>0</v>
      </c>
      <c r="AI66" s="97"/>
      <c r="AJ66" s="98">
        <f>(AI66*$E66*$F66*$G66*$I66)</f>
        <v>0</v>
      </c>
      <c r="AK66" s="97"/>
      <c r="AL66" s="98">
        <f>(AK66*$E66*$F66*$G66*$I66)</f>
        <v>0</v>
      </c>
      <c r="AM66" s="97"/>
      <c r="AN66" s="98">
        <f>(AM66*$E66*$F66*$G66*$J66)</f>
        <v>0</v>
      </c>
      <c r="AO66" s="103">
        <v>0</v>
      </c>
      <c r="AP66" s="98">
        <f>(AO66*$E66*$F66*$G66*$J66)</f>
        <v>0</v>
      </c>
      <c r="AQ66" s="97"/>
      <c r="AR66" s="98">
        <f>(AQ66*$E66*$F66*$G66*$J66)</f>
        <v>0</v>
      </c>
      <c r="AS66" s="97"/>
      <c r="AT66" s="98">
        <f>(AS66*$E66*$F66*$G66*$I66)</f>
        <v>0</v>
      </c>
      <c r="AU66" s="97"/>
      <c r="AV66" s="98">
        <f>(AU66*$E66*$F66*$G66*$I66)</f>
        <v>0</v>
      </c>
      <c r="AW66" s="97"/>
      <c r="AX66" s="98">
        <f>(AW66*$E66*$F66*$G66*$I66)</f>
        <v>0</v>
      </c>
      <c r="AY66" s="97"/>
      <c r="AZ66" s="98">
        <f>(AY66*$E66*$F66*$G66*$I66)</f>
        <v>0</v>
      </c>
      <c r="BA66" s="97"/>
      <c r="BB66" s="98">
        <f>(BA66*$E66*$F66*$G66*$I66)</f>
        <v>0</v>
      </c>
      <c r="BC66" s="97"/>
      <c r="BD66" s="98">
        <f>(BC66*$E66*$F66*$G66*$I66)</f>
        <v>0</v>
      </c>
      <c r="BE66" s="97"/>
      <c r="BF66" s="98">
        <f>(BE66*$E66*$F66*$G66*$I66)</f>
        <v>0</v>
      </c>
      <c r="BG66" s="97"/>
      <c r="BH66" s="98">
        <f>(BG66*$E66*$F66*$G66*$J66)</f>
        <v>0</v>
      </c>
      <c r="BI66" s="97"/>
      <c r="BJ66" s="98">
        <f>(BI66*$E66*$F66*$G66*$J66)</f>
        <v>0</v>
      </c>
      <c r="BK66" s="97"/>
      <c r="BL66" s="98">
        <f>(BK66*$E66*$F66*$G66*$J66)</f>
        <v>0</v>
      </c>
      <c r="BM66" s="97"/>
      <c r="BN66" s="98">
        <f>(BM66*$E66*$F66*$G66*$J66)</f>
        <v>0</v>
      </c>
      <c r="BO66" s="97"/>
      <c r="BP66" s="98">
        <f>(BO66*$E66*$F66*$G66*$J66)</f>
        <v>0</v>
      </c>
      <c r="BQ66" s="97"/>
      <c r="BR66" s="98">
        <f>(BQ66*$E66*$F66*$G66*$J66)</f>
        <v>0</v>
      </c>
      <c r="BS66" s="97"/>
      <c r="BT66" s="98">
        <f>(BS66*$E66*$F66*$G66*$J66)</f>
        <v>0</v>
      </c>
      <c r="BU66" s="104"/>
      <c r="BV66" s="98">
        <f>(BU66*$E66*$F66*$G66*$I66)</f>
        <v>0</v>
      </c>
      <c r="BW66" s="97"/>
      <c r="BX66" s="98">
        <f>(BW66*$E66*$F66*$G66*$I66)</f>
        <v>0</v>
      </c>
      <c r="BY66" s="97"/>
      <c r="BZ66" s="98">
        <f>(BY66*$E66*$F66*$G66*$I66)</f>
        <v>0</v>
      </c>
      <c r="CA66" s="97"/>
      <c r="CB66" s="98">
        <f>(CA66*$E66*$F66*$G66*$J66)</f>
        <v>0</v>
      </c>
      <c r="CC66" s="97"/>
      <c r="CD66" s="98">
        <f>(CC66*$E66*$F66*$G66*$I66)</f>
        <v>0</v>
      </c>
      <c r="CE66" s="97"/>
      <c r="CF66" s="98">
        <f>(CE66*$E66*$F66*$G66*$I66)</f>
        <v>0</v>
      </c>
      <c r="CG66" s="97"/>
      <c r="CH66" s="98">
        <f>(CG66*$E66*$F66*$G66*$I66)</f>
        <v>0</v>
      </c>
      <c r="CI66" s="97"/>
      <c r="CJ66" s="98">
        <f>(CI66*$E66*$F66*$G66*$I66)</f>
        <v>0</v>
      </c>
      <c r="CK66" s="97"/>
      <c r="CL66" s="98">
        <f>(CK66*$E66*$F66*$G66*$I66)</f>
        <v>0</v>
      </c>
      <c r="CM66" s="97"/>
      <c r="CN66" s="98">
        <f>(CM66*$E66*$F66*$G66*$I66)</f>
        <v>0</v>
      </c>
      <c r="CO66" s="97"/>
      <c r="CP66" s="98">
        <f>(CO66*$E66*$F66*$G66*$J66)</f>
        <v>0</v>
      </c>
      <c r="CQ66" s="97"/>
      <c r="CR66" s="98">
        <f>(CQ66*$E66*$F66*$G66*$J66)</f>
        <v>0</v>
      </c>
      <c r="CS66" s="97"/>
      <c r="CT66" s="98">
        <f>(CS66*$E66*$F66*$G66*$J66)</f>
        <v>0</v>
      </c>
      <c r="CU66" s="103">
        <v>0</v>
      </c>
      <c r="CV66" s="98">
        <f>(CU66*$E66*$F66*$G66*$J66)</f>
        <v>0</v>
      </c>
      <c r="CW66" s="97"/>
      <c r="CX66" s="98">
        <f>(CW66*$E66*$F66*$G66*$J66)</f>
        <v>0</v>
      </c>
      <c r="CY66" s="97"/>
      <c r="CZ66" s="98">
        <f>(CY66*$E66*$F66*$G66*$J66)</f>
        <v>0</v>
      </c>
      <c r="DA66" s="104"/>
      <c r="DB66" s="98">
        <f>(DA66*$E66*$F66*$G66*$J66)</f>
        <v>0</v>
      </c>
      <c r="DC66" s="97"/>
      <c r="DD66" s="98">
        <f>(DC66*$E66*$F66*$G66*$J66)</f>
        <v>0</v>
      </c>
      <c r="DE66" s="97"/>
      <c r="DF66" s="98">
        <f>(DE66*$E66*$F66*$G66*$K66)</f>
        <v>0</v>
      </c>
      <c r="DG66" s="97"/>
      <c r="DH66" s="102">
        <f>(DG66*$E66*$F66*$G66*$L66)</f>
        <v>0</v>
      </c>
      <c r="DI66" s="98">
        <f t="shared" si="75"/>
        <v>6</v>
      </c>
      <c r="DJ66" s="98">
        <f t="shared" si="76"/>
        <v>459123.83999999991</v>
      </c>
    </row>
    <row r="67" spans="1:114" ht="30" customHeight="1" x14ac:dyDescent="0.25">
      <c r="A67" s="89"/>
      <c r="B67" s="90">
        <v>45</v>
      </c>
      <c r="C67" s="91" t="s">
        <v>233</v>
      </c>
      <c r="D67" s="92" t="s">
        <v>234</v>
      </c>
      <c r="E67" s="85">
        <v>23160</v>
      </c>
      <c r="F67" s="93">
        <v>4.28</v>
      </c>
      <c r="G67" s="94">
        <v>1</v>
      </c>
      <c r="H67" s="88"/>
      <c r="I67" s="95">
        <v>1.4</v>
      </c>
      <c r="J67" s="95">
        <v>1.68</v>
      </c>
      <c r="K67" s="95">
        <v>2.23</v>
      </c>
      <c r="L67" s="96">
        <v>2.57</v>
      </c>
      <c r="M67" s="97"/>
      <c r="N67" s="98">
        <f>(M67*$E67*$F67*$G67*$I67)</f>
        <v>0</v>
      </c>
      <c r="O67" s="97"/>
      <c r="P67" s="97">
        <f>(O67*$E67*$F67*$G67*$I67)</f>
        <v>0</v>
      </c>
      <c r="Q67" s="97">
        <f>4-2</f>
        <v>2</v>
      </c>
      <c r="R67" s="98">
        <f>(Q67*$E67*$F67*$G67*$I67)</f>
        <v>277549.44</v>
      </c>
      <c r="S67" s="97"/>
      <c r="T67" s="98">
        <f>(S67*$E67*$F67*$G67*$I67)</f>
        <v>0</v>
      </c>
      <c r="U67" s="97"/>
      <c r="V67" s="98">
        <f>(U67*$E67*$F67*$G67*$I67)</f>
        <v>0</v>
      </c>
      <c r="W67" s="97"/>
      <c r="X67" s="98">
        <f>(W67*$E67*$F67*$G67*$I67)</f>
        <v>0</v>
      </c>
      <c r="Y67" s="97"/>
      <c r="Z67" s="98">
        <f>(Y67*$E67*$F67*$G67*$I67)</f>
        <v>0</v>
      </c>
      <c r="AA67" s="97"/>
      <c r="AB67" s="98">
        <f>(AA67*$E67*$F67*$G67*$I67)</f>
        <v>0</v>
      </c>
      <c r="AC67" s="97"/>
      <c r="AD67" s="98">
        <f>(AC67*$E67*$F67*$G67*$I67)</f>
        <v>0</v>
      </c>
      <c r="AE67" s="97"/>
      <c r="AF67" s="98">
        <f>(AE67*$E67*$F67*$G67*$I67)</f>
        <v>0</v>
      </c>
      <c r="AG67" s="99"/>
      <c r="AH67" s="98">
        <f>(AG67*$E67*$F67*$G67*$I67)</f>
        <v>0</v>
      </c>
      <c r="AI67" s="97"/>
      <c r="AJ67" s="98">
        <f>(AI67*$E67*$F67*$G67*$I67)</f>
        <v>0</v>
      </c>
      <c r="AK67" s="97"/>
      <c r="AL67" s="98">
        <f>(AK67*$E67*$F67*$G67*$I67)</f>
        <v>0</v>
      </c>
      <c r="AM67" s="97"/>
      <c r="AN67" s="98">
        <f>(AM67*$E67*$F67*$G67*$J67)</f>
        <v>0</v>
      </c>
      <c r="AO67" s="103">
        <v>0</v>
      </c>
      <c r="AP67" s="98">
        <f>(AO67*$E67*$F67*$G67*$J67)</f>
        <v>0</v>
      </c>
      <c r="AQ67" s="97"/>
      <c r="AR67" s="98">
        <f>(AQ67*$E67*$F67*$G67*$J67)</f>
        <v>0</v>
      </c>
      <c r="AS67" s="97"/>
      <c r="AT67" s="98">
        <f>(AS67*$E67*$F67*$G67*$I67)</f>
        <v>0</v>
      </c>
      <c r="AU67" s="97"/>
      <c r="AV67" s="98">
        <f>(AU67*$E67*$F67*$G67*$I67)</f>
        <v>0</v>
      </c>
      <c r="AW67" s="97"/>
      <c r="AX67" s="98">
        <f>(AW67*$E67*$F67*$G67*$I67)</f>
        <v>0</v>
      </c>
      <c r="AY67" s="97"/>
      <c r="AZ67" s="98">
        <f>(AY67*$E67*$F67*$G67*$I67)</f>
        <v>0</v>
      </c>
      <c r="BA67" s="97"/>
      <c r="BB67" s="98">
        <f>(BA67*$E67*$F67*$G67*$I67)</f>
        <v>0</v>
      </c>
      <c r="BC67" s="97"/>
      <c r="BD67" s="98">
        <f>(BC67*$E67*$F67*$G67*$I67)</f>
        <v>0</v>
      </c>
      <c r="BE67" s="97"/>
      <c r="BF67" s="98">
        <f>(BE67*$E67*$F67*$G67*$I67)</f>
        <v>0</v>
      </c>
      <c r="BG67" s="97"/>
      <c r="BH67" s="98">
        <f>(BG67*$E67*$F67*$G67*$J67)</f>
        <v>0</v>
      </c>
      <c r="BI67" s="97"/>
      <c r="BJ67" s="98">
        <f>(BI67*$E67*$F67*$G67*$J67)</f>
        <v>0</v>
      </c>
      <c r="BK67" s="97"/>
      <c r="BL67" s="98">
        <f>(BK67*$E67*$F67*$G67*$J67)</f>
        <v>0</v>
      </c>
      <c r="BM67" s="97"/>
      <c r="BN67" s="98">
        <f>(BM67*$E67*$F67*$G67*$J67)</f>
        <v>0</v>
      </c>
      <c r="BO67" s="97"/>
      <c r="BP67" s="98">
        <f>(BO67*$E67*$F67*$G67*$J67)</f>
        <v>0</v>
      </c>
      <c r="BQ67" s="97"/>
      <c r="BR67" s="98">
        <f>(BQ67*$E67*$F67*$G67*$J67)</f>
        <v>0</v>
      </c>
      <c r="BS67" s="97"/>
      <c r="BT67" s="98">
        <f>(BS67*$E67*$F67*$G67*$J67)</f>
        <v>0</v>
      </c>
      <c r="BU67" s="104"/>
      <c r="BV67" s="98">
        <f>(BU67*$E67*$F67*$G67*$I67)</f>
        <v>0</v>
      </c>
      <c r="BW67" s="97"/>
      <c r="BX67" s="98">
        <f>(BW67*$E67*$F67*$G67*$I67)</f>
        <v>0</v>
      </c>
      <c r="BY67" s="97"/>
      <c r="BZ67" s="98">
        <f>(BY67*$E67*$F67*$G67*$I67)</f>
        <v>0</v>
      </c>
      <c r="CA67" s="97"/>
      <c r="CB67" s="98">
        <f>(CA67*$E67*$F67*$G67*$J67)</f>
        <v>0</v>
      </c>
      <c r="CC67" s="97"/>
      <c r="CD67" s="98">
        <f>(CC67*$E67*$F67*$G67*$I67)</f>
        <v>0</v>
      </c>
      <c r="CE67" s="97"/>
      <c r="CF67" s="98">
        <f>(CE67*$E67*$F67*$G67*$I67)</f>
        <v>0</v>
      </c>
      <c r="CG67" s="97"/>
      <c r="CH67" s="98">
        <f>(CG67*$E67*$F67*$G67*$I67)</f>
        <v>0</v>
      </c>
      <c r="CI67" s="97"/>
      <c r="CJ67" s="98">
        <f>(CI67*$E67*$F67*$G67*$I67)</f>
        <v>0</v>
      </c>
      <c r="CK67" s="97"/>
      <c r="CL67" s="98">
        <f>(CK67*$E67*$F67*$G67*$I67)</f>
        <v>0</v>
      </c>
      <c r="CM67" s="97"/>
      <c r="CN67" s="98">
        <f>(CM67*$E67*$F67*$G67*$I67)</f>
        <v>0</v>
      </c>
      <c r="CO67" s="97"/>
      <c r="CP67" s="98">
        <f>(CO67*$E67*$F67*$G67*$J67)</f>
        <v>0</v>
      </c>
      <c r="CQ67" s="97"/>
      <c r="CR67" s="98">
        <f>(CQ67*$E67*$F67*$G67*$J67)</f>
        <v>0</v>
      </c>
      <c r="CS67" s="97"/>
      <c r="CT67" s="98">
        <f>(CS67*$E67*$F67*$G67*$J67)</f>
        <v>0</v>
      </c>
      <c r="CU67" s="103">
        <v>0</v>
      </c>
      <c r="CV67" s="98">
        <f>(CU67*$E67*$F67*$G67*$J67)</f>
        <v>0</v>
      </c>
      <c r="CW67" s="97"/>
      <c r="CX67" s="98">
        <f>(CW67*$E67*$F67*$G67*$J67)</f>
        <v>0</v>
      </c>
      <c r="CY67" s="97"/>
      <c r="CZ67" s="98">
        <f>(CY67*$E67*$F67*$G67*$J67)</f>
        <v>0</v>
      </c>
      <c r="DA67" s="104"/>
      <c r="DB67" s="98">
        <f>(DA67*$E67*$F67*$G67*$J67)</f>
        <v>0</v>
      </c>
      <c r="DC67" s="97"/>
      <c r="DD67" s="98">
        <f>(DC67*$E67*$F67*$G67*$J67)</f>
        <v>0</v>
      </c>
      <c r="DE67" s="97"/>
      <c r="DF67" s="98">
        <f>(DE67*$E67*$F67*$G67*$K67)</f>
        <v>0</v>
      </c>
      <c r="DG67" s="97"/>
      <c r="DH67" s="102">
        <f>(DG67*$E67*$F67*$G67*$L67)</f>
        <v>0</v>
      </c>
      <c r="DI67" s="98">
        <f t="shared" si="75"/>
        <v>2</v>
      </c>
      <c r="DJ67" s="98">
        <f t="shared" si="76"/>
        <v>277549.44</v>
      </c>
    </row>
    <row r="68" spans="1:114" ht="15.75" customHeight="1" x14ac:dyDescent="0.25">
      <c r="A68" s="89">
        <v>10</v>
      </c>
      <c r="B68" s="204"/>
      <c r="C68" s="205"/>
      <c r="D68" s="201" t="s">
        <v>235</v>
      </c>
      <c r="E68" s="85">
        <v>23160</v>
      </c>
      <c r="F68" s="155">
        <v>1.1000000000000001</v>
      </c>
      <c r="G68" s="94">
        <v>1</v>
      </c>
      <c r="H68" s="88"/>
      <c r="I68" s="95">
        <v>1.4</v>
      </c>
      <c r="J68" s="95">
        <v>1.68</v>
      </c>
      <c r="K68" s="95">
        <v>2.23</v>
      </c>
      <c r="L68" s="96">
        <v>2.57</v>
      </c>
      <c r="M68" s="113">
        <f>SUM(M69:M75)</f>
        <v>0</v>
      </c>
      <c r="N68" s="113">
        <f>SUM(N69:N75)</f>
        <v>0</v>
      </c>
      <c r="O68" s="113">
        <f t="shared" ref="O68:BZ68" si="77">SUM(O69:O75)</f>
        <v>0</v>
      </c>
      <c r="P68" s="113">
        <f t="shared" si="77"/>
        <v>0</v>
      </c>
      <c r="Q68" s="113">
        <f t="shared" si="77"/>
        <v>660</v>
      </c>
      <c r="R68" s="113">
        <f t="shared" si="77"/>
        <v>26946321.864</v>
      </c>
      <c r="S68" s="113">
        <f t="shared" si="77"/>
        <v>2</v>
      </c>
      <c r="T68" s="113">
        <f t="shared" si="77"/>
        <v>330487.45632</v>
      </c>
      <c r="U68" s="113">
        <f t="shared" si="77"/>
        <v>0</v>
      </c>
      <c r="V68" s="113">
        <f t="shared" si="77"/>
        <v>0</v>
      </c>
      <c r="W68" s="113">
        <f t="shared" si="77"/>
        <v>0</v>
      </c>
      <c r="X68" s="113">
        <f t="shared" si="77"/>
        <v>0</v>
      </c>
      <c r="Y68" s="113">
        <f t="shared" si="77"/>
        <v>0</v>
      </c>
      <c r="Z68" s="113">
        <f t="shared" si="77"/>
        <v>0</v>
      </c>
      <c r="AA68" s="113">
        <f t="shared" si="77"/>
        <v>0</v>
      </c>
      <c r="AB68" s="113">
        <f t="shared" si="77"/>
        <v>0</v>
      </c>
      <c r="AC68" s="113">
        <f t="shared" si="77"/>
        <v>0</v>
      </c>
      <c r="AD68" s="113">
        <f t="shared" si="77"/>
        <v>0</v>
      </c>
      <c r="AE68" s="113">
        <f t="shared" si="77"/>
        <v>0</v>
      </c>
      <c r="AF68" s="113">
        <f t="shared" si="77"/>
        <v>0</v>
      </c>
      <c r="AG68" s="113">
        <f t="shared" si="77"/>
        <v>0</v>
      </c>
      <c r="AH68" s="113">
        <f t="shared" si="77"/>
        <v>0</v>
      </c>
      <c r="AI68" s="113">
        <f t="shared" si="77"/>
        <v>2</v>
      </c>
      <c r="AJ68" s="113">
        <f t="shared" si="77"/>
        <v>69192.816000000006</v>
      </c>
      <c r="AK68" s="113">
        <f t="shared" si="77"/>
        <v>0</v>
      </c>
      <c r="AL68" s="113">
        <f t="shared" si="77"/>
        <v>0</v>
      </c>
      <c r="AM68" s="113">
        <f t="shared" si="77"/>
        <v>236</v>
      </c>
      <c r="AN68" s="113">
        <f t="shared" si="77"/>
        <v>8734130.6975999996</v>
      </c>
      <c r="AO68" s="113">
        <f t="shared" si="77"/>
        <v>0</v>
      </c>
      <c r="AP68" s="113">
        <f t="shared" si="77"/>
        <v>0</v>
      </c>
      <c r="AQ68" s="113">
        <f t="shared" si="77"/>
        <v>0</v>
      </c>
      <c r="AR68" s="113">
        <f t="shared" si="77"/>
        <v>0</v>
      </c>
      <c r="AS68" s="113">
        <f t="shared" si="77"/>
        <v>0</v>
      </c>
      <c r="AT68" s="113">
        <f t="shared" si="77"/>
        <v>0</v>
      </c>
      <c r="AU68" s="113">
        <f t="shared" si="77"/>
        <v>0</v>
      </c>
      <c r="AV68" s="113">
        <f t="shared" si="77"/>
        <v>0</v>
      </c>
      <c r="AW68" s="113">
        <f>SUM(AW69:AW75)</f>
        <v>0</v>
      </c>
      <c r="AX68" s="113">
        <f>SUM(AX69:AX75)</f>
        <v>0</v>
      </c>
      <c r="AY68" s="113">
        <f>SUM(AY69:AY75)</f>
        <v>0</v>
      </c>
      <c r="AZ68" s="113">
        <f t="shared" si="77"/>
        <v>0</v>
      </c>
      <c r="BA68" s="113">
        <v>0</v>
      </c>
      <c r="BB68" s="113">
        <f t="shared" si="77"/>
        <v>0</v>
      </c>
      <c r="BC68" s="113">
        <f t="shared" si="77"/>
        <v>0</v>
      </c>
      <c r="BD68" s="113">
        <f t="shared" si="77"/>
        <v>0</v>
      </c>
      <c r="BE68" s="113">
        <f t="shared" si="77"/>
        <v>17</v>
      </c>
      <c r="BF68" s="113">
        <f t="shared" si="77"/>
        <v>424430.16000000003</v>
      </c>
      <c r="BG68" s="113">
        <f t="shared" si="77"/>
        <v>0</v>
      </c>
      <c r="BH68" s="113">
        <f t="shared" si="77"/>
        <v>0</v>
      </c>
      <c r="BI68" s="113">
        <f t="shared" si="77"/>
        <v>0</v>
      </c>
      <c r="BJ68" s="113">
        <f t="shared" si="77"/>
        <v>0</v>
      </c>
      <c r="BK68" s="113">
        <v>0</v>
      </c>
      <c r="BL68" s="113">
        <f t="shared" si="77"/>
        <v>0</v>
      </c>
      <c r="BM68" s="113">
        <f t="shared" si="77"/>
        <v>14</v>
      </c>
      <c r="BN68" s="113">
        <f t="shared" si="77"/>
        <v>427996.8</v>
      </c>
      <c r="BO68" s="113">
        <f t="shared" si="77"/>
        <v>0</v>
      </c>
      <c r="BP68" s="113">
        <f t="shared" si="77"/>
        <v>0</v>
      </c>
      <c r="BQ68" s="113">
        <f t="shared" si="77"/>
        <v>18</v>
      </c>
      <c r="BR68" s="113">
        <f t="shared" si="77"/>
        <v>573515.71200000006</v>
      </c>
      <c r="BS68" s="113">
        <f t="shared" si="77"/>
        <v>19</v>
      </c>
      <c r="BT68" s="203">
        <f t="shared" si="77"/>
        <v>582075.64800000004</v>
      </c>
      <c r="BU68" s="156">
        <f t="shared" si="77"/>
        <v>0</v>
      </c>
      <c r="BV68" s="113">
        <f t="shared" si="77"/>
        <v>0</v>
      </c>
      <c r="BW68" s="113">
        <f t="shared" si="77"/>
        <v>0</v>
      </c>
      <c r="BX68" s="113">
        <f t="shared" si="77"/>
        <v>0</v>
      </c>
      <c r="BY68" s="113">
        <f t="shared" si="77"/>
        <v>0</v>
      </c>
      <c r="BZ68" s="113">
        <f t="shared" si="77"/>
        <v>0</v>
      </c>
      <c r="CA68" s="113">
        <f>SUM(CA69:CA75)</f>
        <v>11</v>
      </c>
      <c r="CB68" s="113">
        <f>SUM(CB69:CB75)</f>
        <v>333837.50400000002</v>
      </c>
      <c r="CC68" s="113">
        <f t="shared" ref="CC68:DJ68" si="78">SUM(CC69:CC75)</f>
        <v>0</v>
      </c>
      <c r="CD68" s="113">
        <f t="shared" si="78"/>
        <v>0</v>
      </c>
      <c r="CE68" s="113">
        <f t="shared" si="78"/>
        <v>0</v>
      </c>
      <c r="CF68" s="113">
        <f t="shared" si="78"/>
        <v>0</v>
      </c>
      <c r="CG68" s="113">
        <f t="shared" si="78"/>
        <v>0</v>
      </c>
      <c r="CH68" s="113">
        <f t="shared" si="78"/>
        <v>0</v>
      </c>
      <c r="CI68" s="113">
        <f t="shared" si="78"/>
        <v>19</v>
      </c>
      <c r="CJ68" s="113">
        <f t="shared" si="78"/>
        <v>510029.51999999996</v>
      </c>
      <c r="CK68" s="113">
        <f t="shared" si="78"/>
        <v>8</v>
      </c>
      <c r="CL68" s="113">
        <f t="shared" si="78"/>
        <v>210431.76</v>
      </c>
      <c r="CM68" s="113">
        <f t="shared" si="78"/>
        <v>20</v>
      </c>
      <c r="CN68" s="113">
        <f t="shared" si="78"/>
        <v>499329.6</v>
      </c>
      <c r="CO68" s="113">
        <f t="shared" si="78"/>
        <v>48</v>
      </c>
      <c r="CP68" s="113">
        <f t="shared" si="78"/>
        <v>1519388.64</v>
      </c>
      <c r="CQ68" s="113">
        <f t="shared" si="78"/>
        <v>14</v>
      </c>
      <c r="CR68" s="113">
        <f t="shared" si="78"/>
        <v>423716.83199999999</v>
      </c>
      <c r="CS68" s="113">
        <f t="shared" si="78"/>
        <v>0</v>
      </c>
      <c r="CT68" s="113">
        <f t="shared" si="78"/>
        <v>0</v>
      </c>
      <c r="CU68" s="113">
        <f t="shared" si="78"/>
        <v>0</v>
      </c>
      <c r="CV68" s="113">
        <f t="shared" si="78"/>
        <v>0</v>
      </c>
      <c r="CW68" s="113">
        <f t="shared" si="78"/>
        <v>0</v>
      </c>
      <c r="CX68" s="113">
        <f t="shared" si="78"/>
        <v>0</v>
      </c>
      <c r="CY68" s="113">
        <f t="shared" si="78"/>
        <v>0</v>
      </c>
      <c r="CZ68" s="113">
        <f t="shared" si="78"/>
        <v>0</v>
      </c>
      <c r="DA68" s="113">
        <f t="shared" si="78"/>
        <v>0</v>
      </c>
      <c r="DB68" s="113">
        <f t="shared" si="78"/>
        <v>0</v>
      </c>
      <c r="DC68" s="113">
        <f t="shared" si="78"/>
        <v>7</v>
      </c>
      <c r="DD68" s="113">
        <f t="shared" si="78"/>
        <v>218278.36800000002</v>
      </c>
      <c r="DE68" s="113">
        <f t="shared" si="78"/>
        <v>1</v>
      </c>
      <c r="DF68" s="113">
        <f t="shared" si="78"/>
        <v>182829.67199999999</v>
      </c>
      <c r="DG68" s="113">
        <f t="shared" si="78"/>
        <v>0</v>
      </c>
      <c r="DH68" s="203">
        <f t="shared" si="78"/>
        <v>0</v>
      </c>
      <c r="DI68" s="113">
        <f t="shared" si="78"/>
        <v>1096</v>
      </c>
      <c r="DJ68" s="113">
        <f t="shared" si="78"/>
        <v>41985993.049920008</v>
      </c>
    </row>
    <row r="69" spans="1:114" ht="16.5" customHeight="1" x14ac:dyDescent="0.25">
      <c r="A69" s="89"/>
      <c r="B69" s="90">
        <v>46</v>
      </c>
      <c r="C69" s="91" t="s">
        <v>236</v>
      </c>
      <c r="D69" s="92" t="s">
        <v>237</v>
      </c>
      <c r="E69" s="85">
        <v>23160</v>
      </c>
      <c r="F69" s="93">
        <v>2.95</v>
      </c>
      <c r="G69" s="94">
        <v>1</v>
      </c>
      <c r="H69" s="88"/>
      <c r="I69" s="95">
        <v>1.4</v>
      </c>
      <c r="J69" s="95">
        <v>1.68</v>
      </c>
      <c r="K69" s="95">
        <v>2.23</v>
      </c>
      <c r="L69" s="96">
        <v>2.57</v>
      </c>
      <c r="M69" s="97"/>
      <c r="N69" s="98">
        <f>(M69*$E69*$F69*$G69*$I69*$N$11)</f>
        <v>0</v>
      </c>
      <c r="O69" s="97"/>
      <c r="P69" s="97">
        <f>(O69*$E69*$F69*$G69*$I69*$P$11)</f>
        <v>0</v>
      </c>
      <c r="Q69" s="97">
        <v>112</v>
      </c>
      <c r="R69" s="98">
        <f>(Q69*$E69*$F69*$G69*$I69*$R$11)</f>
        <v>11784178.560000001</v>
      </c>
      <c r="S69" s="97">
        <v>1</v>
      </c>
      <c r="T69" s="98">
        <f>(S69/12*2*$E69*$F69*$G69*$I69*$T$11)+(S69/12*10*$E69*$F69*$G69*$I69*$T$12)</f>
        <v>117746.13480000001</v>
      </c>
      <c r="U69" s="97">
        <v>0</v>
      </c>
      <c r="V69" s="98">
        <f>(U69*$E69*$F69*$G69*$I69*$V$11)</f>
        <v>0</v>
      </c>
      <c r="W69" s="97">
        <v>0</v>
      </c>
      <c r="X69" s="98">
        <f>(W69*$E69*$F69*$G69*$I69*$X$11)</f>
        <v>0</v>
      </c>
      <c r="Y69" s="97"/>
      <c r="Z69" s="98">
        <f>(Y69*$E69*$F69*$G69*$I69*$Z$11)</f>
        <v>0</v>
      </c>
      <c r="AA69" s="97">
        <v>0</v>
      </c>
      <c r="AB69" s="98">
        <f>(AA69*$E69*$F69*$G69*$I69*$AB$11)</f>
        <v>0</v>
      </c>
      <c r="AC69" s="97"/>
      <c r="AD69" s="98">
        <f>(AC69*$E69*$F69*$G69*$I69*$AD$11)</f>
        <v>0</v>
      </c>
      <c r="AE69" s="97">
        <v>0</v>
      </c>
      <c r="AF69" s="98">
        <f>(AE69*$E69*$F69*$G69*$I69*$AF$11)</f>
        <v>0</v>
      </c>
      <c r="AG69" s="97"/>
      <c r="AH69" s="98">
        <f>(AG69*$E69*$F69*$G69*$I69*$AH$11)</f>
        <v>0</v>
      </c>
      <c r="AI69" s="97"/>
      <c r="AJ69" s="98">
        <f>(AI69*$E69*$F69*$G69*$I69*$AJ$11)</f>
        <v>0</v>
      </c>
      <c r="AK69" s="97">
        <v>0</v>
      </c>
      <c r="AL69" s="97">
        <f>(AK69*$E69*$F69*$G69*$I69*$AL$11)</f>
        <v>0</v>
      </c>
      <c r="AM69" s="97">
        <v>12</v>
      </c>
      <c r="AN69" s="98">
        <f>(AM69*$E69*$F69*$G69*$J69*$AN$11)</f>
        <v>1515108.6720000003</v>
      </c>
      <c r="AO69" s="103">
        <v>0</v>
      </c>
      <c r="AP69" s="98">
        <f>(AO69*$E69*$F69*$G69*$J69*$AP$11)</f>
        <v>0</v>
      </c>
      <c r="AQ69" s="97">
        <v>0</v>
      </c>
      <c r="AR69" s="98">
        <f>(AQ69*$E69*$F69*$G69*$J69*$AR$11)</f>
        <v>0</v>
      </c>
      <c r="AS69" s="97"/>
      <c r="AT69" s="98">
        <f>(AS69*$E69*$F69*$G69*$I69*$AT$11)</f>
        <v>0</v>
      </c>
      <c r="AU69" s="97">
        <v>0</v>
      </c>
      <c r="AV69" s="97">
        <f>(AU69*$E69*$F69*$G69*$I69*$AV$11)</f>
        <v>0</v>
      </c>
      <c r="AW69" s="97"/>
      <c r="AX69" s="98">
        <f>(AW69*$E69*$F69*$G69*$I69*$AX$11)</f>
        <v>0</v>
      </c>
      <c r="AY69" s="97">
        <v>0</v>
      </c>
      <c r="AZ69" s="98">
        <f>(AY69*$E69*$F69*$G69*$I69*$AZ$11)</f>
        <v>0</v>
      </c>
      <c r="BA69" s="97">
        <v>0</v>
      </c>
      <c r="BB69" s="98">
        <f>(BA69*$E69*$F69*$G69*$I69*$BB$11)</f>
        <v>0</v>
      </c>
      <c r="BC69" s="97">
        <v>0</v>
      </c>
      <c r="BD69" s="98">
        <f>(BC69*$E69*$F69*$G69*$I69*$BD$11)</f>
        <v>0</v>
      </c>
      <c r="BE69" s="97"/>
      <c r="BF69" s="98">
        <f>(BE69*$E69*$F69*$G69*$I69*$BF$11)</f>
        <v>0</v>
      </c>
      <c r="BG69" s="97"/>
      <c r="BH69" s="98">
        <f>(BG69*$E69*$F69*$G69*$J69*$BH$11)</f>
        <v>0</v>
      </c>
      <c r="BI69" s="97">
        <v>0</v>
      </c>
      <c r="BJ69" s="98">
        <f>(BI69*$E69*$F69*$G69*$J69*$BJ$11)</f>
        <v>0</v>
      </c>
      <c r="BK69" s="97">
        <v>0</v>
      </c>
      <c r="BL69" s="98">
        <f>(BK69*$E69*$F69*$G69*$J69*$BL$11)</f>
        <v>0</v>
      </c>
      <c r="BM69" s="97"/>
      <c r="BN69" s="98">
        <f>(BM69*$E69*$F69*$G69*$J69*$BN$11)</f>
        <v>0</v>
      </c>
      <c r="BO69" s="97"/>
      <c r="BP69" s="98">
        <f>(BO69*$E69*$F69*$G69*$J69*$BP$11)</f>
        <v>0</v>
      </c>
      <c r="BQ69" s="97"/>
      <c r="BR69" s="98">
        <f>(BQ69*$E69*$F69*$G69*$J69*$BR$11)</f>
        <v>0</v>
      </c>
      <c r="BS69" s="97"/>
      <c r="BT69" s="102">
        <f>(BS69*$E69*$F69*$G69*$J69*$BT$11)</f>
        <v>0</v>
      </c>
      <c r="BU69" s="104">
        <v>0</v>
      </c>
      <c r="BV69" s="98">
        <f>(BU69*$E69*$F69*$G69*$I69*$BV$11)</f>
        <v>0</v>
      </c>
      <c r="BW69" s="97">
        <v>0</v>
      </c>
      <c r="BX69" s="98">
        <f>(BW69*$E69*$F69*$G69*$I69*$BX$11)</f>
        <v>0</v>
      </c>
      <c r="BY69" s="97">
        <v>0</v>
      </c>
      <c r="BZ69" s="98">
        <f>(BY69*$E69*$F69*$G69*$I69*$BZ$11)</f>
        <v>0</v>
      </c>
      <c r="CA69" s="97"/>
      <c r="CB69" s="98">
        <f>(CA69*$E69*$F69*$G69*$J69*$CB$11)</f>
        <v>0</v>
      </c>
      <c r="CC69" s="97">
        <v>0</v>
      </c>
      <c r="CD69" s="98">
        <f>(CC69*$E69*$F69*$G69*$I69*$CD$11)</f>
        <v>0</v>
      </c>
      <c r="CE69" s="97"/>
      <c r="CF69" s="98">
        <f>(CE69*$E69*$F69*$G69*$I69*$CF$11)</f>
        <v>0</v>
      </c>
      <c r="CG69" s="97"/>
      <c r="CH69" s="98">
        <f>(CG69*$E69*$F69*$G69*$I69*$CH$11)</f>
        <v>0</v>
      </c>
      <c r="CI69" s="97"/>
      <c r="CJ69" s="98">
        <f>(CI69*$E69*$F69*$G69*$I69*$CJ$11)</f>
        <v>0</v>
      </c>
      <c r="CK69" s="97"/>
      <c r="CL69" s="98">
        <f>(CK69*$E69*$F69*$G69*$I69*$CL$11)</f>
        <v>0</v>
      </c>
      <c r="CM69" s="97"/>
      <c r="CN69" s="98">
        <f>(CM69*$E69*$F69*$G69*$I69*$CN$11)</f>
        <v>0</v>
      </c>
      <c r="CO69" s="97">
        <v>0</v>
      </c>
      <c r="CP69" s="98">
        <f>(CO69*$E69*$F69*$G69*$J69*$CP$11)</f>
        <v>0</v>
      </c>
      <c r="CQ69" s="97"/>
      <c r="CR69" s="98">
        <f>(CQ69*$E69*$F69*$G69*$J69*$CR$11)</f>
        <v>0</v>
      </c>
      <c r="CS69" s="97">
        <v>0</v>
      </c>
      <c r="CT69" s="98">
        <f>(CS69*$E69*$F69*$G69*$J69*$CT$11)</f>
        <v>0</v>
      </c>
      <c r="CU69" s="103">
        <v>0</v>
      </c>
      <c r="CV69" s="98">
        <f>(CU69*$E69*$F69*$G69*$J69*$CV$11)</f>
        <v>0</v>
      </c>
      <c r="CW69" s="97">
        <v>0</v>
      </c>
      <c r="CX69" s="102">
        <f>(CW69*$E69*$F69*$G69*$J69*$CX$11)</f>
        <v>0</v>
      </c>
      <c r="CY69" s="97">
        <v>0</v>
      </c>
      <c r="CZ69" s="98">
        <f>(CY69*$E69*$F69*$G69*$J69*$CZ$11)</f>
        <v>0</v>
      </c>
      <c r="DA69" s="104"/>
      <c r="DB69" s="98">
        <f>(DA69*$E69*$F69*$G69*$J69*$DB$11)</f>
        <v>0</v>
      </c>
      <c r="DC69" s="97"/>
      <c r="DD69" s="98">
        <f>(DC69*$E69*$F69*$G69*$J69*$DD$11)</f>
        <v>0</v>
      </c>
      <c r="DE69" s="97">
        <v>1</v>
      </c>
      <c r="DF69" s="98">
        <f>(DE69*$E69*$F69*$G69*$K69*$DF$11)</f>
        <v>182829.67199999999</v>
      </c>
      <c r="DG69" s="97"/>
      <c r="DH69" s="102">
        <f>(DG69*$E69*$F69*$G69*$L69*$DH$11)</f>
        <v>0</v>
      </c>
      <c r="DI69" s="98">
        <f t="shared" ref="DI69:DJ75" si="79">SUM(M69,O69,Q69,S69,U69,W69,Y69,AA69,AC69,AE69,AG69,AI69,AO69,AS69,AU69,BY69,AK69,AY69,BA69,BC69,CM69,BE69,BG69,AM69,BK69,AQ69,CO69,BM69,CQ69,BO69,BQ69,BS69,CA69,BU69,BW69,CC69,CE69,CG69,CI69,CK69,CS69,CU69,BI69,AW69,CW69,CY69,DA69,DC69,DE69,DG69)</f>
        <v>126</v>
      </c>
      <c r="DJ69" s="98">
        <f t="shared" si="79"/>
        <v>13599863.038800001</v>
      </c>
    </row>
    <row r="70" spans="1:114" ht="15.75" customHeight="1" x14ac:dyDescent="0.25">
      <c r="A70" s="89"/>
      <c r="B70" s="90">
        <v>47</v>
      </c>
      <c r="C70" s="91" t="s">
        <v>238</v>
      </c>
      <c r="D70" s="92" t="s">
        <v>239</v>
      </c>
      <c r="E70" s="85">
        <v>23160</v>
      </c>
      <c r="F70" s="93">
        <v>5.33</v>
      </c>
      <c r="G70" s="94">
        <v>1</v>
      </c>
      <c r="H70" s="88"/>
      <c r="I70" s="95">
        <v>1.4</v>
      </c>
      <c r="J70" s="95">
        <v>1.68</v>
      </c>
      <c r="K70" s="95">
        <v>2.23</v>
      </c>
      <c r="L70" s="96">
        <v>2.57</v>
      </c>
      <c r="M70" s="97"/>
      <c r="N70" s="98">
        <f>(M70*$E70*$F70*$G70*$I70*$N$11)</f>
        <v>0</v>
      </c>
      <c r="O70" s="97"/>
      <c r="P70" s="97">
        <f>(O70*$E70*$F70*$G70*$I70*$P$11)</f>
        <v>0</v>
      </c>
      <c r="Q70" s="97"/>
      <c r="R70" s="98">
        <f>(Q70*$E70*$F70*$G70*$I70*$R$11)</f>
        <v>0</v>
      </c>
      <c r="S70" s="97">
        <v>1</v>
      </c>
      <c r="T70" s="98">
        <f>(S70/12*2*$E70*$F70*$G70*$I70*$T$11)+(S70/12*10*$E70*$F70*$G70*$I70*$T$12)</f>
        <v>212741.32151999997</v>
      </c>
      <c r="U70" s="97"/>
      <c r="V70" s="98">
        <f>(U70*$E70*$F70*$G70*$I70*$V$11)</f>
        <v>0</v>
      </c>
      <c r="W70" s="97"/>
      <c r="X70" s="98">
        <f>(W70*$E70*$F70*$G70*$I70*$X$11)</f>
        <v>0</v>
      </c>
      <c r="Y70" s="97"/>
      <c r="Z70" s="98">
        <f>(Y70*$E70*$F70*$G70*$I70*$Z$11)</f>
        <v>0</v>
      </c>
      <c r="AA70" s="97"/>
      <c r="AB70" s="98">
        <f>(AA70*$E70*$F70*$G70*$I70*$AB$11)</f>
        <v>0</v>
      </c>
      <c r="AC70" s="97"/>
      <c r="AD70" s="98">
        <f>(AC70*$E70*$F70*$G70*$I70*$AD$11)</f>
        <v>0</v>
      </c>
      <c r="AE70" s="97"/>
      <c r="AF70" s="98">
        <f>(AE70*$E70*$F70*$G70*$I70*$AF$11)</f>
        <v>0</v>
      </c>
      <c r="AG70" s="99"/>
      <c r="AH70" s="98">
        <f>(AG70*$E70*$F70*$G70*$I70*$AH$11)</f>
        <v>0</v>
      </c>
      <c r="AI70" s="97"/>
      <c r="AJ70" s="98">
        <f>(AI70*$E70*$F70*$G70*$I70*$AJ$11)</f>
        <v>0</v>
      </c>
      <c r="AK70" s="97"/>
      <c r="AL70" s="97">
        <f>(AK70*$E70*$F70*$G70*$I70*$AL$11)</f>
        <v>0</v>
      </c>
      <c r="AM70" s="97"/>
      <c r="AN70" s="98">
        <f>(AM70*$E70*$F70*$G70*$J70*$AN$11)</f>
        <v>0</v>
      </c>
      <c r="AO70" s="103">
        <v>0</v>
      </c>
      <c r="AP70" s="98">
        <f>(AO70*$E70*$F70*$G70*$J70*$AP$11)</f>
        <v>0</v>
      </c>
      <c r="AQ70" s="97"/>
      <c r="AR70" s="98">
        <f>(AQ70*$E70*$F70*$G70*$J70*$AR$11)</f>
        <v>0</v>
      </c>
      <c r="AS70" s="97"/>
      <c r="AT70" s="98">
        <f>(AS70*$E70*$F70*$G70*$I70*$AT$11)</f>
        <v>0</v>
      </c>
      <c r="AU70" s="97"/>
      <c r="AV70" s="97">
        <f>(AU70*$E70*$F70*$G70*$I70*$AV$11)</f>
        <v>0</v>
      </c>
      <c r="AW70" s="97"/>
      <c r="AX70" s="98">
        <f>(AW70*$E70*$F70*$G70*$I70*$AX$11)</f>
        <v>0</v>
      </c>
      <c r="AY70" s="97"/>
      <c r="AZ70" s="98">
        <f>(AY70*$E70*$F70*$G70*$I70*$AZ$11)</f>
        <v>0</v>
      </c>
      <c r="BA70" s="97"/>
      <c r="BB70" s="98">
        <f>(BA70*$E70*$F70*$G70*$I70*$BB$11)</f>
        <v>0</v>
      </c>
      <c r="BC70" s="97"/>
      <c r="BD70" s="98">
        <f>(BC70*$E70*$F70*$G70*$I70*$BD$11)</f>
        <v>0</v>
      </c>
      <c r="BE70" s="97"/>
      <c r="BF70" s="98">
        <f>(BE70*$E70*$F70*$G70*$I70*$BF$11)</f>
        <v>0</v>
      </c>
      <c r="BG70" s="97"/>
      <c r="BH70" s="98">
        <f>(BG70*$E70*$F70*$G70*$J70*$BH$11)</f>
        <v>0</v>
      </c>
      <c r="BI70" s="97"/>
      <c r="BJ70" s="98">
        <f>(BI70*$E70*$F70*$G70*$J70*$BJ$11)</f>
        <v>0</v>
      </c>
      <c r="BK70" s="97"/>
      <c r="BL70" s="98">
        <f>(BK70*$E70*$F70*$G70*$J70*$BL$11)</f>
        <v>0</v>
      </c>
      <c r="BM70" s="97"/>
      <c r="BN70" s="98">
        <f>(BM70*$E70*$F70*$G70*$J70*$BN$11)</f>
        <v>0</v>
      </c>
      <c r="BO70" s="97"/>
      <c r="BP70" s="98">
        <f>(BO70*$E70*$F70*$G70*$J70*$BP$11)</f>
        <v>0</v>
      </c>
      <c r="BQ70" s="97"/>
      <c r="BR70" s="98">
        <f>(BQ70*$E70*$F70*$G70*$J70*$BR$11)</f>
        <v>0</v>
      </c>
      <c r="BS70" s="97"/>
      <c r="BT70" s="102">
        <f>(BS70*$E70*$F70*$G70*$J70*$BT$11)</f>
        <v>0</v>
      </c>
      <c r="BU70" s="104"/>
      <c r="BV70" s="98">
        <f>(BU70*$E70*$F70*$G70*$I70*$BV$11)</f>
        <v>0</v>
      </c>
      <c r="BW70" s="97"/>
      <c r="BX70" s="98">
        <f>(BW70*$E70*$F70*$G70*$I70*$BX$11)</f>
        <v>0</v>
      </c>
      <c r="BY70" s="97"/>
      <c r="BZ70" s="98">
        <f>(BY70*$E70*$F70*$G70*$I70*$BZ$11)</f>
        <v>0</v>
      </c>
      <c r="CA70" s="97"/>
      <c r="CB70" s="98">
        <f>(CA70*$E70*$F70*$G70*$J70*$CB$11)</f>
        <v>0</v>
      </c>
      <c r="CC70" s="97"/>
      <c r="CD70" s="98">
        <f>(CC70*$E70*$F70*$G70*$I70*$CD$11)</f>
        <v>0</v>
      </c>
      <c r="CE70" s="97"/>
      <c r="CF70" s="98">
        <f>(CE70*$E70*$F70*$G70*$I70*$CF$11)</f>
        <v>0</v>
      </c>
      <c r="CG70" s="97"/>
      <c r="CH70" s="98">
        <f>(CG70*$E70*$F70*$G70*$I70*$CH$11)</f>
        <v>0</v>
      </c>
      <c r="CI70" s="97"/>
      <c r="CJ70" s="98">
        <f>(CI70*$E70*$F70*$G70*$I70*$CJ$11)</f>
        <v>0</v>
      </c>
      <c r="CK70" s="97"/>
      <c r="CL70" s="98">
        <f>(CK70*$E70*$F70*$G70*$I70*$CL$11)</f>
        <v>0</v>
      </c>
      <c r="CM70" s="97"/>
      <c r="CN70" s="98">
        <f>(CM70*$E70*$F70*$G70*$I70*$CN$11)</f>
        <v>0</v>
      </c>
      <c r="CO70" s="97">
        <v>0</v>
      </c>
      <c r="CP70" s="98">
        <f>(CO70*$E70*$F70*$G70*$J70*$CP$11)</f>
        <v>0</v>
      </c>
      <c r="CQ70" s="97"/>
      <c r="CR70" s="98">
        <f>(CQ70*$E70*$F70*$G70*$J70*$CR$11)</f>
        <v>0</v>
      </c>
      <c r="CS70" s="97"/>
      <c r="CT70" s="98">
        <f>(CS70*$E70*$F70*$G70*$J70*$CT$11)</f>
        <v>0</v>
      </c>
      <c r="CU70" s="103">
        <v>0</v>
      </c>
      <c r="CV70" s="98">
        <f>(CU70*$E70*$F70*$G70*$J70*$CV$11)</f>
        <v>0</v>
      </c>
      <c r="CW70" s="97"/>
      <c r="CX70" s="102">
        <f>(CW70*$E70*$F70*$G70*$J70*$CX$11)</f>
        <v>0</v>
      </c>
      <c r="CY70" s="97"/>
      <c r="CZ70" s="98">
        <f>(CY70*$E70*$F70*$G70*$J70*$CZ$11)</f>
        <v>0</v>
      </c>
      <c r="DA70" s="104"/>
      <c r="DB70" s="98">
        <f>(DA70*$E70*$F70*$G70*$J70*$DB$11)</f>
        <v>0</v>
      </c>
      <c r="DC70" s="97"/>
      <c r="DD70" s="98">
        <f>(DC70*$E70*$F70*$G70*$J70*$DD$11)</f>
        <v>0</v>
      </c>
      <c r="DE70" s="97"/>
      <c r="DF70" s="98">
        <f>(DE70*$E70*$F70*$G70*$K70*$DF$11)</f>
        <v>0</v>
      </c>
      <c r="DG70" s="97"/>
      <c r="DH70" s="102">
        <f>(DG70*$E70*$F70*$G70*$L70*$DH$11)</f>
        <v>0</v>
      </c>
      <c r="DI70" s="98">
        <f t="shared" si="79"/>
        <v>1</v>
      </c>
      <c r="DJ70" s="98">
        <f t="shared" si="79"/>
        <v>212741.32151999997</v>
      </c>
    </row>
    <row r="71" spans="1:114" ht="15.75" customHeight="1" x14ac:dyDescent="0.25">
      <c r="A71" s="89"/>
      <c r="B71" s="90">
        <v>48</v>
      </c>
      <c r="C71" s="91" t="s">
        <v>240</v>
      </c>
      <c r="D71" s="92" t="s">
        <v>241</v>
      </c>
      <c r="E71" s="85">
        <v>23160</v>
      </c>
      <c r="F71" s="93">
        <v>0.77</v>
      </c>
      <c r="G71" s="94">
        <v>1</v>
      </c>
      <c r="H71" s="88"/>
      <c r="I71" s="95">
        <v>1.4</v>
      </c>
      <c r="J71" s="95">
        <v>1.68</v>
      </c>
      <c r="K71" s="95">
        <v>2.23</v>
      </c>
      <c r="L71" s="96">
        <v>2.57</v>
      </c>
      <c r="M71" s="97"/>
      <c r="N71" s="98">
        <f>(M71*$E71*$F71*$G71*$I71)</f>
        <v>0</v>
      </c>
      <c r="O71" s="97"/>
      <c r="P71" s="97">
        <f>(O71*$E71*$F71*$G71*$I71)</f>
        <v>0</v>
      </c>
      <c r="Q71" s="97">
        <v>255</v>
      </c>
      <c r="R71" s="98">
        <f>(Q71*$E71*$F71*$G71*$I71)</f>
        <v>6366452.3999999994</v>
      </c>
      <c r="S71" s="97"/>
      <c r="T71" s="98">
        <f>(S71*$E71*$F71*$G71*$I71)</f>
        <v>0</v>
      </c>
      <c r="U71" s="97"/>
      <c r="V71" s="98">
        <f>(U71*$E71*$F71*$G71*$I71)</f>
        <v>0</v>
      </c>
      <c r="W71" s="97"/>
      <c r="X71" s="98">
        <f>(W71*$E71*$F71*$G71*$I71)</f>
        <v>0</v>
      </c>
      <c r="Y71" s="97"/>
      <c r="Z71" s="98">
        <f>(Y71*$E71*$F71*$G71*$I71)</f>
        <v>0</v>
      </c>
      <c r="AA71" s="97"/>
      <c r="AB71" s="98">
        <f>(AA71*$E71*$F71*$G71*$I71)</f>
        <v>0</v>
      </c>
      <c r="AC71" s="97"/>
      <c r="AD71" s="98">
        <f>(AC71*$E71*$F71*$G71*$I71)</f>
        <v>0</v>
      </c>
      <c r="AE71" s="97"/>
      <c r="AF71" s="98">
        <f>(AE71*$E71*$F71*$G71*$I71)</f>
        <v>0</v>
      </c>
      <c r="AG71" s="99"/>
      <c r="AH71" s="98">
        <f>(AG71*$E71*$F71*$G71*$I71)</f>
        <v>0</v>
      </c>
      <c r="AI71" s="97"/>
      <c r="AJ71" s="98">
        <f>(AI71*$E71*$F71*$G71*$I71)</f>
        <v>0</v>
      </c>
      <c r="AK71" s="97"/>
      <c r="AL71" s="98">
        <f>(AK71*$E71*$F71*$G71*$I71)</f>
        <v>0</v>
      </c>
      <c r="AM71" s="97">
        <v>107</v>
      </c>
      <c r="AN71" s="98">
        <f>(AM71*$E71*$F71*$G71*$J71)</f>
        <v>3205696.0320000001</v>
      </c>
      <c r="AO71" s="103">
        <v>0</v>
      </c>
      <c r="AP71" s="98">
        <f>(AO71*$E71*$F71*$G71*$J71)</f>
        <v>0</v>
      </c>
      <c r="AQ71" s="97"/>
      <c r="AR71" s="98">
        <f>(AQ71*$E71*$F71*$G71*$J71)</f>
        <v>0</v>
      </c>
      <c r="AS71" s="113"/>
      <c r="AT71" s="98">
        <f>(AS71*$E71*$F71*$G71*$I71)</f>
        <v>0</v>
      </c>
      <c r="AU71" s="97"/>
      <c r="AV71" s="98">
        <f>(AU71*$E71*$F71*$G71*$I71)</f>
        <v>0</v>
      </c>
      <c r="AW71" s="97"/>
      <c r="AX71" s="98">
        <f>(AW71*$E71*$F71*$G71*$I71)</f>
        <v>0</v>
      </c>
      <c r="AY71" s="97"/>
      <c r="AZ71" s="98">
        <f>(AY71*$E71*$F71*$G71*$I71)</f>
        <v>0</v>
      </c>
      <c r="BA71" s="97"/>
      <c r="BB71" s="98">
        <f>(BA71*$E71*$F71*$G71*$I71)</f>
        <v>0</v>
      </c>
      <c r="BC71" s="97"/>
      <c r="BD71" s="98">
        <f>(BC71*$E71*$F71*$G71*$I71)</f>
        <v>0</v>
      </c>
      <c r="BE71" s="97">
        <v>17</v>
      </c>
      <c r="BF71" s="98">
        <f>(BE71*$E71*$F71*$G71*$I71)</f>
        <v>424430.16000000003</v>
      </c>
      <c r="BG71" s="97"/>
      <c r="BH71" s="98">
        <f>(BG71*$E71*$F71*$G71*$J71)</f>
        <v>0</v>
      </c>
      <c r="BI71" s="97"/>
      <c r="BJ71" s="98">
        <f>(BI71*$E71*$F71*$G71*$J71)</f>
        <v>0</v>
      </c>
      <c r="BK71" s="97"/>
      <c r="BL71" s="98">
        <f>(BK71*$E71*$F71*$G71*$J71)</f>
        <v>0</v>
      </c>
      <c r="BM71" s="97">
        <v>12</v>
      </c>
      <c r="BN71" s="98">
        <f>(BM71*$E71*$F71*$G71*$J71)</f>
        <v>359517.31199999998</v>
      </c>
      <c r="BO71" s="97"/>
      <c r="BP71" s="98">
        <f>(BO71*$E71*$F71*$G71*$J71)</f>
        <v>0</v>
      </c>
      <c r="BQ71" s="97">
        <v>10</v>
      </c>
      <c r="BR71" s="98">
        <f>(BQ71*$E71*$F71*$G71*$J71)</f>
        <v>299597.76</v>
      </c>
      <c r="BS71" s="97">
        <v>16</v>
      </c>
      <c r="BT71" s="98">
        <f>(BS71*$E71*$F71*$G71*$J71)</f>
        <v>479356.41600000003</v>
      </c>
      <c r="BU71" s="104"/>
      <c r="BV71" s="98">
        <f>(BU71*$E71*$F71*$G71*$I71)</f>
        <v>0</v>
      </c>
      <c r="BW71" s="97"/>
      <c r="BX71" s="98">
        <f>(BW71*$E71*$F71*$G71*$I71)</f>
        <v>0</v>
      </c>
      <c r="BY71" s="97"/>
      <c r="BZ71" s="98">
        <f>(BY71*$E71*$F71*$G71*$I71)</f>
        <v>0</v>
      </c>
      <c r="CA71" s="97">
        <v>10</v>
      </c>
      <c r="CB71" s="98">
        <f>(CA71*$E71*$F71*$G71*$J71)</f>
        <v>299597.76</v>
      </c>
      <c r="CC71" s="97"/>
      <c r="CD71" s="98">
        <f>(CC71*$E71*$F71*$G71*$I71)</f>
        <v>0</v>
      </c>
      <c r="CE71" s="97"/>
      <c r="CF71" s="98">
        <f>(CE71*$E71*$F71*$G71*$I71)</f>
        <v>0</v>
      </c>
      <c r="CG71" s="97"/>
      <c r="CH71" s="98">
        <f>(CG71*$E71*$F71*$G71*$I71)</f>
        <v>0</v>
      </c>
      <c r="CI71" s="97">
        <v>9</v>
      </c>
      <c r="CJ71" s="98">
        <f>(CI71*$E71*$F71*$G71*$I71)</f>
        <v>224698.32</v>
      </c>
      <c r="CK71" s="97">
        <v>5</v>
      </c>
      <c r="CL71" s="98">
        <f>(CK71*$E71*$F71*$G71*$I71)</f>
        <v>124832.4</v>
      </c>
      <c r="CM71" s="97">
        <v>20</v>
      </c>
      <c r="CN71" s="98">
        <f>(CM71*$E71*$F71*$G71*$I71)</f>
        <v>499329.6</v>
      </c>
      <c r="CO71" s="97">
        <v>29</v>
      </c>
      <c r="CP71" s="98">
        <f>(CO71*$E71*$F71*$G71*$J71)</f>
        <v>868833.50399999996</v>
      </c>
      <c r="CQ71" s="97">
        <v>13</v>
      </c>
      <c r="CR71" s="98">
        <f>(CQ71*$E71*$F71*$G71*$J71)</f>
        <v>389477.08799999999</v>
      </c>
      <c r="CS71" s="97"/>
      <c r="CT71" s="98">
        <f>(CS71*$E71*$F71*$G71*$J71)</f>
        <v>0</v>
      </c>
      <c r="CU71" s="103">
        <v>0</v>
      </c>
      <c r="CV71" s="98">
        <f>(CU71*$E71*$F71*$G71*$J71)</f>
        <v>0</v>
      </c>
      <c r="CW71" s="97"/>
      <c r="CX71" s="98">
        <f>(CW71*$E71*$F71*$G71*$J71)</f>
        <v>0</v>
      </c>
      <c r="CY71" s="97"/>
      <c r="CZ71" s="98">
        <f>(CY71*$E71*$F71*$G71*$J71)</f>
        <v>0</v>
      </c>
      <c r="DA71" s="104"/>
      <c r="DB71" s="98">
        <f>(DA71*$E71*$F71*$G71*$J71)</f>
        <v>0</v>
      </c>
      <c r="DC71" s="97">
        <v>5</v>
      </c>
      <c r="DD71" s="98">
        <f>(DC71*$E71*$F71*$G71*$J71)</f>
        <v>149798.88</v>
      </c>
      <c r="DE71" s="97"/>
      <c r="DF71" s="98">
        <f>(DE71*$E71*$F71*$G71*$K71)</f>
        <v>0</v>
      </c>
      <c r="DG71" s="97"/>
      <c r="DH71" s="102">
        <f>(DG71*$E71*$F71*$G71*$L71)</f>
        <v>0</v>
      </c>
      <c r="DI71" s="98">
        <f t="shared" si="79"/>
        <v>508</v>
      </c>
      <c r="DJ71" s="98">
        <f t="shared" si="79"/>
        <v>13691617.632000001</v>
      </c>
    </row>
    <row r="72" spans="1:114" ht="15.75" customHeight="1" x14ac:dyDescent="0.25">
      <c r="A72" s="89"/>
      <c r="B72" s="90">
        <v>49</v>
      </c>
      <c r="C72" s="91" t="s">
        <v>242</v>
      </c>
      <c r="D72" s="92" t="s">
        <v>243</v>
      </c>
      <c r="E72" s="85">
        <v>23160</v>
      </c>
      <c r="F72" s="93">
        <v>0.97</v>
      </c>
      <c r="G72" s="94">
        <v>1</v>
      </c>
      <c r="H72" s="88"/>
      <c r="I72" s="95">
        <v>1.4</v>
      </c>
      <c r="J72" s="95">
        <v>1.68</v>
      </c>
      <c r="K72" s="95">
        <v>2.23</v>
      </c>
      <c r="L72" s="96">
        <v>2.57</v>
      </c>
      <c r="M72" s="97"/>
      <c r="N72" s="98">
        <f>(M72*$E72*$F72*$G72*$I72*$N$11)</f>
        <v>0</v>
      </c>
      <c r="O72" s="97"/>
      <c r="P72" s="97">
        <f>(O72*$E72*$F72*$G72*$I72*$P$11)</f>
        <v>0</v>
      </c>
      <c r="Q72" s="97">
        <v>28</v>
      </c>
      <c r="R72" s="98">
        <f>(Q72*$E72*$F72*$G72*$I72*$R$11)</f>
        <v>968699.424</v>
      </c>
      <c r="S72" s="97"/>
      <c r="T72" s="98">
        <f>(S72/12*2*$E72*$F72*$G72*$I72*$T$11)+(S72/12*10*$E72*$F72*$G72*$I72*$T$12)</f>
        <v>0</v>
      </c>
      <c r="U72" s="97"/>
      <c r="V72" s="98">
        <f>(U72*$E72*$F72*$G72*$I72*$V$11)</f>
        <v>0</v>
      </c>
      <c r="W72" s="97"/>
      <c r="X72" s="98">
        <f>(W72*$E72*$F72*$G72*$I72*$X$11)</f>
        <v>0</v>
      </c>
      <c r="Y72" s="97"/>
      <c r="Z72" s="98">
        <f>(Y72*$E72*$F72*$G72*$I72*$Z$11)</f>
        <v>0</v>
      </c>
      <c r="AA72" s="97"/>
      <c r="AB72" s="98">
        <f>(AA72*$E72*$F72*$G72*$I72*$AB$11)</f>
        <v>0</v>
      </c>
      <c r="AC72" s="97"/>
      <c r="AD72" s="98">
        <f>(AC72*$E72*$F72*$G72*$I72*$AD$11)</f>
        <v>0</v>
      </c>
      <c r="AE72" s="97"/>
      <c r="AF72" s="98">
        <f>(AE72*$E72*$F72*$G72*$I72*$AF$11)</f>
        <v>0</v>
      </c>
      <c r="AG72" s="99"/>
      <c r="AH72" s="98">
        <f>(AG72*$E72*$F72*$G72*$I72*$AH$11)</f>
        <v>0</v>
      </c>
      <c r="AI72" s="97">
        <v>2</v>
      </c>
      <c r="AJ72" s="98">
        <f>(AI72*$E72*$F72*$G72*$I72*$AJ$11)</f>
        <v>69192.816000000006</v>
      </c>
      <c r="AK72" s="97"/>
      <c r="AL72" s="97">
        <f>(AK72*$E72*$F72*$G72*$I72*$AL$11)</f>
        <v>0</v>
      </c>
      <c r="AM72" s="97">
        <v>1</v>
      </c>
      <c r="AN72" s="98">
        <f>(AM72*$E72*$F72*$G72*$J72*$AN$11)</f>
        <v>41515.689600000005</v>
      </c>
      <c r="AO72" s="103">
        <v>0</v>
      </c>
      <c r="AP72" s="98">
        <f>(AO72*$E72*$F72*$G72*$J72*$AP$11)</f>
        <v>0</v>
      </c>
      <c r="AQ72" s="97"/>
      <c r="AR72" s="98">
        <f>(AQ72*$E72*$F72*$G72*$J72*$AR$11)</f>
        <v>0</v>
      </c>
      <c r="AS72" s="97"/>
      <c r="AT72" s="98">
        <f>(AS72*$E72*$F72*$G72*$I72*$AT$11)</f>
        <v>0</v>
      </c>
      <c r="AU72" s="97"/>
      <c r="AV72" s="97">
        <f>(AU72*$E72*$F72*$G72*$I72*$AV$11)</f>
        <v>0</v>
      </c>
      <c r="AW72" s="97"/>
      <c r="AX72" s="98">
        <f>(AW72*$E72*$F72*$G72*$I72*$AX$11)</f>
        <v>0</v>
      </c>
      <c r="AY72" s="97"/>
      <c r="AZ72" s="98">
        <f>(AY72*$E72*$F72*$G72*$I72*$AZ$11)</f>
        <v>0</v>
      </c>
      <c r="BA72" s="97"/>
      <c r="BB72" s="98">
        <f>(BA72*$E72*$F72*$G72*$I72*$BB$11)</f>
        <v>0</v>
      </c>
      <c r="BC72" s="97"/>
      <c r="BD72" s="98">
        <f>(BC72*$E72*$F72*$G72*$I72*$BD$11)</f>
        <v>0</v>
      </c>
      <c r="BE72" s="97"/>
      <c r="BF72" s="98">
        <f>(BE72*$E72*$F72*$G72*$I72*$BF$11)</f>
        <v>0</v>
      </c>
      <c r="BG72" s="97"/>
      <c r="BH72" s="98">
        <f>(BG72*$E72*$F72*$G72*$J72*$BH$11)</f>
        <v>0</v>
      </c>
      <c r="BI72" s="97"/>
      <c r="BJ72" s="98">
        <f>(BI72*$E72*$F72*$G72*$J72*$BJ$11)</f>
        <v>0</v>
      </c>
      <c r="BK72" s="97"/>
      <c r="BL72" s="98">
        <f>(BK72*$E72*$F72*$G72*$J72*$BL$11)</f>
        <v>0</v>
      </c>
      <c r="BM72" s="97"/>
      <c r="BN72" s="98">
        <f>(BM72*$E72*$F72*$G72*$J72*$BN$11)</f>
        <v>0</v>
      </c>
      <c r="BO72" s="97"/>
      <c r="BP72" s="98">
        <f>(BO72*$E72*$F72*$G72*$J72*$BP$11)</f>
        <v>0</v>
      </c>
      <c r="BQ72" s="97"/>
      <c r="BR72" s="98">
        <f>(BQ72*$E72*$F72*$G72*$J72*$BR$11)</f>
        <v>0</v>
      </c>
      <c r="BS72" s="97"/>
      <c r="BT72" s="102">
        <f>(BS72*$E72*$F72*$G72*$J72*$BT$11)</f>
        <v>0</v>
      </c>
      <c r="BU72" s="104"/>
      <c r="BV72" s="98">
        <f>(BU72*$E72*$F72*$G72*$I72*$BV$11)</f>
        <v>0</v>
      </c>
      <c r="BW72" s="97"/>
      <c r="BX72" s="98">
        <f>(BW72*$E72*$F72*$G72*$I72*$BX$11)</f>
        <v>0</v>
      </c>
      <c r="BY72" s="97"/>
      <c r="BZ72" s="98">
        <f>(BY72*$E72*$F72*$G72*$I72*$BZ$11)</f>
        <v>0</v>
      </c>
      <c r="CA72" s="97"/>
      <c r="CB72" s="98">
        <f>(CA72*$E72*$F72*$G72*$J72*$CB$11)</f>
        <v>0</v>
      </c>
      <c r="CC72" s="97"/>
      <c r="CD72" s="98">
        <f>(CC72*$E72*$F72*$G72*$I72*$CD$11)</f>
        <v>0</v>
      </c>
      <c r="CE72" s="97"/>
      <c r="CF72" s="98">
        <f>(CE72*$E72*$F72*$G72*$I72*$CF$11)</f>
        <v>0</v>
      </c>
      <c r="CG72" s="97"/>
      <c r="CH72" s="98">
        <f>(CG72*$E72*$F72*$G72*$I72*$CH$11)</f>
        <v>0</v>
      </c>
      <c r="CI72" s="97"/>
      <c r="CJ72" s="98">
        <f>(CI72*$E72*$F72*$G72*$I72*$CJ$11)</f>
        <v>0</v>
      </c>
      <c r="CK72" s="97"/>
      <c r="CL72" s="98">
        <f>(CK72*$E72*$F72*$G72*$I72*$CL$11)</f>
        <v>0</v>
      </c>
      <c r="CM72" s="97"/>
      <c r="CN72" s="98">
        <f>(CM72*$E72*$F72*$G72*$I72*$CN$11)</f>
        <v>0</v>
      </c>
      <c r="CO72" s="97">
        <v>0</v>
      </c>
      <c r="CP72" s="98">
        <f>(CO72*$E72*$F72*$G72*$J72*$CP$11)</f>
        <v>0</v>
      </c>
      <c r="CQ72" s="97"/>
      <c r="CR72" s="98">
        <f>(CQ72*$E72*$F72*$G72*$J72*$CR$11)</f>
        <v>0</v>
      </c>
      <c r="CS72" s="97"/>
      <c r="CT72" s="98">
        <f>(CS72*$E72*$F72*$G72*$J72*$CT$11)</f>
        <v>0</v>
      </c>
      <c r="CU72" s="103">
        <v>0</v>
      </c>
      <c r="CV72" s="98">
        <f>(CU72*$E72*$F72*$G72*$J72*$CV$11)</f>
        <v>0</v>
      </c>
      <c r="CW72" s="97"/>
      <c r="CX72" s="102">
        <f>(CW72*$E72*$F72*$G72*$J72*$CX$11)</f>
        <v>0</v>
      </c>
      <c r="CY72" s="97"/>
      <c r="CZ72" s="98">
        <f>(CY72*$E72*$F72*$G72*$J72*$CZ$11)</f>
        <v>0</v>
      </c>
      <c r="DA72" s="104"/>
      <c r="DB72" s="98">
        <f>(DA72*$E72*$F72*$G72*$J72*$DB$11)</f>
        <v>0</v>
      </c>
      <c r="DC72" s="97"/>
      <c r="DD72" s="98">
        <f>(DC72*$E72*$F72*$G72*$J72*$DD$11)</f>
        <v>0</v>
      </c>
      <c r="DE72" s="97"/>
      <c r="DF72" s="98">
        <f>(DE72*$E72*$F72*$G72*$K72*$DF$11)</f>
        <v>0</v>
      </c>
      <c r="DG72" s="97"/>
      <c r="DH72" s="102">
        <f>(DG72*$E72*$F72*$G72*$L72*$DH$11)</f>
        <v>0</v>
      </c>
      <c r="DI72" s="98">
        <f t="shared" si="79"/>
        <v>31</v>
      </c>
      <c r="DJ72" s="98">
        <f t="shared" si="79"/>
        <v>1079407.9295999999</v>
      </c>
    </row>
    <row r="73" spans="1:114" x14ac:dyDescent="0.25">
      <c r="A73" s="89"/>
      <c r="B73" s="90">
        <v>50</v>
      </c>
      <c r="C73" s="91" t="s">
        <v>244</v>
      </c>
      <c r="D73" s="92" t="s">
        <v>245</v>
      </c>
      <c r="E73" s="85">
        <v>23160</v>
      </c>
      <c r="F73" s="93">
        <v>0.88</v>
      </c>
      <c r="G73" s="94">
        <v>1</v>
      </c>
      <c r="H73" s="88"/>
      <c r="I73" s="95">
        <v>1.4</v>
      </c>
      <c r="J73" s="95">
        <v>1.68</v>
      </c>
      <c r="K73" s="95">
        <v>2.23</v>
      </c>
      <c r="L73" s="96">
        <v>2.57</v>
      </c>
      <c r="M73" s="97"/>
      <c r="N73" s="98">
        <f>(M73*$E73*$F73*$G73*$I73)</f>
        <v>0</v>
      </c>
      <c r="O73" s="97"/>
      <c r="P73" s="97">
        <f>(O73*$E73*$F73*$G73*$I73)</f>
        <v>0</v>
      </c>
      <c r="Q73" s="97">
        <v>244</v>
      </c>
      <c r="R73" s="98">
        <f>(Q73*$E73*$F73*$G73*$I73)</f>
        <v>6962081.2800000003</v>
      </c>
      <c r="S73" s="97"/>
      <c r="T73" s="98">
        <f>(S73*$E73*$F73*$G73*$I73)</f>
        <v>0</v>
      </c>
      <c r="U73" s="97"/>
      <c r="V73" s="98">
        <f>(U73*$E73*$F73*$G73*$I73)</f>
        <v>0</v>
      </c>
      <c r="W73" s="97"/>
      <c r="X73" s="98">
        <f>(W73*$E73*$F73*$G73*$I73)</f>
        <v>0</v>
      </c>
      <c r="Y73" s="97"/>
      <c r="Z73" s="98">
        <f>(Y73*$E73*$F73*$G73*$I73)</f>
        <v>0</v>
      </c>
      <c r="AA73" s="97"/>
      <c r="AB73" s="98">
        <f>(AA73*$E73*$F73*$G73*$I73)</f>
        <v>0</v>
      </c>
      <c r="AC73" s="97"/>
      <c r="AD73" s="98">
        <f>(AC73*$E73*$F73*$G73*$I73)</f>
        <v>0</v>
      </c>
      <c r="AE73" s="97"/>
      <c r="AF73" s="98">
        <f>(AE73*$E73*$F73*$G73*$I73)</f>
        <v>0</v>
      </c>
      <c r="AG73" s="99"/>
      <c r="AH73" s="98">
        <f>(AG73*$E73*$F73*$G73*$I73)</f>
        <v>0</v>
      </c>
      <c r="AI73" s="97"/>
      <c r="AJ73" s="98">
        <f>(AI73*$E73*$F73*$G73*$I73)</f>
        <v>0</v>
      </c>
      <c r="AK73" s="97"/>
      <c r="AL73" s="98">
        <f>(AK73*$E73*$F73*$G73*$I73)</f>
        <v>0</v>
      </c>
      <c r="AM73" s="97">
        <v>116</v>
      </c>
      <c r="AN73" s="98">
        <f>(AM73*$E73*$F73*$G73*$J73)</f>
        <v>3971810.3039999995</v>
      </c>
      <c r="AO73" s="103">
        <v>0</v>
      </c>
      <c r="AP73" s="98">
        <f>(AO73*$E73*$F73*$G73*$J73)</f>
        <v>0</v>
      </c>
      <c r="AQ73" s="97"/>
      <c r="AR73" s="98">
        <f>(AQ73*$E73*$F73*$G73*$J73)</f>
        <v>0</v>
      </c>
      <c r="AS73" s="113"/>
      <c r="AT73" s="98">
        <f>(AS73*$E73*$F73*$G73*$I73)</f>
        <v>0</v>
      </c>
      <c r="AU73" s="97"/>
      <c r="AV73" s="98">
        <f>(AU73*$E73*$F73*$G73*$I73)</f>
        <v>0</v>
      </c>
      <c r="AW73" s="97"/>
      <c r="AX73" s="98">
        <f>(AW73*$E73*$F73*$G73*$I73)</f>
        <v>0</v>
      </c>
      <c r="AY73" s="97"/>
      <c r="AZ73" s="98">
        <f>(AY73*$E73*$F73*$G73*$I73)</f>
        <v>0</v>
      </c>
      <c r="BA73" s="97"/>
      <c r="BB73" s="98">
        <f>(BA73*$E73*$F73*$G73*$I73)</f>
        <v>0</v>
      </c>
      <c r="BC73" s="97"/>
      <c r="BD73" s="98">
        <f>(BC73*$E73*$F73*$G73*$I73)</f>
        <v>0</v>
      </c>
      <c r="BE73" s="97"/>
      <c r="BF73" s="98">
        <f>(BE73*$E73*$F73*$G73*$I73)</f>
        <v>0</v>
      </c>
      <c r="BG73" s="97"/>
      <c r="BH73" s="98">
        <f>(BG73*$E73*$F73*$G73*$J73)</f>
        <v>0</v>
      </c>
      <c r="BI73" s="97"/>
      <c r="BJ73" s="98">
        <f>(BI73*$E73*$F73*$G73*$J73)</f>
        <v>0</v>
      </c>
      <c r="BK73" s="97"/>
      <c r="BL73" s="98">
        <f>(BK73*$E73*$F73*$G73*$J73)</f>
        <v>0</v>
      </c>
      <c r="BM73" s="97">
        <v>2</v>
      </c>
      <c r="BN73" s="98">
        <f>(BM73*$E73*$F73*$G73*$J73)</f>
        <v>68479.487999999998</v>
      </c>
      <c r="BO73" s="97"/>
      <c r="BP73" s="98">
        <f>(BO73*$E73*$F73*$G73*$J73)</f>
        <v>0</v>
      </c>
      <c r="BQ73" s="97">
        <v>8</v>
      </c>
      <c r="BR73" s="98">
        <f>(BQ73*$E73*$F73*$G73*$J73)</f>
        <v>273917.95199999999</v>
      </c>
      <c r="BS73" s="97">
        <v>3</v>
      </c>
      <c r="BT73" s="98">
        <f>(BS73*$E73*$F73*$G73*$J73)</f>
        <v>102719.232</v>
      </c>
      <c r="BU73" s="104"/>
      <c r="BV73" s="98">
        <f>(BU73*$E73*$F73*$G73*$I73)</f>
        <v>0</v>
      </c>
      <c r="BW73" s="97"/>
      <c r="BX73" s="98">
        <f>(BW73*$E73*$F73*$G73*$I73)</f>
        <v>0</v>
      </c>
      <c r="BY73" s="97"/>
      <c r="BZ73" s="98">
        <f>(BY73*$E73*$F73*$G73*$I73)</f>
        <v>0</v>
      </c>
      <c r="CA73" s="97">
        <v>1</v>
      </c>
      <c r="CB73" s="98">
        <f>(CA73*$E73*$F73*$G73*$J73)</f>
        <v>34239.743999999999</v>
      </c>
      <c r="CC73" s="97"/>
      <c r="CD73" s="98">
        <f>(CC73*$E73*$F73*$G73*$I73)</f>
        <v>0</v>
      </c>
      <c r="CE73" s="97"/>
      <c r="CF73" s="98">
        <f>(CE73*$E73*$F73*$G73*$I73)</f>
        <v>0</v>
      </c>
      <c r="CG73" s="97"/>
      <c r="CH73" s="98">
        <f>(CG73*$E73*$F73*$G73*$I73)</f>
        <v>0</v>
      </c>
      <c r="CI73" s="97">
        <v>10</v>
      </c>
      <c r="CJ73" s="98">
        <f>(CI73*$E73*$F73*$G73*$I73)</f>
        <v>285331.19999999995</v>
      </c>
      <c r="CK73" s="97">
        <v>3</v>
      </c>
      <c r="CL73" s="98">
        <f>(CK73*$E73*$F73*$G73*$I73)</f>
        <v>85599.360000000001</v>
      </c>
      <c r="CM73" s="97"/>
      <c r="CN73" s="98">
        <f>(CM73*$E73*$F73*$G73*$I73)</f>
        <v>0</v>
      </c>
      <c r="CO73" s="97">
        <v>19</v>
      </c>
      <c r="CP73" s="98">
        <f>(CO73*$E73*$F73*$G73*$J73)</f>
        <v>650555.13599999994</v>
      </c>
      <c r="CQ73" s="97">
        <v>1</v>
      </c>
      <c r="CR73" s="98">
        <f>(CQ73*$E73*$F73*$G73*$J73)</f>
        <v>34239.743999999999</v>
      </c>
      <c r="CS73" s="97"/>
      <c r="CT73" s="98">
        <f>(CS73*$E73*$F73*$G73*$J73)</f>
        <v>0</v>
      </c>
      <c r="CU73" s="103">
        <v>0</v>
      </c>
      <c r="CV73" s="98">
        <f>(CU73*$E73*$F73*$G73*$J73)</f>
        <v>0</v>
      </c>
      <c r="CW73" s="97"/>
      <c r="CX73" s="98">
        <f>(CW73*$E73*$F73*$G73*$J73)</f>
        <v>0</v>
      </c>
      <c r="CY73" s="97"/>
      <c r="CZ73" s="98">
        <f>(CY73*$E73*$F73*$G73*$J73)</f>
        <v>0</v>
      </c>
      <c r="DA73" s="104"/>
      <c r="DB73" s="98">
        <f>(DA73*$E73*$F73*$G73*$J73)</f>
        <v>0</v>
      </c>
      <c r="DC73" s="97">
        <v>2</v>
      </c>
      <c r="DD73" s="98">
        <f>(DC73*$E73*$F73*$G73*$J73)</f>
        <v>68479.487999999998</v>
      </c>
      <c r="DE73" s="97"/>
      <c r="DF73" s="98">
        <f>(DE73*$E73*$F73*$G73*$K73)</f>
        <v>0</v>
      </c>
      <c r="DG73" s="97"/>
      <c r="DH73" s="102">
        <f>(DG73*$E73*$F73*$G73*$L73)</f>
        <v>0</v>
      </c>
      <c r="DI73" s="98">
        <f t="shared" si="79"/>
        <v>409</v>
      </c>
      <c r="DJ73" s="98">
        <f t="shared" si="79"/>
        <v>12537452.927999999</v>
      </c>
    </row>
    <row r="74" spans="1:114" x14ac:dyDescent="0.25">
      <c r="A74" s="89"/>
      <c r="B74" s="90">
        <v>51</v>
      </c>
      <c r="C74" s="91" t="s">
        <v>246</v>
      </c>
      <c r="D74" s="92" t="s">
        <v>247</v>
      </c>
      <c r="E74" s="85">
        <v>23160</v>
      </c>
      <c r="F74" s="93">
        <v>1.05</v>
      </c>
      <c r="G74" s="94">
        <v>1</v>
      </c>
      <c r="H74" s="88"/>
      <c r="I74" s="95">
        <v>1.4</v>
      </c>
      <c r="J74" s="95">
        <v>1.68</v>
      </c>
      <c r="K74" s="95">
        <v>2.23</v>
      </c>
      <c r="L74" s="96">
        <v>2.57</v>
      </c>
      <c r="M74" s="97"/>
      <c r="N74" s="98">
        <f>(M74*$E74*$F74*$G74*$I74*$N$11)</f>
        <v>0</v>
      </c>
      <c r="O74" s="97"/>
      <c r="P74" s="97">
        <f>(O74*$E74*$F74*$G74*$I74*$P$11)</f>
        <v>0</v>
      </c>
      <c r="Q74" s="97">
        <v>10</v>
      </c>
      <c r="R74" s="98">
        <f>(Q74*$E74*$F74*$G74*$I74*$R$11)</f>
        <v>374497.2</v>
      </c>
      <c r="S74" s="97"/>
      <c r="T74" s="98">
        <f>(S74/12*2*$E74*$F74*$G74*$I74*$T$11)+(S74/12*10*$E74*$F74*$G74*$I74*$T$12)</f>
        <v>0</v>
      </c>
      <c r="U74" s="97"/>
      <c r="V74" s="98">
        <f>(U74*$E74*$F74*$G74*$I74*$V$11)</f>
        <v>0</v>
      </c>
      <c r="W74" s="97"/>
      <c r="X74" s="98">
        <f>(W74*$E74*$F74*$G74*$I74*$X$11)</f>
        <v>0</v>
      </c>
      <c r="Y74" s="97"/>
      <c r="Z74" s="98">
        <f>(Y74*$E74*$F74*$G74*$I74*$Z$11)</f>
        <v>0</v>
      </c>
      <c r="AA74" s="97"/>
      <c r="AB74" s="98">
        <f>(AA74*$E74*$F74*$G74*$I74*$AB$11)</f>
        <v>0</v>
      </c>
      <c r="AC74" s="97"/>
      <c r="AD74" s="98">
        <f>(AC74*$E74*$F74*$G74*$I74*$AD$11)</f>
        <v>0</v>
      </c>
      <c r="AE74" s="97"/>
      <c r="AF74" s="98">
        <f>(AE74*$E74*$F74*$G74*$I74*$AF$11)</f>
        <v>0</v>
      </c>
      <c r="AG74" s="99"/>
      <c r="AH74" s="98">
        <f>(AG74*$E74*$F74*$G74*$I74*$AH$11)</f>
        <v>0</v>
      </c>
      <c r="AI74" s="97"/>
      <c r="AJ74" s="98">
        <f>(AI74*$E74*$F74*$G74*$I74*$AJ$11)</f>
        <v>0</v>
      </c>
      <c r="AK74" s="97"/>
      <c r="AL74" s="97">
        <f>(AK74*$E74*$F74*$G74*$I74*$AL$11)</f>
        <v>0</v>
      </c>
      <c r="AM74" s="97"/>
      <c r="AN74" s="98">
        <f>(AM74*$E74*$F74*$G74*$J74*$AN$11)</f>
        <v>0</v>
      </c>
      <c r="AO74" s="103">
        <v>0</v>
      </c>
      <c r="AP74" s="98">
        <f>(AO74*$E74*$F74*$G74*$J74*$AP$11)</f>
        <v>0</v>
      </c>
      <c r="AQ74" s="97"/>
      <c r="AR74" s="98">
        <f>(AQ74*$E74*$F74*$G74*$J74*$AR$11)</f>
        <v>0</v>
      </c>
      <c r="AS74" s="97"/>
      <c r="AT74" s="98">
        <f>(AS74*$E74*$F74*$G74*$I74*$AT$11)</f>
        <v>0</v>
      </c>
      <c r="AU74" s="97"/>
      <c r="AV74" s="97">
        <f>(AU74*$E74*$F74*$G74*$I74*$AV$11)</f>
        <v>0</v>
      </c>
      <c r="AW74" s="97"/>
      <c r="AX74" s="98">
        <f>(AW74*$E74*$F74*$G74*$I74*$AX$11)</f>
        <v>0</v>
      </c>
      <c r="AY74" s="97"/>
      <c r="AZ74" s="98">
        <f>(AY74*$E74*$F74*$G74*$I74*$AZ$11)</f>
        <v>0</v>
      </c>
      <c r="BA74" s="97"/>
      <c r="BB74" s="98">
        <f>(BA74*$E74*$F74*$G74*$I74*$BB$11)</f>
        <v>0</v>
      </c>
      <c r="BC74" s="97"/>
      <c r="BD74" s="98">
        <f>(BC74*$E74*$F74*$G74*$I74*$BD$11)</f>
        <v>0</v>
      </c>
      <c r="BE74" s="97"/>
      <c r="BF74" s="98">
        <f>(BE74*$E74*$F74*$G74*$I74*$BF$11)</f>
        <v>0</v>
      </c>
      <c r="BG74" s="97"/>
      <c r="BH74" s="98">
        <f>(BG74*$E74*$F74*$G74*$J74*$BH$11)</f>
        <v>0</v>
      </c>
      <c r="BI74" s="97"/>
      <c r="BJ74" s="98">
        <f>(BI74*$E74*$F74*$G74*$J74*$BJ$11)</f>
        <v>0</v>
      </c>
      <c r="BK74" s="97"/>
      <c r="BL74" s="98">
        <f>(BK74*$E74*$F74*$G74*$J74*$BL$11)</f>
        <v>0</v>
      </c>
      <c r="BM74" s="97"/>
      <c r="BN74" s="98">
        <f>(BM74*$E74*$F74*$G74*$J74*$BN$11)</f>
        <v>0</v>
      </c>
      <c r="BO74" s="97"/>
      <c r="BP74" s="98">
        <f>(BO74*$E74*$F74*$G74*$J74*$BP$11)</f>
        <v>0</v>
      </c>
      <c r="BQ74" s="97"/>
      <c r="BR74" s="98">
        <f>(BQ74*$E74*$F74*$G74*$J74*$BR$11)</f>
        <v>0</v>
      </c>
      <c r="BS74" s="97"/>
      <c r="BT74" s="102">
        <f>(BS74*$E74*$F74*$G74*$J74*$BT$11)</f>
        <v>0</v>
      </c>
      <c r="BU74" s="104"/>
      <c r="BV74" s="98">
        <f>(BU74*$E74*$F74*$G74*$I74*$BV$11)</f>
        <v>0</v>
      </c>
      <c r="BW74" s="97"/>
      <c r="BX74" s="98">
        <f>(BW74*$E74*$F74*$G74*$I74*$BX$11)</f>
        <v>0</v>
      </c>
      <c r="BY74" s="97"/>
      <c r="BZ74" s="98">
        <f>(BY74*$E74*$F74*$G74*$I74*$BZ$11)</f>
        <v>0</v>
      </c>
      <c r="CA74" s="97"/>
      <c r="CB74" s="98">
        <f>(CA74*$E74*$F74*$G74*$J74*$CB$11)</f>
        <v>0</v>
      </c>
      <c r="CC74" s="97"/>
      <c r="CD74" s="98">
        <f>(CC74*$E74*$F74*$G74*$I74*$CD$11)</f>
        <v>0</v>
      </c>
      <c r="CE74" s="97"/>
      <c r="CF74" s="98">
        <f>(CE74*$E74*$F74*$G74*$I74*$CF$11)</f>
        <v>0</v>
      </c>
      <c r="CG74" s="97"/>
      <c r="CH74" s="98">
        <f>(CG74*$E74*$F74*$G74*$I74*$CH$11)</f>
        <v>0</v>
      </c>
      <c r="CI74" s="97"/>
      <c r="CJ74" s="98">
        <f>(CI74*$E74*$F74*$G74*$I74*$CJ$11)</f>
        <v>0</v>
      </c>
      <c r="CK74" s="97"/>
      <c r="CL74" s="98">
        <f>(CK74*$E74*$F74*$G74*$I74*$CL$11)</f>
        <v>0</v>
      </c>
      <c r="CM74" s="97"/>
      <c r="CN74" s="98">
        <f>(CM74*$E74*$F74*$G74*$I74*$CN$11)</f>
        <v>0</v>
      </c>
      <c r="CO74" s="97">
        <v>0</v>
      </c>
      <c r="CP74" s="98">
        <f>(CO74*$E74*$F74*$G74*$J74*$CP$11)</f>
        <v>0</v>
      </c>
      <c r="CQ74" s="97"/>
      <c r="CR74" s="98">
        <f>(CQ74*$E74*$F74*$G74*$J74*$CR$11)</f>
        <v>0</v>
      </c>
      <c r="CS74" s="97"/>
      <c r="CT74" s="98">
        <f>(CS74*$E74*$F74*$G74*$J74*$CT$11)</f>
        <v>0</v>
      </c>
      <c r="CU74" s="103">
        <v>0</v>
      </c>
      <c r="CV74" s="98">
        <f>(CU74*$E74*$F74*$G74*$J74*$CV$11)</f>
        <v>0</v>
      </c>
      <c r="CW74" s="97"/>
      <c r="CX74" s="102">
        <f>(CW74*$E74*$F74*$G74*$J74*$CX$11)</f>
        <v>0</v>
      </c>
      <c r="CY74" s="97"/>
      <c r="CZ74" s="98">
        <f>(CY74*$E74*$F74*$G74*$J74*$CZ$11)</f>
        <v>0</v>
      </c>
      <c r="DA74" s="104"/>
      <c r="DB74" s="98">
        <f>(DA74*$E74*$F74*$G74*$J74*$DB$11)</f>
        <v>0</v>
      </c>
      <c r="DC74" s="97"/>
      <c r="DD74" s="98">
        <f>(DC74*$E74*$F74*$G74*$J74*$DD$11)</f>
        <v>0</v>
      </c>
      <c r="DE74" s="97"/>
      <c r="DF74" s="98">
        <f>(DE74*$E74*$F74*$G74*$K74*$DF$11)</f>
        <v>0</v>
      </c>
      <c r="DG74" s="97"/>
      <c r="DH74" s="102">
        <f>(DG74*$E74*$F74*$G74*$L74*$DH$11)</f>
        <v>0</v>
      </c>
      <c r="DI74" s="98">
        <f t="shared" si="79"/>
        <v>10</v>
      </c>
      <c r="DJ74" s="98">
        <f t="shared" si="79"/>
        <v>374497.2</v>
      </c>
    </row>
    <row r="75" spans="1:114" x14ac:dyDescent="0.25">
      <c r="A75" s="89"/>
      <c r="B75" s="90">
        <v>52</v>
      </c>
      <c r="C75" s="91" t="s">
        <v>248</v>
      </c>
      <c r="D75" s="92" t="s">
        <v>249</v>
      </c>
      <c r="E75" s="85">
        <v>23160</v>
      </c>
      <c r="F75" s="93">
        <v>1.25</v>
      </c>
      <c r="G75" s="94">
        <v>1</v>
      </c>
      <c r="H75" s="88"/>
      <c r="I75" s="95">
        <v>1.4</v>
      </c>
      <c r="J75" s="95">
        <v>1.68</v>
      </c>
      <c r="K75" s="95">
        <v>2.23</v>
      </c>
      <c r="L75" s="96">
        <v>2.57</v>
      </c>
      <c r="M75" s="97"/>
      <c r="N75" s="98">
        <f>(M75*$E75*$F75*$G75*$I75*$N$11)</f>
        <v>0</v>
      </c>
      <c r="O75" s="97"/>
      <c r="P75" s="97">
        <f>(O75*$E75*$F75*$G75*$I75*$P$11)</f>
        <v>0</v>
      </c>
      <c r="Q75" s="97">
        <v>11</v>
      </c>
      <c r="R75" s="98">
        <f>(Q75*$E75*$F75*$G75*$I75*$R$11)</f>
        <v>490413.00000000006</v>
      </c>
      <c r="S75" s="97"/>
      <c r="T75" s="98">
        <f>(S75/12*2*$E75*$F75*$G75*$I75*$T$11)+(S75/12*10*$E75*$F75*$G75*$I75*$T$12)</f>
        <v>0</v>
      </c>
      <c r="U75" s="97"/>
      <c r="V75" s="98">
        <f>(U75*$E75*$F75*$G75*$I75*$V$11)</f>
        <v>0</v>
      </c>
      <c r="W75" s="97"/>
      <c r="X75" s="98">
        <f>(W75*$E75*$F75*$G75*$I75*$X$11)</f>
        <v>0</v>
      </c>
      <c r="Y75" s="97"/>
      <c r="Z75" s="98">
        <f>(Y75*$E75*$F75*$G75*$I75*$Z$11)</f>
        <v>0</v>
      </c>
      <c r="AA75" s="97"/>
      <c r="AB75" s="98">
        <f>(AA75*$E75*$F75*$G75*$I75*$AB$11)</f>
        <v>0</v>
      </c>
      <c r="AC75" s="97"/>
      <c r="AD75" s="98">
        <f>(AC75*$E75*$F75*$G75*$I75*$AD$11)</f>
        <v>0</v>
      </c>
      <c r="AE75" s="97"/>
      <c r="AF75" s="98">
        <f>(AE75*$E75*$F75*$G75*$I75*$AF$11)</f>
        <v>0</v>
      </c>
      <c r="AG75" s="99"/>
      <c r="AH75" s="98">
        <f>(AG75*$E75*$F75*$G75*$I75*$AH$11)</f>
        <v>0</v>
      </c>
      <c r="AI75" s="97"/>
      <c r="AJ75" s="98">
        <f>(AI75*$E75*$F75*$G75*$I75*$AJ$11)</f>
        <v>0</v>
      </c>
      <c r="AK75" s="97"/>
      <c r="AL75" s="97">
        <f>(AK75*$E75*$F75*$G75*$I75*$AL$11)</f>
        <v>0</v>
      </c>
      <c r="AM75" s="97"/>
      <c r="AN75" s="98">
        <f>(AM75*$E75*$F75*$G75*$J75*$AN$11)</f>
        <v>0</v>
      </c>
      <c r="AO75" s="103">
        <v>0</v>
      </c>
      <c r="AP75" s="98">
        <f>(AO75*$E75*$F75*$G75*$J75*$AP$11)</f>
        <v>0</v>
      </c>
      <c r="AQ75" s="97"/>
      <c r="AR75" s="98">
        <f>(AQ75*$E75*$F75*$G75*$J75*$AR$11)</f>
        <v>0</v>
      </c>
      <c r="AS75" s="97"/>
      <c r="AT75" s="98">
        <f>(AS75*$E75*$F75*$G75*$I75*$AT$11)</f>
        <v>0</v>
      </c>
      <c r="AU75" s="97"/>
      <c r="AV75" s="97">
        <f>(AU75*$E75*$F75*$G75*$I75*$AV$11)</f>
        <v>0</v>
      </c>
      <c r="AW75" s="97"/>
      <c r="AX75" s="98">
        <f>(AW75*$E75*$F75*$G75*$I75*$AX$11)</f>
        <v>0</v>
      </c>
      <c r="AY75" s="97"/>
      <c r="AZ75" s="98">
        <f>(AY75*$E75*$F75*$G75*$I75*$AZ$11)</f>
        <v>0</v>
      </c>
      <c r="BA75" s="97"/>
      <c r="BB75" s="98">
        <f>(BA75*$E75*$F75*$G75*$I75*$BB$11)</f>
        <v>0</v>
      </c>
      <c r="BC75" s="97"/>
      <c r="BD75" s="98">
        <f>(BC75*$E75*$F75*$G75*$I75*$BD$11)</f>
        <v>0</v>
      </c>
      <c r="BE75" s="97"/>
      <c r="BF75" s="98">
        <f>(BE75*$E75*$F75*$G75*$I75*$BF$11)</f>
        <v>0</v>
      </c>
      <c r="BG75" s="97"/>
      <c r="BH75" s="98">
        <f>(BG75*$E75*$F75*$G75*$J75*$BH$11)</f>
        <v>0</v>
      </c>
      <c r="BI75" s="97"/>
      <c r="BJ75" s="98">
        <f>(BI75*$E75*$F75*$G75*$J75*$BJ$11)</f>
        <v>0</v>
      </c>
      <c r="BK75" s="97"/>
      <c r="BL75" s="98">
        <f>(BK75*$E75*$F75*$G75*$J75*$BL$11)</f>
        <v>0</v>
      </c>
      <c r="BM75" s="97"/>
      <c r="BN75" s="98">
        <f>(BM75*$E75*$F75*$G75*$J75*$BN$11)</f>
        <v>0</v>
      </c>
      <c r="BO75" s="97"/>
      <c r="BP75" s="98">
        <f>(BO75*$E75*$F75*$G75*$J75*$BP$11)</f>
        <v>0</v>
      </c>
      <c r="BQ75" s="97"/>
      <c r="BR75" s="98">
        <f>(BQ75*$E75*$F75*$G75*$J75*$BR$11)</f>
        <v>0</v>
      </c>
      <c r="BS75" s="97"/>
      <c r="BT75" s="102">
        <f>(BS75*$E75*$F75*$G75*$J75*$BT$11)</f>
        <v>0</v>
      </c>
      <c r="BU75" s="104"/>
      <c r="BV75" s="98">
        <f>(BU75*$E75*$F75*$G75*$I75*$BV$11)</f>
        <v>0</v>
      </c>
      <c r="BW75" s="97"/>
      <c r="BX75" s="98">
        <f>(BW75*$E75*$F75*$G75*$I75*$BX$11)</f>
        <v>0</v>
      </c>
      <c r="BY75" s="97"/>
      <c r="BZ75" s="98">
        <f>(BY75*$E75*$F75*$G75*$I75*$BZ$11)</f>
        <v>0</v>
      </c>
      <c r="CA75" s="97"/>
      <c r="CB75" s="98">
        <f>(CA75*$E75*$F75*$G75*$J75*$CB$11)</f>
        <v>0</v>
      </c>
      <c r="CC75" s="97"/>
      <c r="CD75" s="98">
        <f>(CC75*$E75*$F75*$G75*$I75*$CD$11)</f>
        <v>0</v>
      </c>
      <c r="CE75" s="97"/>
      <c r="CF75" s="98">
        <f>(CE75*$E75*$F75*$G75*$I75*$CF$11)</f>
        <v>0</v>
      </c>
      <c r="CG75" s="97"/>
      <c r="CH75" s="98">
        <f>(CG75*$E75*$F75*$G75*$I75*$CH$11)</f>
        <v>0</v>
      </c>
      <c r="CI75" s="97"/>
      <c r="CJ75" s="98">
        <f>(CI75*$E75*$F75*$G75*$I75*$CJ$11)</f>
        <v>0</v>
      </c>
      <c r="CK75" s="97"/>
      <c r="CL75" s="98">
        <f>(CK75*$E75*$F75*$G75*$I75*$CL$11)</f>
        <v>0</v>
      </c>
      <c r="CM75" s="97"/>
      <c r="CN75" s="98">
        <f>(CM75*$E75*$F75*$G75*$I75*$CN$11)</f>
        <v>0</v>
      </c>
      <c r="CO75" s="97">
        <v>0</v>
      </c>
      <c r="CP75" s="98">
        <f>(CO75*$E75*$F75*$G75*$J75*$CP$11)</f>
        <v>0</v>
      </c>
      <c r="CQ75" s="97"/>
      <c r="CR75" s="98">
        <f>(CQ75*$E75*$F75*$G75*$J75*$CR$11)</f>
        <v>0</v>
      </c>
      <c r="CS75" s="97"/>
      <c r="CT75" s="98">
        <f>(CS75*$E75*$F75*$G75*$J75*$CT$11)</f>
        <v>0</v>
      </c>
      <c r="CU75" s="103">
        <v>0</v>
      </c>
      <c r="CV75" s="98">
        <f>(CU75*$E75*$F75*$G75*$J75*$CV$11)</f>
        <v>0</v>
      </c>
      <c r="CW75" s="97"/>
      <c r="CX75" s="102">
        <f>(CW75*$E75*$F75*$G75*$J75*$CX$11)</f>
        <v>0</v>
      </c>
      <c r="CY75" s="97"/>
      <c r="CZ75" s="98">
        <f>(CY75*$E75*$F75*$G75*$J75*$CZ$11)</f>
        <v>0</v>
      </c>
      <c r="DA75" s="104"/>
      <c r="DB75" s="98">
        <f>(DA75*$E75*$F75*$G75*$J75*$DB$11)</f>
        <v>0</v>
      </c>
      <c r="DC75" s="97"/>
      <c r="DD75" s="98">
        <f>(DC75*$E75*$F75*$G75*$J75*$DD$11)</f>
        <v>0</v>
      </c>
      <c r="DE75" s="97"/>
      <c r="DF75" s="98">
        <f>(DE75*$E75*$F75*$G75*$K75*$DF$11)</f>
        <v>0</v>
      </c>
      <c r="DG75" s="97"/>
      <c r="DH75" s="102">
        <f>(DG75*$E75*$F75*$G75*$L75*$DH$11)</f>
        <v>0</v>
      </c>
      <c r="DI75" s="98">
        <f t="shared" si="79"/>
        <v>11</v>
      </c>
      <c r="DJ75" s="98">
        <f t="shared" si="79"/>
        <v>490413.00000000006</v>
      </c>
    </row>
    <row r="76" spans="1:114" ht="15.75" customHeight="1" x14ac:dyDescent="0.25">
      <c r="A76" s="89">
        <v>11</v>
      </c>
      <c r="B76" s="204"/>
      <c r="C76" s="205"/>
      <c r="D76" s="201" t="s">
        <v>250</v>
      </c>
      <c r="E76" s="85">
        <v>23160</v>
      </c>
      <c r="F76" s="155">
        <v>1.48</v>
      </c>
      <c r="G76" s="94">
        <v>1</v>
      </c>
      <c r="H76" s="88"/>
      <c r="I76" s="95">
        <v>1.4</v>
      </c>
      <c r="J76" s="95">
        <v>1.68</v>
      </c>
      <c r="K76" s="95">
        <v>2.23</v>
      </c>
      <c r="L76" s="96">
        <v>2.57</v>
      </c>
      <c r="M76" s="113">
        <f>SUM(M77:M80)</f>
        <v>0</v>
      </c>
      <c r="N76" s="113">
        <f>SUM(N77:N80)</f>
        <v>0</v>
      </c>
      <c r="O76" s="113">
        <f t="shared" ref="O76:BZ76" si="80">SUM(O77:O80)</f>
        <v>0</v>
      </c>
      <c r="P76" s="113">
        <f t="shared" si="80"/>
        <v>0</v>
      </c>
      <c r="Q76" s="113">
        <f t="shared" si="80"/>
        <v>426</v>
      </c>
      <c r="R76" s="113">
        <f t="shared" si="80"/>
        <v>24143299.488000002</v>
      </c>
      <c r="S76" s="113">
        <f t="shared" si="80"/>
        <v>0</v>
      </c>
      <c r="T76" s="113">
        <f t="shared" si="80"/>
        <v>0</v>
      </c>
      <c r="U76" s="113">
        <f t="shared" si="80"/>
        <v>0</v>
      </c>
      <c r="V76" s="113">
        <f t="shared" si="80"/>
        <v>0</v>
      </c>
      <c r="W76" s="113">
        <f t="shared" si="80"/>
        <v>0</v>
      </c>
      <c r="X76" s="113">
        <f t="shared" si="80"/>
        <v>0</v>
      </c>
      <c r="Y76" s="113">
        <f t="shared" si="80"/>
        <v>0</v>
      </c>
      <c r="Z76" s="113">
        <f t="shared" si="80"/>
        <v>0</v>
      </c>
      <c r="AA76" s="113">
        <f t="shared" si="80"/>
        <v>0</v>
      </c>
      <c r="AB76" s="113">
        <f t="shared" si="80"/>
        <v>0</v>
      </c>
      <c r="AC76" s="113">
        <f t="shared" si="80"/>
        <v>0</v>
      </c>
      <c r="AD76" s="113">
        <f t="shared" si="80"/>
        <v>0</v>
      </c>
      <c r="AE76" s="113">
        <f t="shared" si="80"/>
        <v>0</v>
      </c>
      <c r="AF76" s="113">
        <f t="shared" si="80"/>
        <v>0</v>
      </c>
      <c r="AG76" s="113">
        <f t="shared" si="80"/>
        <v>0</v>
      </c>
      <c r="AH76" s="113">
        <f t="shared" si="80"/>
        <v>0</v>
      </c>
      <c r="AI76" s="113">
        <f t="shared" si="80"/>
        <v>0</v>
      </c>
      <c r="AJ76" s="113">
        <f t="shared" si="80"/>
        <v>0</v>
      </c>
      <c r="AK76" s="113">
        <f t="shared" si="80"/>
        <v>0</v>
      </c>
      <c r="AL76" s="113">
        <f t="shared" si="80"/>
        <v>0</v>
      </c>
      <c r="AM76" s="113">
        <f t="shared" si="80"/>
        <v>7</v>
      </c>
      <c r="AN76" s="113">
        <f t="shared" si="80"/>
        <v>452392.61760000006</v>
      </c>
      <c r="AO76" s="113">
        <f t="shared" si="80"/>
        <v>0</v>
      </c>
      <c r="AP76" s="113">
        <f t="shared" si="80"/>
        <v>0</v>
      </c>
      <c r="AQ76" s="113">
        <f t="shared" si="80"/>
        <v>2</v>
      </c>
      <c r="AR76" s="113">
        <f t="shared" si="80"/>
        <v>129255.0336</v>
      </c>
      <c r="AS76" s="113">
        <f t="shared" si="80"/>
        <v>5</v>
      </c>
      <c r="AT76" s="113">
        <f t="shared" si="80"/>
        <v>223725.59999999998</v>
      </c>
      <c r="AU76" s="113">
        <f t="shared" si="80"/>
        <v>0</v>
      </c>
      <c r="AV76" s="113">
        <f t="shared" si="80"/>
        <v>0</v>
      </c>
      <c r="AW76" s="113">
        <f>SUM(AW77:AW80)</f>
        <v>0</v>
      </c>
      <c r="AX76" s="113">
        <f>SUM(AX77:AX80)</f>
        <v>0</v>
      </c>
      <c r="AY76" s="113">
        <f>SUM(AY77:AY80)</f>
        <v>0</v>
      </c>
      <c r="AZ76" s="113">
        <f t="shared" si="80"/>
        <v>0</v>
      </c>
      <c r="BA76" s="113">
        <v>0</v>
      </c>
      <c r="BB76" s="113">
        <f t="shared" si="80"/>
        <v>0</v>
      </c>
      <c r="BC76" s="113">
        <f t="shared" si="80"/>
        <v>0</v>
      </c>
      <c r="BD76" s="113">
        <f t="shared" si="80"/>
        <v>0</v>
      </c>
      <c r="BE76" s="113">
        <f t="shared" si="80"/>
        <v>0</v>
      </c>
      <c r="BF76" s="113">
        <f t="shared" si="80"/>
        <v>0</v>
      </c>
      <c r="BG76" s="113">
        <f t="shared" si="80"/>
        <v>0</v>
      </c>
      <c r="BH76" s="113">
        <f t="shared" si="80"/>
        <v>0</v>
      </c>
      <c r="BI76" s="113">
        <f t="shared" si="80"/>
        <v>30</v>
      </c>
      <c r="BJ76" s="113">
        <f t="shared" si="80"/>
        <v>2026953.9359999998</v>
      </c>
      <c r="BK76" s="113">
        <v>0</v>
      </c>
      <c r="BL76" s="113">
        <f t="shared" si="80"/>
        <v>0</v>
      </c>
      <c r="BM76" s="113">
        <f t="shared" si="80"/>
        <v>8</v>
      </c>
      <c r="BN76" s="113">
        <f t="shared" si="80"/>
        <v>470018.30399999995</v>
      </c>
      <c r="BO76" s="113">
        <f t="shared" si="80"/>
        <v>2</v>
      </c>
      <c r="BP76" s="113">
        <f t="shared" si="80"/>
        <v>197501.06879999998</v>
      </c>
      <c r="BQ76" s="113">
        <f t="shared" si="80"/>
        <v>1</v>
      </c>
      <c r="BR76" s="113">
        <f t="shared" si="80"/>
        <v>75202.928639999998</v>
      </c>
      <c r="BS76" s="113">
        <f t="shared" si="80"/>
        <v>12</v>
      </c>
      <c r="BT76" s="203">
        <f t="shared" si="80"/>
        <v>775530.20160000003</v>
      </c>
      <c r="BU76" s="156">
        <f t="shared" si="80"/>
        <v>0</v>
      </c>
      <c r="BV76" s="113">
        <f t="shared" si="80"/>
        <v>0</v>
      </c>
      <c r="BW76" s="113">
        <f t="shared" si="80"/>
        <v>189</v>
      </c>
      <c r="BX76" s="113">
        <f t="shared" si="80"/>
        <v>9387078.7247999981</v>
      </c>
      <c r="BY76" s="113">
        <f t="shared" si="80"/>
        <v>0</v>
      </c>
      <c r="BZ76" s="113">
        <f t="shared" si="80"/>
        <v>0</v>
      </c>
      <c r="CA76" s="113">
        <f>SUM(CA77:CA80)</f>
        <v>5</v>
      </c>
      <c r="CB76" s="113">
        <f>SUM(CB77:CB80)</f>
        <v>288703.29599999997</v>
      </c>
      <c r="CC76" s="113">
        <f t="shared" ref="CC76:DJ76" si="81">SUM(CC77:CC80)</f>
        <v>0</v>
      </c>
      <c r="CD76" s="113">
        <f t="shared" si="81"/>
        <v>0</v>
      </c>
      <c r="CE76" s="113">
        <f t="shared" si="81"/>
        <v>0</v>
      </c>
      <c r="CF76" s="113">
        <f t="shared" si="81"/>
        <v>0</v>
      </c>
      <c r="CG76" s="113">
        <f t="shared" si="81"/>
        <v>0</v>
      </c>
      <c r="CH76" s="113">
        <f t="shared" si="81"/>
        <v>0</v>
      </c>
      <c r="CI76" s="113">
        <f t="shared" si="81"/>
        <v>1</v>
      </c>
      <c r="CJ76" s="113">
        <f t="shared" si="81"/>
        <v>58752.287999999993</v>
      </c>
      <c r="CK76" s="113">
        <f t="shared" si="81"/>
        <v>0</v>
      </c>
      <c r="CL76" s="113">
        <f t="shared" si="81"/>
        <v>0</v>
      </c>
      <c r="CM76" s="113">
        <f t="shared" si="81"/>
        <v>0</v>
      </c>
      <c r="CN76" s="113">
        <f t="shared" si="81"/>
        <v>0</v>
      </c>
      <c r="CO76" s="113">
        <f t="shared" si="81"/>
        <v>2</v>
      </c>
      <c r="CP76" s="113">
        <f t="shared" si="81"/>
        <v>130430.07936</v>
      </c>
      <c r="CQ76" s="113">
        <f t="shared" si="81"/>
        <v>0</v>
      </c>
      <c r="CR76" s="113">
        <f t="shared" si="81"/>
        <v>0</v>
      </c>
      <c r="CS76" s="113">
        <f t="shared" si="81"/>
        <v>0</v>
      </c>
      <c r="CT76" s="113">
        <f t="shared" si="81"/>
        <v>0</v>
      </c>
      <c r="CU76" s="113">
        <f t="shared" si="81"/>
        <v>0</v>
      </c>
      <c r="CV76" s="113">
        <f t="shared" si="81"/>
        <v>0</v>
      </c>
      <c r="CW76" s="113">
        <f t="shared" si="81"/>
        <v>0</v>
      </c>
      <c r="CX76" s="113">
        <f t="shared" si="81"/>
        <v>0</v>
      </c>
      <c r="CY76" s="113">
        <f t="shared" si="81"/>
        <v>0</v>
      </c>
      <c r="CZ76" s="113">
        <f t="shared" si="81"/>
        <v>0</v>
      </c>
      <c r="DA76" s="113">
        <f t="shared" si="81"/>
        <v>0</v>
      </c>
      <c r="DB76" s="113">
        <f t="shared" si="81"/>
        <v>0</v>
      </c>
      <c r="DC76" s="113">
        <f t="shared" si="81"/>
        <v>5</v>
      </c>
      <c r="DD76" s="113">
        <f t="shared" si="81"/>
        <v>346443.95519999997</v>
      </c>
      <c r="DE76" s="113">
        <f t="shared" si="81"/>
        <v>0</v>
      </c>
      <c r="DF76" s="113">
        <f t="shared" si="81"/>
        <v>0</v>
      </c>
      <c r="DG76" s="113">
        <f t="shared" si="81"/>
        <v>0</v>
      </c>
      <c r="DH76" s="203">
        <f t="shared" si="81"/>
        <v>0</v>
      </c>
      <c r="DI76" s="113">
        <f t="shared" si="81"/>
        <v>695</v>
      </c>
      <c r="DJ76" s="113">
        <f t="shared" si="81"/>
        <v>38705287.521599993</v>
      </c>
    </row>
    <row r="77" spans="1:114" ht="15.75" customHeight="1" x14ac:dyDescent="0.25">
      <c r="A77" s="89"/>
      <c r="B77" s="90">
        <v>53</v>
      </c>
      <c r="C77" s="91" t="s">
        <v>251</v>
      </c>
      <c r="D77" s="92" t="s">
        <v>252</v>
      </c>
      <c r="E77" s="85">
        <v>23160</v>
      </c>
      <c r="F77" s="93">
        <v>1.51</v>
      </c>
      <c r="G77" s="94">
        <v>1</v>
      </c>
      <c r="H77" s="88"/>
      <c r="I77" s="95">
        <v>1.4</v>
      </c>
      <c r="J77" s="95">
        <v>1.68</v>
      </c>
      <c r="K77" s="95">
        <v>2.23</v>
      </c>
      <c r="L77" s="96">
        <v>2.57</v>
      </c>
      <c r="M77" s="97"/>
      <c r="N77" s="98">
        <f>(M77*$E77*$F77*$G77*$I77*$N$11)</f>
        <v>0</v>
      </c>
      <c r="O77" s="97"/>
      <c r="P77" s="97">
        <f>(O77*$E77*$F77*$G77*$I77*$P$11)</f>
        <v>0</v>
      </c>
      <c r="Q77" s="97">
        <v>288</v>
      </c>
      <c r="R77" s="98">
        <f>(Q77*$E77*$F77*$G77*$I77*$R$11)</f>
        <v>15510604.032000002</v>
      </c>
      <c r="S77" s="97"/>
      <c r="T77" s="98">
        <f>(S77/12*2*$E77*$F77*$G77*$I77*$T$11)+(S77/12*10*$E77*$F77*$G77*$I77*$T$12)</f>
        <v>0</v>
      </c>
      <c r="U77" s="97">
        <v>0</v>
      </c>
      <c r="V77" s="98">
        <f>(U77*$E77*$F77*$G77*$I77*$V$11)</f>
        <v>0</v>
      </c>
      <c r="W77" s="97">
        <v>0</v>
      </c>
      <c r="X77" s="98">
        <f>(W77*$E77*$F77*$G77*$I77*$X$11)</f>
        <v>0</v>
      </c>
      <c r="Y77" s="97"/>
      <c r="Z77" s="98">
        <f>(Y77*$E77*$F77*$G77*$I77*$Z$11)</f>
        <v>0</v>
      </c>
      <c r="AA77" s="97">
        <v>0</v>
      </c>
      <c r="AB77" s="98">
        <f>(AA77*$E77*$F77*$G77*$I77*$AB$11)</f>
        <v>0</v>
      </c>
      <c r="AC77" s="97"/>
      <c r="AD77" s="98">
        <f>(AC77*$E77*$F77*$G77*$I77*$AD$11)</f>
        <v>0</v>
      </c>
      <c r="AE77" s="97">
        <v>0</v>
      </c>
      <c r="AF77" s="98">
        <f>(AE77*$E77*$F77*$G77*$I77*$AF$11)</f>
        <v>0</v>
      </c>
      <c r="AG77" s="99"/>
      <c r="AH77" s="98">
        <f>(AG77*$E77*$F77*$G77*$I77*$AH$11)</f>
        <v>0</v>
      </c>
      <c r="AI77" s="97"/>
      <c r="AJ77" s="98">
        <f>(AI77*$E77*$F77*$G77*$I77*$AJ$11)</f>
        <v>0</v>
      </c>
      <c r="AK77" s="97">
        <v>0</v>
      </c>
      <c r="AL77" s="97">
        <f>(AK77*$E77*$F77*$G77*$I77*$AL$11)</f>
        <v>0</v>
      </c>
      <c r="AM77" s="97">
        <v>7</v>
      </c>
      <c r="AN77" s="98">
        <f>(AM77*$E77*$F77*$G77*$J77*$AN$11)</f>
        <v>452392.61760000006</v>
      </c>
      <c r="AO77" s="103">
        <v>0</v>
      </c>
      <c r="AP77" s="98">
        <f>(AO77*$E77*$F77*$G77*$J77*$AP$11)</f>
        <v>0</v>
      </c>
      <c r="AQ77" s="97">
        <v>2</v>
      </c>
      <c r="AR77" s="98">
        <f>(AQ77*$E77*$F77*$G77*$J77*$AR$11)</f>
        <v>129255.0336</v>
      </c>
      <c r="AS77" s="97"/>
      <c r="AT77" s="98">
        <f>(AS77*$E77*$F77*$G77*$I77*$AT$11)</f>
        <v>0</v>
      </c>
      <c r="AU77" s="97"/>
      <c r="AV77" s="97">
        <f>(AU77*$E77*$F77*$G77*$I77*$AV$11)</f>
        <v>0</v>
      </c>
      <c r="AW77" s="97"/>
      <c r="AX77" s="98">
        <f>(AW77*$E77*$F77*$G77*$I77*$AX$11)</f>
        <v>0</v>
      </c>
      <c r="AY77" s="97">
        <v>0</v>
      </c>
      <c r="AZ77" s="98">
        <f>(AY77*$E77*$F77*$G77*$I77*$AZ$11)</f>
        <v>0</v>
      </c>
      <c r="BA77" s="97">
        <v>0</v>
      </c>
      <c r="BB77" s="98">
        <f>(BA77*$E77*$F77*$G77*$I77*$BB$11)</f>
        <v>0</v>
      </c>
      <c r="BC77" s="97">
        <v>0</v>
      </c>
      <c r="BD77" s="98">
        <f>(BC77*$E77*$F77*$G77*$I77*$BD$11)</f>
        <v>0</v>
      </c>
      <c r="BE77" s="97"/>
      <c r="BF77" s="98">
        <f>(BE77*$E77*$F77*$G77*$I77*$BF$11)</f>
        <v>0</v>
      </c>
      <c r="BG77" s="97"/>
      <c r="BH77" s="98">
        <f>(BG77*$E77*$F77*$G77*$J77*$BH$11)</f>
        <v>0</v>
      </c>
      <c r="BI77" s="97">
        <v>30</v>
      </c>
      <c r="BJ77" s="98">
        <f>(BI77*$E77*$F77*$G77*$J77*$BJ$11)</f>
        <v>2026953.9359999998</v>
      </c>
      <c r="BK77" s="97">
        <v>0</v>
      </c>
      <c r="BL77" s="98">
        <f>(BK77*$E77*$F77*$G77*$J77*$BL$11)</f>
        <v>0</v>
      </c>
      <c r="BM77" s="97">
        <v>8</v>
      </c>
      <c r="BN77" s="98">
        <f>(BM77*$E77*$F77*$G77*$J77*$BN$11)</f>
        <v>470018.30399999995</v>
      </c>
      <c r="BO77" s="97"/>
      <c r="BP77" s="98">
        <f>(BO77*$E77*$F77*$G77*$J77*$BP$11)</f>
        <v>0</v>
      </c>
      <c r="BQ77" s="97">
        <v>1</v>
      </c>
      <c r="BR77" s="98">
        <f>(BQ77*$E77*$F77*$G77*$J77*$BR$11)</f>
        <v>75202.928639999998</v>
      </c>
      <c r="BS77" s="97">
        <v>12</v>
      </c>
      <c r="BT77" s="102">
        <f>(BS77*$E77*$F77*$G77*$J77*$BT$11)</f>
        <v>775530.20160000003</v>
      </c>
      <c r="BU77" s="104">
        <v>0</v>
      </c>
      <c r="BV77" s="98">
        <f>(BU77*$E77*$F77*$G77*$I77*$BV$11)</f>
        <v>0</v>
      </c>
      <c r="BW77" s="97">
        <v>0</v>
      </c>
      <c r="BX77" s="98">
        <f>(BW77*$E77*$F77*$G77*$I77*$BX$11)</f>
        <v>0</v>
      </c>
      <c r="BY77" s="97">
        <v>0</v>
      </c>
      <c r="BZ77" s="98">
        <f>(BY77*$E77*$F77*$G77*$I77*$BZ$11)</f>
        <v>0</v>
      </c>
      <c r="CA77" s="97">
        <v>4</v>
      </c>
      <c r="CB77" s="98">
        <f>(CA77*$E77*$F77*$G77*$J77*$CB$11)</f>
        <v>235009.15199999997</v>
      </c>
      <c r="CC77" s="97">
        <v>0</v>
      </c>
      <c r="CD77" s="98">
        <f>(CC77*$E77*$F77*$G77*$I77*$CD$11)</f>
        <v>0</v>
      </c>
      <c r="CE77" s="97"/>
      <c r="CF77" s="98">
        <f>(CE77*$E77*$F77*$G77*$I77*$CF$11)</f>
        <v>0</v>
      </c>
      <c r="CG77" s="97"/>
      <c r="CH77" s="98">
        <f>(CG77*$E77*$F77*$G77*$I77*$CH$11)</f>
        <v>0</v>
      </c>
      <c r="CI77" s="97">
        <v>1</v>
      </c>
      <c r="CJ77" s="98">
        <f>(CI77*$E77*$F77*$G77*$I77*$CJ$11)</f>
        <v>58752.287999999993</v>
      </c>
      <c r="CK77" s="97"/>
      <c r="CL77" s="98">
        <f>(CK77*$E77*$F77*$G77*$I77*$CL$11)</f>
        <v>0</v>
      </c>
      <c r="CM77" s="97"/>
      <c r="CN77" s="98">
        <f>(CM77*$E77*$F77*$G77*$I77*$CN$11)</f>
        <v>0</v>
      </c>
      <c r="CO77" s="97">
        <v>2</v>
      </c>
      <c r="CP77" s="98">
        <f>(CO77*$E77*$F77*$G77*$J77*$CP$11)</f>
        <v>130430.07936</v>
      </c>
      <c r="CQ77" s="97"/>
      <c r="CR77" s="98">
        <f>(CQ77*$E77*$F77*$G77*$J77*$CR$11)</f>
        <v>0</v>
      </c>
      <c r="CS77" s="97">
        <v>0</v>
      </c>
      <c r="CT77" s="98">
        <f>(CS77*$E77*$F77*$G77*$J77*$CT$11)</f>
        <v>0</v>
      </c>
      <c r="CU77" s="103">
        <v>0</v>
      </c>
      <c r="CV77" s="98">
        <f>(CU77*$E77*$F77*$G77*$J77*$CV$11)</f>
        <v>0</v>
      </c>
      <c r="CW77" s="97">
        <v>0</v>
      </c>
      <c r="CX77" s="102">
        <f>(CW77*$E77*$F77*$G77*$J77*$CX$11)</f>
        <v>0</v>
      </c>
      <c r="CY77" s="97">
        <v>0</v>
      </c>
      <c r="CZ77" s="98">
        <f>(CY77*$E77*$F77*$G77*$J77*$CZ$11)</f>
        <v>0</v>
      </c>
      <c r="DA77" s="104"/>
      <c r="DB77" s="98">
        <f>(DA77*$E77*$F77*$G77*$J77*$DB$11)</f>
        <v>0</v>
      </c>
      <c r="DC77" s="97">
        <v>4</v>
      </c>
      <c r="DD77" s="98">
        <f>(DC77*$E77*$F77*$G77*$J77*$DD$11)</f>
        <v>282010.98239999998</v>
      </c>
      <c r="DE77" s="97"/>
      <c r="DF77" s="98">
        <f>(DE77*$E77*$F77*$G77*$K77*$DF$11)</f>
        <v>0</v>
      </c>
      <c r="DG77" s="97"/>
      <c r="DH77" s="102">
        <f>(DG77*$E77*$F77*$G77*$L77*$DH$11)</f>
        <v>0</v>
      </c>
      <c r="DI77" s="98">
        <f t="shared" ref="DI77:DJ80" si="82">SUM(M77,O77,Q77,S77,U77,W77,Y77,AA77,AC77,AE77,AG77,AI77,AO77,AS77,AU77,BY77,AK77,AY77,BA77,BC77,CM77,BE77,BG77,AM77,BK77,AQ77,CO77,BM77,CQ77,BO77,BQ77,BS77,CA77,BU77,BW77,CC77,CE77,CG77,CI77,CK77,CS77,CU77,BI77,AW77,CW77,CY77,DA77,DC77,DE77,DG77)</f>
        <v>359</v>
      </c>
      <c r="DJ77" s="98">
        <f t="shared" si="82"/>
        <v>20146159.555199999</v>
      </c>
    </row>
    <row r="78" spans="1:114" x14ac:dyDescent="0.25">
      <c r="A78" s="89"/>
      <c r="B78" s="90">
        <v>54</v>
      </c>
      <c r="C78" s="91" t="s">
        <v>253</v>
      </c>
      <c r="D78" s="92" t="s">
        <v>254</v>
      </c>
      <c r="E78" s="85">
        <v>23160</v>
      </c>
      <c r="F78" s="93">
        <v>2.2599999999999998</v>
      </c>
      <c r="G78" s="94">
        <v>1</v>
      </c>
      <c r="H78" s="88"/>
      <c r="I78" s="95">
        <v>1.4</v>
      </c>
      <c r="J78" s="95">
        <v>1.68</v>
      </c>
      <c r="K78" s="95">
        <v>2.23</v>
      </c>
      <c r="L78" s="96">
        <v>2.57</v>
      </c>
      <c r="M78" s="97"/>
      <c r="N78" s="98">
        <f>(M78*$E78*$F78*$G78*$I78*$N$11)</f>
        <v>0</v>
      </c>
      <c r="O78" s="97"/>
      <c r="P78" s="97">
        <f>(O78*$E78*$F78*$G78*$I78*$P$11)</f>
        <v>0</v>
      </c>
      <c r="Q78" s="97">
        <v>39</v>
      </c>
      <c r="R78" s="98">
        <f>(Q78*$E78*$F78*$G78*$I78*$R$11)</f>
        <v>3143636.4960000003</v>
      </c>
      <c r="S78" s="97"/>
      <c r="T78" s="98">
        <f>(S78/12*2*$E78*$F78*$G78*$I78*$T$11)+(S78/12*10*$E78*$F78*$G78*$I78*$T$12)</f>
        <v>0</v>
      </c>
      <c r="U78" s="97"/>
      <c r="V78" s="98">
        <f>(U78*$E78*$F78*$G78*$I78*$V$11)</f>
        <v>0</v>
      </c>
      <c r="W78" s="97"/>
      <c r="X78" s="98">
        <f>(W78*$E78*$F78*$G78*$I78*$X$11)</f>
        <v>0</v>
      </c>
      <c r="Y78" s="97"/>
      <c r="Z78" s="98">
        <f>(Y78*$E78*$F78*$G78*$I78*$Z$11)</f>
        <v>0</v>
      </c>
      <c r="AA78" s="97"/>
      <c r="AB78" s="98">
        <f>(AA78*$E78*$F78*$G78*$I78*$AB$11)</f>
        <v>0</v>
      </c>
      <c r="AC78" s="97"/>
      <c r="AD78" s="98">
        <f>(AC78*$E78*$F78*$G78*$I78*$AD$11)</f>
        <v>0</v>
      </c>
      <c r="AE78" s="97"/>
      <c r="AF78" s="98">
        <f>(AE78*$E78*$F78*$G78*$I78*$AF$11)</f>
        <v>0</v>
      </c>
      <c r="AG78" s="99"/>
      <c r="AH78" s="98">
        <f>(AG78*$E78*$F78*$G78*$I78*$AH$11)</f>
        <v>0</v>
      </c>
      <c r="AI78" s="97"/>
      <c r="AJ78" s="98">
        <f>(AI78*$E78*$F78*$G78*$I78*$AJ$11)</f>
        <v>0</v>
      </c>
      <c r="AK78" s="97"/>
      <c r="AL78" s="97">
        <f>(AK78*$E78*$F78*$G78*$I78*$AL$11)</f>
        <v>0</v>
      </c>
      <c r="AM78" s="97"/>
      <c r="AN78" s="98">
        <f>(AM78*$E78*$F78*$G78*$J78*$AN$11)</f>
        <v>0</v>
      </c>
      <c r="AO78" s="103">
        <v>0</v>
      </c>
      <c r="AP78" s="98">
        <f>(AO78*$E78*$F78*$G78*$J78*$AP$11)</f>
        <v>0</v>
      </c>
      <c r="AQ78" s="97"/>
      <c r="AR78" s="102">
        <f>(AQ78*$E78*$F78*$G78*$J78*$AR$11)</f>
        <v>0</v>
      </c>
      <c r="AS78" s="97"/>
      <c r="AT78" s="98">
        <f>(AS78*$E78*$F78*$G78*$I78*$AT$11)</f>
        <v>0</v>
      </c>
      <c r="AU78" s="97"/>
      <c r="AV78" s="97">
        <f>(AU78*$E78*$F78*$G78*$I78*$AV$11)</f>
        <v>0</v>
      </c>
      <c r="AW78" s="97"/>
      <c r="AX78" s="98">
        <f>(AW78*$E78*$F78*$G78*$I78*$AX$11)</f>
        <v>0</v>
      </c>
      <c r="AY78" s="97"/>
      <c r="AZ78" s="98">
        <f>(AY78*$E78*$F78*$G78*$I78*$AZ$11)</f>
        <v>0</v>
      </c>
      <c r="BA78" s="97"/>
      <c r="BB78" s="98">
        <f>(BA78*$E78*$F78*$G78*$I78*$BB$11)</f>
        <v>0</v>
      </c>
      <c r="BC78" s="97"/>
      <c r="BD78" s="98">
        <f>(BC78*$E78*$F78*$G78*$I78*$BD$11)</f>
        <v>0</v>
      </c>
      <c r="BE78" s="97"/>
      <c r="BF78" s="98">
        <f>(BE78*$E78*$F78*$G78*$I78*$BF$11)</f>
        <v>0</v>
      </c>
      <c r="BG78" s="97"/>
      <c r="BH78" s="98">
        <f>(BG78*$E78*$F78*$G78*$J78*$BH$11)</f>
        <v>0</v>
      </c>
      <c r="BI78" s="97"/>
      <c r="BJ78" s="98">
        <f>(BI78*$E78*$F78*$G78*$J78*$BJ$11)</f>
        <v>0</v>
      </c>
      <c r="BK78" s="97"/>
      <c r="BL78" s="98">
        <f>(BK78*$E78*$F78*$G78*$J78*$BL$11)</f>
        <v>0</v>
      </c>
      <c r="BM78" s="97"/>
      <c r="BN78" s="98">
        <f>(BM78*$E78*$F78*$G78*$J78*$BN$11)</f>
        <v>0</v>
      </c>
      <c r="BO78" s="97"/>
      <c r="BP78" s="98">
        <f>(BO78*$E78*$F78*$G78*$J78*$BP$11)</f>
        <v>0</v>
      </c>
      <c r="BQ78" s="97"/>
      <c r="BR78" s="98">
        <f>(BQ78*$E78*$F78*$G78*$J78*$BR$11)</f>
        <v>0</v>
      </c>
      <c r="BS78" s="97"/>
      <c r="BT78" s="102">
        <f>(BS78*$E78*$F78*$G78*$J78*$BT$11)</f>
        <v>0</v>
      </c>
      <c r="BU78" s="104"/>
      <c r="BV78" s="98">
        <f>(BU78*$E78*$F78*$G78*$I78*$BV$11)</f>
        <v>0</v>
      </c>
      <c r="BW78" s="97"/>
      <c r="BX78" s="98">
        <f>(BW78*$E78*$F78*$G78*$I78*$BX$11)</f>
        <v>0</v>
      </c>
      <c r="BY78" s="97"/>
      <c r="BZ78" s="98">
        <f>(BY78*$E78*$F78*$G78*$I78*$BZ$11)</f>
        <v>0</v>
      </c>
      <c r="CA78" s="97"/>
      <c r="CB78" s="98">
        <f>(CA78*$E78*$F78*$G78*$J78*$CB$11)</f>
        <v>0</v>
      </c>
      <c r="CC78" s="97"/>
      <c r="CD78" s="98">
        <f>(CC78*$E78*$F78*$G78*$I78*$CD$11)</f>
        <v>0</v>
      </c>
      <c r="CE78" s="97"/>
      <c r="CF78" s="98">
        <f>(CE78*$E78*$F78*$G78*$I78*$CF$11)</f>
        <v>0</v>
      </c>
      <c r="CG78" s="97"/>
      <c r="CH78" s="98">
        <f>(CG78*$E78*$F78*$G78*$I78*$CH$11)</f>
        <v>0</v>
      </c>
      <c r="CI78" s="97"/>
      <c r="CJ78" s="98">
        <f>(CI78*$E78*$F78*$G78*$I78*$CJ$11)</f>
        <v>0</v>
      </c>
      <c r="CK78" s="97"/>
      <c r="CL78" s="98">
        <f>(CK78*$E78*$F78*$G78*$I78*$CL$11)</f>
        <v>0</v>
      </c>
      <c r="CM78" s="97"/>
      <c r="CN78" s="98">
        <f>(CM78*$E78*$F78*$G78*$I78*$CN$11)</f>
        <v>0</v>
      </c>
      <c r="CO78" s="97">
        <v>0</v>
      </c>
      <c r="CP78" s="98">
        <f>(CO78*$E78*$F78*$G78*$J78*$CP$11)</f>
        <v>0</v>
      </c>
      <c r="CQ78" s="97"/>
      <c r="CR78" s="98">
        <f>(CQ78*$E78*$F78*$G78*$J78*$CR$11)</f>
        <v>0</v>
      </c>
      <c r="CS78" s="97"/>
      <c r="CT78" s="98">
        <f>(CS78*$E78*$F78*$G78*$J78*$CT$11)</f>
        <v>0</v>
      </c>
      <c r="CU78" s="103">
        <v>0</v>
      </c>
      <c r="CV78" s="98">
        <f>(CU78*$E78*$F78*$G78*$J78*$CV$11)</f>
        <v>0</v>
      </c>
      <c r="CW78" s="97"/>
      <c r="CX78" s="102">
        <f>(CW78*$E78*$F78*$G78*$J78*$CX$11)</f>
        <v>0</v>
      </c>
      <c r="CY78" s="97"/>
      <c r="CZ78" s="98">
        <f>(CY78*$E78*$F78*$G78*$J78*$CZ$11)</f>
        <v>0</v>
      </c>
      <c r="DA78" s="104"/>
      <c r="DB78" s="98">
        <f>(DA78*$E78*$F78*$G78*$J78*$DB$11)</f>
        <v>0</v>
      </c>
      <c r="DC78" s="97"/>
      <c r="DD78" s="98">
        <f>(DC78*$E78*$F78*$G78*$J78*$DD$11)</f>
        <v>0</v>
      </c>
      <c r="DE78" s="97"/>
      <c r="DF78" s="98">
        <f>(DE78*$E78*$F78*$G78*$K78*$DF$11)</f>
        <v>0</v>
      </c>
      <c r="DG78" s="97"/>
      <c r="DH78" s="102">
        <f>(DG78*$E78*$F78*$G78*$L78*$DH$11)</f>
        <v>0</v>
      </c>
      <c r="DI78" s="98">
        <f t="shared" si="82"/>
        <v>39</v>
      </c>
      <c r="DJ78" s="98">
        <f t="shared" si="82"/>
        <v>3143636.4960000003</v>
      </c>
    </row>
    <row r="79" spans="1:114" ht="30" x14ac:dyDescent="0.25">
      <c r="A79" s="89"/>
      <c r="B79" s="90">
        <v>55</v>
      </c>
      <c r="C79" s="91" t="s">
        <v>255</v>
      </c>
      <c r="D79" s="92" t="s">
        <v>256</v>
      </c>
      <c r="E79" s="85">
        <v>23160</v>
      </c>
      <c r="F79" s="93">
        <v>1.38</v>
      </c>
      <c r="G79" s="94">
        <v>1</v>
      </c>
      <c r="H79" s="88"/>
      <c r="I79" s="95">
        <v>1.4</v>
      </c>
      <c r="J79" s="95">
        <v>1.68</v>
      </c>
      <c r="K79" s="95">
        <v>2.23</v>
      </c>
      <c r="L79" s="96">
        <v>2.57</v>
      </c>
      <c r="M79" s="97"/>
      <c r="N79" s="98">
        <f>(M79*$E79*$F79*$G79*$I79*$N$11)</f>
        <v>0</v>
      </c>
      <c r="O79" s="97"/>
      <c r="P79" s="97">
        <f>(O79*$E79*$F79*$G79*$I79*$P$11)</f>
        <v>0</v>
      </c>
      <c r="Q79" s="97">
        <v>87</v>
      </c>
      <c r="R79" s="98">
        <f>(Q79*$E79*$F79*$G79*$I79*$R$11)</f>
        <v>4282107.9839999992</v>
      </c>
      <c r="S79" s="97"/>
      <c r="T79" s="98">
        <f>(S79/12*2*$E79*$F79*$G79*$I79*$T$11)+(S79/12*10*$E79*$F79*$G79*$I79*$T$12)</f>
        <v>0</v>
      </c>
      <c r="U79" s="97"/>
      <c r="V79" s="98">
        <f>(U79*$E79*$F79*$G79*$I79*$V$11)</f>
        <v>0</v>
      </c>
      <c r="W79" s="97"/>
      <c r="X79" s="98">
        <f>(W79*$E79*$F79*$G79*$I79*$X$11)</f>
        <v>0</v>
      </c>
      <c r="Y79" s="97"/>
      <c r="Z79" s="98">
        <f>(Y79*$E79*$F79*$G79*$I79*$Z$11)</f>
        <v>0</v>
      </c>
      <c r="AA79" s="97"/>
      <c r="AB79" s="98">
        <f>(AA79*$E79*$F79*$G79*$I79*$AB$11)</f>
        <v>0</v>
      </c>
      <c r="AC79" s="97"/>
      <c r="AD79" s="98">
        <f>(AC79*$E79*$F79*$G79*$I79*$AD$11)</f>
        <v>0</v>
      </c>
      <c r="AE79" s="97"/>
      <c r="AF79" s="98">
        <f>(AE79*$E79*$F79*$G79*$I79*$AF$11)</f>
        <v>0</v>
      </c>
      <c r="AG79" s="99"/>
      <c r="AH79" s="98">
        <f>(AG79*$E79*$F79*$G79*$I79*$AH$11)</f>
        <v>0</v>
      </c>
      <c r="AI79" s="97"/>
      <c r="AJ79" s="98">
        <f>(AI79*$E79*$F79*$G79*$I79*$AJ$11)</f>
        <v>0</v>
      </c>
      <c r="AK79" s="97"/>
      <c r="AL79" s="97">
        <f>(AK79*$E79*$F79*$G79*$I79*$AL$11)</f>
        <v>0</v>
      </c>
      <c r="AM79" s="97"/>
      <c r="AN79" s="98">
        <f>(AM79*$E79*$F79*$G79*$J79*$AN$11)</f>
        <v>0</v>
      </c>
      <c r="AO79" s="103">
        <v>0</v>
      </c>
      <c r="AP79" s="98">
        <f>(AO79*$E79*$F79*$G79*$J79*$AP$11)</f>
        <v>0</v>
      </c>
      <c r="AQ79" s="97"/>
      <c r="AR79" s="98">
        <f>(AQ79*$E79*$F79*$G79*$J79*$AR$11)</f>
        <v>0</v>
      </c>
      <c r="AS79" s="97">
        <v>5</v>
      </c>
      <c r="AT79" s="98">
        <f>(AS79*$E79*$F79*$G79*$I79*$AT$11)</f>
        <v>223725.59999999998</v>
      </c>
      <c r="AU79" s="97"/>
      <c r="AV79" s="97">
        <f>(AU79*$E79*$F79*$G79*$I79*$AV$11)</f>
        <v>0</v>
      </c>
      <c r="AW79" s="97"/>
      <c r="AX79" s="98">
        <f>(AW79*$E79*$F79*$G79*$I79*$AX$11)</f>
        <v>0</v>
      </c>
      <c r="AY79" s="97"/>
      <c r="AZ79" s="98">
        <f>(AY79*$E79*$F79*$G79*$I79*$AZ$11)</f>
        <v>0</v>
      </c>
      <c r="BA79" s="97"/>
      <c r="BB79" s="98">
        <f>(BA79*$E79*$F79*$G79*$I79*$BB$11)</f>
        <v>0</v>
      </c>
      <c r="BC79" s="97"/>
      <c r="BD79" s="98">
        <f>(BC79*$E79*$F79*$G79*$I79*$BD$11)</f>
        <v>0</v>
      </c>
      <c r="BE79" s="97"/>
      <c r="BF79" s="98">
        <f>(BE79*$E79*$F79*$G79*$I79*$BF$11)</f>
        <v>0</v>
      </c>
      <c r="BG79" s="97"/>
      <c r="BH79" s="98">
        <f>(BG79*$E79*$F79*$G79*$J79*$BH$11)</f>
        <v>0</v>
      </c>
      <c r="BI79" s="97"/>
      <c r="BJ79" s="98">
        <f>(BI79*$E79*$F79*$G79*$J79*$BJ$11)</f>
        <v>0</v>
      </c>
      <c r="BK79" s="97"/>
      <c r="BL79" s="98">
        <f>(BK79*$E79*$F79*$G79*$J79*$BL$11)</f>
        <v>0</v>
      </c>
      <c r="BM79" s="97"/>
      <c r="BN79" s="98">
        <f>(BM79*$E79*$F79*$G79*$J79*$BN$11)</f>
        <v>0</v>
      </c>
      <c r="BO79" s="97"/>
      <c r="BP79" s="98">
        <f>(BO79*$E79*$F79*$G79*$J79*$BP$11)</f>
        <v>0</v>
      </c>
      <c r="BQ79" s="97"/>
      <c r="BR79" s="98">
        <f>(BQ79*$E79*$F79*$G79*$J79*$BR$11)</f>
        <v>0</v>
      </c>
      <c r="BS79" s="97"/>
      <c r="BT79" s="102">
        <f>(BS79*$E79*$F79*$G79*$J79*$BT$11)</f>
        <v>0</v>
      </c>
      <c r="BU79" s="104"/>
      <c r="BV79" s="98">
        <f>(BU79*$E79*$F79*$G79*$I79*$BV$11)</f>
        <v>0</v>
      </c>
      <c r="BW79" s="97">
        <v>189</v>
      </c>
      <c r="BX79" s="98">
        <f>(BW79*$E79*$F79*$G79*$I79*$BX$11)</f>
        <v>9387078.7247999981</v>
      </c>
      <c r="BY79" s="97"/>
      <c r="BZ79" s="98">
        <f>(BY79*$E79*$F79*$G79*$I79*$BZ$11)</f>
        <v>0</v>
      </c>
      <c r="CA79" s="97">
        <v>1</v>
      </c>
      <c r="CB79" s="98">
        <f>(CA79*$E79*$F79*$G79*$J79*$CB$11)</f>
        <v>53694.144</v>
      </c>
      <c r="CC79" s="97"/>
      <c r="CD79" s="98">
        <f>(CC79*$E79*$F79*$G79*$I79*$CD$11)</f>
        <v>0</v>
      </c>
      <c r="CE79" s="97"/>
      <c r="CF79" s="98">
        <f>(CE79*$E79*$F79*$G79*$I79*$CF$11)</f>
        <v>0</v>
      </c>
      <c r="CG79" s="97"/>
      <c r="CH79" s="98">
        <f>(CG79*$E79*$F79*$G79*$I79*$CH$11)</f>
        <v>0</v>
      </c>
      <c r="CI79" s="97"/>
      <c r="CJ79" s="98">
        <f>(CI79*$E79*$F79*$G79*$I79*$CJ$11)</f>
        <v>0</v>
      </c>
      <c r="CK79" s="97"/>
      <c r="CL79" s="98">
        <f>(CK79*$E79*$F79*$G79*$I79*$CL$11)</f>
        <v>0</v>
      </c>
      <c r="CM79" s="97"/>
      <c r="CN79" s="98">
        <f>(CM79*$E79*$F79*$G79*$I79*$CN$11)</f>
        <v>0</v>
      </c>
      <c r="CO79" s="97"/>
      <c r="CP79" s="98">
        <f>(CO79*$E79*$F79*$G79*$J79*$CP$11)</f>
        <v>0</v>
      </c>
      <c r="CQ79" s="97"/>
      <c r="CR79" s="98">
        <f>(CQ79*$E79*$F79*$G79*$J79*$CR$11)</f>
        <v>0</v>
      </c>
      <c r="CS79" s="97"/>
      <c r="CT79" s="98">
        <f>(CS79*$E79*$F79*$G79*$J79*$CT$11)</f>
        <v>0</v>
      </c>
      <c r="CU79" s="103">
        <v>0</v>
      </c>
      <c r="CV79" s="98">
        <f>(CU79*$E79*$F79*$G79*$J79*$CV$11)</f>
        <v>0</v>
      </c>
      <c r="CW79" s="97"/>
      <c r="CX79" s="102">
        <f>(CW79*$E79*$F79*$G79*$J79*$CX$11)</f>
        <v>0</v>
      </c>
      <c r="CY79" s="97"/>
      <c r="CZ79" s="98">
        <f>(CY79*$E79*$F79*$G79*$J79*$CZ$11)</f>
        <v>0</v>
      </c>
      <c r="DA79" s="104"/>
      <c r="DB79" s="98">
        <f>(DA79*$E79*$F79*$G79*$J79*$DB$11)</f>
        <v>0</v>
      </c>
      <c r="DC79" s="97">
        <v>1</v>
      </c>
      <c r="DD79" s="98">
        <f>(DC79*$E79*$F79*$G79*$J79*$DD$11)</f>
        <v>64432.972799999996</v>
      </c>
      <c r="DE79" s="97"/>
      <c r="DF79" s="98">
        <f>(DE79*$E79*$F79*$G79*$K79*$DF$11)</f>
        <v>0</v>
      </c>
      <c r="DG79" s="97"/>
      <c r="DH79" s="114">
        <f>(DG79*$E79*$F79*$G79*$L79*$DH$11)</f>
        <v>0</v>
      </c>
      <c r="DI79" s="98">
        <f t="shared" si="82"/>
        <v>283</v>
      </c>
      <c r="DJ79" s="98">
        <f t="shared" si="82"/>
        <v>14011039.425599998</v>
      </c>
    </row>
    <row r="80" spans="1:114" ht="30" customHeight="1" x14ac:dyDescent="0.25">
      <c r="A80" s="89"/>
      <c r="B80" s="90">
        <v>56</v>
      </c>
      <c r="C80" s="91" t="s">
        <v>257</v>
      </c>
      <c r="D80" s="92" t="s">
        <v>258</v>
      </c>
      <c r="E80" s="85">
        <v>23160</v>
      </c>
      <c r="F80" s="93">
        <v>2.82</v>
      </c>
      <c r="G80" s="94">
        <v>1</v>
      </c>
      <c r="H80" s="88"/>
      <c r="I80" s="95">
        <v>1.4</v>
      </c>
      <c r="J80" s="95">
        <v>1.68</v>
      </c>
      <c r="K80" s="95">
        <v>2.23</v>
      </c>
      <c r="L80" s="96">
        <v>2.57</v>
      </c>
      <c r="M80" s="97"/>
      <c r="N80" s="98">
        <f>(M80*$E80*$F80*$G80*$I80*$N$11)</f>
        <v>0</v>
      </c>
      <c r="O80" s="97"/>
      <c r="P80" s="97">
        <f>(O80*$E80*$F80*$G80*$I80*$P$11)</f>
        <v>0</v>
      </c>
      <c r="Q80" s="97">
        <v>12</v>
      </c>
      <c r="R80" s="98">
        <f>(Q80*$E80*$F80*$G80*$I80*$R$11)</f>
        <v>1206950.976</v>
      </c>
      <c r="S80" s="97"/>
      <c r="T80" s="98">
        <f>(S80/12*2*$E80*$F80*$G80*$I80*$T$11)+(S80/12*10*$E80*$F80*$G80*$I80*$T$12)</f>
        <v>0</v>
      </c>
      <c r="U80" s="97"/>
      <c r="V80" s="98">
        <f>(U80*$E80*$F80*$G80*$I80*$V$11)</f>
        <v>0</v>
      </c>
      <c r="W80" s="97"/>
      <c r="X80" s="98">
        <f>(W80*$E80*$F80*$G80*$I80*$X$11)</f>
        <v>0</v>
      </c>
      <c r="Y80" s="97"/>
      <c r="Z80" s="98">
        <f>(Y80*$E80*$F80*$G80*$I80*$Z$11)</f>
        <v>0</v>
      </c>
      <c r="AA80" s="97"/>
      <c r="AB80" s="98">
        <f>(AA80*$E80*$F80*$G80*$I80*$AB$11)</f>
        <v>0</v>
      </c>
      <c r="AC80" s="97"/>
      <c r="AD80" s="98">
        <f>(AC80*$E80*$F80*$G80*$I80*$AD$11)</f>
        <v>0</v>
      </c>
      <c r="AE80" s="97"/>
      <c r="AF80" s="98">
        <f>(AE80*$E80*$F80*$G80*$I80*$AF$11)</f>
        <v>0</v>
      </c>
      <c r="AG80" s="99"/>
      <c r="AH80" s="98">
        <f>(AG80*$E80*$F80*$G80*$I80*$AH$11)</f>
        <v>0</v>
      </c>
      <c r="AI80" s="97"/>
      <c r="AJ80" s="98">
        <f>(AI80*$E80*$F80*$G80*$I80*$AJ$11)</f>
        <v>0</v>
      </c>
      <c r="AK80" s="97"/>
      <c r="AL80" s="97">
        <f>(AK80*$E80*$F80*$G80*$I80*$AL$11)</f>
        <v>0</v>
      </c>
      <c r="AM80" s="97"/>
      <c r="AN80" s="98">
        <f>(AM80*$E80*$F80*$G80*$J80*$AN$11)</f>
        <v>0</v>
      </c>
      <c r="AO80" s="103">
        <v>0</v>
      </c>
      <c r="AP80" s="98">
        <f>(AO80*$E80*$F80*$G80*$J80*$AP$11)</f>
        <v>0</v>
      </c>
      <c r="AQ80" s="97"/>
      <c r="AR80" s="98">
        <f>(AQ80*$E80*$F80*$G80*$J80*$AR$11)</f>
        <v>0</v>
      </c>
      <c r="AS80" s="97"/>
      <c r="AT80" s="98">
        <f>(AS80*$E80*$F80*$G80*$I80*$AT$11)</f>
        <v>0</v>
      </c>
      <c r="AU80" s="97"/>
      <c r="AV80" s="97">
        <f>(AU80*$E80*$F80*$G80*$I80*$AV$11)</f>
        <v>0</v>
      </c>
      <c r="AW80" s="97"/>
      <c r="AX80" s="98">
        <f>(AW80*$E80*$F80*$G80*$I80*$AX$11)</f>
        <v>0</v>
      </c>
      <c r="AY80" s="97"/>
      <c r="AZ80" s="98">
        <f>(AY80*$E80*$F80*$G80*$I80*$AZ$11)</f>
        <v>0</v>
      </c>
      <c r="BA80" s="97"/>
      <c r="BB80" s="98">
        <f>(BA80*$E80*$F80*$G80*$I80*$BB$11)</f>
        <v>0</v>
      </c>
      <c r="BC80" s="97"/>
      <c r="BD80" s="98">
        <f>(BC80*$E80*$F80*$G80*$I80*$BD$11)</f>
        <v>0</v>
      </c>
      <c r="BE80" s="97"/>
      <c r="BF80" s="98">
        <f>(BE80*$E80*$F80*$G80*$I80*$BF$11)</f>
        <v>0</v>
      </c>
      <c r="BG80" s="97"/>
      <c r="BH80" s="98">
        <f>(BG80*$E80*$F80*$G80*$J80*$BH$11)</f>
        <v>0</v>
      </c>
      <c r="BI80" s="97">
        <v>0</v>
      </c>
      <c r="BJ80" s="98">
        <f>(BI80*$E80*$F80*$G80*$J80*$BJ$11)</f>
        <v>0</v>
      </c>
      <c r="BK80" s="97"/>
      <c r="BL80" s="98">
        <f>(BK80*$E80*$F80*$G80*$J80*$BL$11)</f>
        <v>0</v>
      </c>
      <c r="BM80" s="97"/>
      <c r="BN80" s="98">
        <f>(BM80*$E80*$F80*$G80*$J80*$BN$11)</f>
        <v>0</v>
      </c>
      <c r="BO80" s="97">
        <v>2</v>
      </c>
      <c r="BP80" s="98">
        <f>(BO80*$E80*$F80*$G80*$J80*$BP$11)</f>
        <v>197501.06879999998</v>
      </c>
      <c r="BQ80" s="97"/>
      <c r="BR80" s="98">
        <f>(BQ80*$E80*$F80*$G80*$J80*$BR$11)</f>
        <v>0</v>
      </c>
      <c r="BS80" s="97"/>
      <c r="BT80" s="102">
        <f>(BS80*$E80*$F80*$G80*$J80*$BT$11)</f>
        <v>0</v>
      </c>
      <c r="BU80" s="104"/>
      <c r="BV80" s="98">
        <f>(BU80*$E80*$F80*$G80*$I80*$BV$11)</f>
        <v>0</v>
      </c>
      <c r="BW80" s="97"/>
      <c r="BX80" s="98">
        <f>(BW80*$E80*$F80*$G80*$I80*$BX$11)</f>
        <v>0</v>
      </c>
      <c r="BY80" s="97"/>
      <c r="BZ80" s="98">
        <f>(BY80*$E80*$F80*$G80*$I80*$BZ$11)</f>
        <v>0</v>
      </c>
      <c r="CA80" s="97"/>
      <c r="CB80" s="98">
        <f>(CA80*$E80*$F80*$G80*$J80*$CB$11)</f>
        <v>0</v>
      </c>
      <c r="CC80" s="97"/>
      <c r="CD80" s="98">
        <f>(CC80*$E80*$F80*$G80*$I80*$CD$11)</f>
        <v>0</v>
      </c>
      <c r="CE80" s="97"/>
      <c r="CF80" s="98">
        <f>(CE80*$E80*$F80*$G80*$I80*$CF$11)</f>
        <v>0</v>
      </c>
      <c r="CG80" s="97"/>
      <c r="CH80" s="98">
        <f>(CG80*$E80*$F80*$G80*$I80*$CH$11)</f>
        <v>0</v>
      </c>
      <c r="CI80" s="97"/>
      <c r="CJ80" s="98">
        <f>(CI80*$E80*$F80*$G80*$I80*$CJ$11)</f>
        <v>0</v>
      </c>
      <c r="CK80" s="97"/>
      <c r="CL80" s="98">
        <f>(CK80*$E80*$F80*$G80*$I80*$CL$11)</f>
        <v>0</v>
      </c>
      <c r="CM80" s="97"/>
      <c r="CN80" s="98">
        <f>(CM80*$E80*$F80*$G80*$I80*$CN$11)</f>
        <v>0</v>
      </c>
      <c r="CO80" s="97"/>
      <c r="CP80" s="98">
        <f>(CO80*$E80*$F80*$G80*$J80*$CP$11)</f>
        <v>0</v>
      </c>
      <c r="CQ80" s="97"/>
      <c r="CR80" s="98">
        <f>(CQ80*$E80*$F80*$G80*$J80*$CR$11)</f>
        <v>0</v>
      </c>
      <c r="CS80" s="97"/>
      <c r="CT80" s="98">
        <f>(CS80*$E80*$F80*$G80*$J80*$CT$11)</f>
        <v>0</v>
      </c>
      <c r="CU80" s="103">
        <v>0</v>
      </c>
      <c r="CV80" s="98">
        <f>(CU80*$E80*$F80*$G80*$J80*$CV$11)</f>
        <v>0</v>
      </c>
      <c r="CW80" s="97"/>
      <c r="CX80" s="102">
        <f>(CW80*$E80*$F80*$G80*$J80*$CX$11)</f>
        <v>0</v>
      </c>
      <c r="CY80" s="97"/>
      <c r="CZ80" s="98">
        <f>(CY80*$E80*$F80*$G80*$J80*$CZ$11)</f>
        <v>0</v>
      </c>
      <c r="DA80" s="104"/>
      <c r="DB80" s="98">
        <f>(DA80*$E80*$F80*$G80*$J80*$DB$11)</f>
        <v>0</v>
      </c>
      <c r="DC80" s="97"/>
      <c r="DD80" s="98">
        <f>(DC80*$E80*$F80*$G80*$J80*$DD$11)</f>
        <v>0</v>
      </c>
      <c r="DE80" s="97"/>
      <c r="DF80" s="98">
        <f>(DE80*$E80*$F80*$G80*$K80*$DF$11)</f>
        <v>0</v>
      </c>
      <c r="DG80" s="97"/>
      <c r="DH80" s="114">
        <f>(DG80*$E80*$F80*$G80*$L80*$DH$11)</f>
        <v>0</v>
      </c>
      <c r="DI80" s="98">
        <f t="shared" si="82"/>
        <v>14</v>
      </c>
      <c r="DJ80" s="98">
        <f t="shared" si="82"/>
        <v>1404452.0448</v>
      </c>
    </row>
    <row r="81" spans="1:114" ht="15.75" customHeight="1" x14ac:dyDescent="0.25">
      <c r="A81" s="89">
        <v>12</v>
      </c>
      <c r="B81" s="204"/>
      <c r="C81" s="205"/>
      <c r="D81" s="201" t="s">
        <v>259</v>
      </c>
      <c r="E81" s="85">
        <v>23160</v>
      </c>
      <c r="F81" s="155">
        <v>0.65</v>
      </c>
      <c r="G81" s="94">
        <v>1</v>
      </c>
      <c r="H81" s="88"/>
      <c r="I81" s="95">
        <v>1.4</v>
      </c>
      <c r="J81" s="95">
        <v>1.68</v>
      </c>
      <c r="K81" s="95">
        <v>2.23</v>
      </c>
      <c r="L81" s="96">
        <v>2.57</v>
      </c>
      <c r="M81" s="113">
        <f>SUM(M82:M95)</f>
        <v>119</v>
      </c>
      <c r="N81" s="113">
        <f>SUM(N82:N95)</f>
        <v>3934717.2480000006</v>
      </c>
      <c r="O81" s="113">
        <f t="shared" ref="O81:BZ81" si="83">SUM(O82:O95)</f>
        <v>0</v>
      </c>
      <c r="P81" s="113">
        <f t="shared" si="83"/>
        <v>0</v>
      </c>
      <c r="Q81" s="113">
        <f t="shared" si="83"/>
        <v>3689</v>
      </c>
      <c r="R81" s="113">
        <f t="shared" si="83"/>
        <v>81926077.463999987</v>
      </c>
      <c r="S81" s="113">
        <f t="shared" si="83"/>
        <v>0</v>
      </c>
      <c r="T81" s="113">
        <f t="shared" si="83"/>
        <v>0</v>
      </c>
      <c r="U81" s="113">
        <f t="shared" si="83"/>
        <v>0</v>
      </c>
      <c r="V81" s="113">
        <f t="shared" si="83"/>
        <v>0</v>
      </c>
      <c r="W81" s="113">
        <f t="shared" si="83"/>
        <v>0</v>
      </c>
      <c r="X81" s="113">
        <f t="shared" si="83"/>
        <v>0</v>
      </c>
      <c r="Y81" s="113">
        <f t="shared" si="83"/>
        <v>0</v>
      </c>
      <c r="Z81" s="113">
        <f t="shared" si="83"/>
        <v>0</v>
      </c>
      <c r="AA81" s="113">
        <f t="shared" si="83"/>
        <v>0</v>
      </c>
      <c r="AB81" s="113">
        <f t="shared" si="83"/>
        <v>0</v>
      </c>
      <c r="AC81" s="113">
        <f t="shared" si="83"/>
        <v>20</v>
      </c>
      <c r="AD81" s="113">
        <f t="shared" si="83"/>
        <v>1166647.9440000001</v>
      </c>
      <c r="AE81" s="113">
        <f t="shared" si="83"/>
        <v>0</v>
      </c>
      <c r="AF81" s="113">
        <f t="shared" si="83"/>
        <v>0</v>
      </c>
      <c r="AG81" s="113">
        <f t="shared" si="83"/>
        <v>452</v>
      </c>
      <c r="AH81" s="113">
        <f t="shared" si="83"/>
        <v>7151113.2000000002</v>
      </c>
      <c r="AI81" s="113">
        <f t="shared" si="83"/>
        <v>1998</v>
      </c>
      <c r="AJ81" s="113">
        <f t="shared" si="83"/>
        <v>64575800.519999996</v>
      </c>
      <c r="AK81" s="113">
        <f t="shared" si="83"/>
        <v>33</v>
      </c>
      <c r="AL81" s="113">
        <f t="shared" si="83"/>
        <v>1430579.304</v>
      </c>
      <c r="AM81" s="113">
        <f t="shared" si="83"/>
        <v>26</v>
      </c>
      <c r="AN81" s="113">
        <f t="shared" si="83"/>
        <v>1922561.6256000001</v>
      </c>
      <c r="AO81" s="113">
        <f t="shared" si="83"/>
        <v>0</v>
      </c>
      <c r="AP81" s="113">
        <f t="shared" si="83"/>
        <v>0</v>
      </c>
      <c r="AQ81" s="113">
        <f t="shared" si="83"/>
        <v>29</v>
      </c>
      <c r="AR81" s="113">
        <f t="shared" si="83"/>
        <v>652267.12320000003</v>
      </c>
      <c r="AS81" s="113">
        <f t="shared" si="83"/>
        <v>0</v>
      </c>
      <c r="AT81" s="113">
        <f t="shared" si="83"/>
        <v>0</v>
      </c>
      <c r="AU81" s="113">
        <f t="shared" si="83"/>
        <v>0</v>
      </c>
      <c r="AV81" s="113">
        <f t="shared" si="83"/>
        <v>0</v>
      </c>
      <c r="AW81" s="113">
        <f>SUM(AW82:AW95)</f>
        <v>0</v>
      </c>
      <c r="AX81" s="113">
        <f>SUM(AX82:AX95)</f>
        <v>0</v>
      </c>
      <c r="AY81" s="113">
        <f>SUM(AY82:AY95)</f>
        <v>0</v>
      </c>
      <c r="AZ81" s="113">
        <f t="shared" si="83"/>
        <v>0</v>
      </c>
      <c r="BA81" s="113">
        <v>0</v>
      </c>
      <c r="BB81" s="113">
        <f t="shared" si="83"/>
        <v>0</v>
      </c>
      <c r="BC81" s="113">
        <f t="shared" si="83"/>
        <v>0</v>
      </c>
      <c r="BD81" s="113">
        <f t="shared" si="83"/>
        <v>0</v>
      </c>
      <c r="BE81" s="113">
        <f t="shared" si="83"/>
        <v>7</v>
      </c>
      <c r="BF81" s="113">
        <f t="shared" si="83"/>
        <v>357753.44639999996</v>
      </c>
      <c r="BG81" s="113">
        <f t="shared" si="83"/>
        <v>4040</v>
      </c>
      <c r="BH81" s="113">
        <f t="shared" si="83"/>
        <v>122826093.6672</v>
      </c>
      <c r="BI81" s="113">
        <f t="shared" si="83"/>
        <v>60</v>
      </c>
      <c r="BJ81" s="113">
        <f t="shared" si="83"/>
        <v>1342353.5999999999</v>
      </c>
      <c r="BK81" s="113">
        <v>0</v>
      </c>
      <c r="BL81" s="113">
        <f t="shared" si="83"/>
        <v>0</v>
      </c>
      <c r="BM81" s="113">
        <f t="shared" si="83"/>
        <v>135</v>
      </c>
      <c r="BN81" s="113">
        <f t="shared" si="83"/>
        <v>2882752.9920000001</v>
      </c>
      <c r="BO81" s="113">
        <f t="shared" si="83"/>
        <v>95</v>
      </c>
      <c r="BP81" s="113">
        <f t="shared" si="83"/>
        <v>1603470.5567999999</v>
      </c>
      <c r="BQ81" s="113">
        <f t="shared" si="83"/>
        <v>487</v>
      </c>
      <c r="BR81" s="113">
        <f t="shared" si="83"/>
        <v>13724783.49312</v>
      </c>
      <c r="BS81" s="113">
        <f t="shared" si="83"/>
        <v>934</v>
      </c>
      <c r="BT81" s="203">
        <f t="shared" si="83"/>
        <v>22306765.2192</v>
      </c>
      <c r="BU81" s="156">
        <f t="shared" si="83"/>
        <v>0</v>
      </c>
      <c r="BV81" s="113">
        <f t="shared" si="83"/>
        <v>0</v>
      </c>
      <c r="BW81" s="113">
        <f t="shared" si="83"/>
        <v>0</v>
      </c>
      <c r="BX81" s="113">
        <f t="shared" si="83"/>
        <v>0</v>
      </c>
      <c r="BY81" s="113">
        <f t="shared" si="83"/>
        <v>0</v>
      </c>
      <c r="BZ81" s="113">
        <f t="shared" si="83"/>
        <v>0</v>
      </c>
      <c r="CA81" s="113">
        <f>SUM(CA82:CA95)</f>
        <v>462</v>
      </c>
      <c r="CB81" s="113">
        <f>SUM(CB82:CB95)</f>
        <v>10472692.608000001</v>
      </c>
      <c r="CC81" s="113">
        <f t="shared" ref="CC81:DJ81" si="84">SUM(CC82:CC95)</f>
        <v>0</v>
      </c>
      <c r="CD81" s="113">
        <f t="shared" si="84"/>
        <v>0</v>
      </c>
      <c r="CE81" s="113">
        <f t="shared" si="84"/>
        <v>0</v>
      </c>
      <c r="CF81" s="113">
        <f t="shared" si="84"/>
        <v>0</v>
      </c>
      <c r="CG81" s="113">
        <f t="shared" si="84"/>
        <v>6</v>
      </c>
      <c r="CH81" s="113">
        <f t="shared" si="84"/>
        <v>172949.61599999998</v>
      </c>
      <c r="CI81" s="113">
        <f t="shared" si="84"/>
        <v>470</v>
      </c>
      <c r="CJ81" s="113">
        <f t="shared" si="84"/>
        <v>10285152.191999998</v>
      </c>
      <c r="CK81" s="113">
        <f t="shared" si="84"/>
        <v>661</v>
      </c>
      <c r="CL81" s="113">
        <f t="shared" si="84"/>
        <v>13160577.359999999</v>
      </c>
      <c r="CM81" s="113">
        <f t="shared" si="84"/>
        <v>424</v>
      </c>
      <c r="CN81" s="113">
        <f t="shared" si="84"/>
        <v>10028431.929599999</v>
      </c>
      <c r="CO81" s="113">
        <f t="shared" si="84"/>
        <v>907</v>
      </c>
      <c r="CP81" s="113">
        <f t="shared" si="84"/>
        <v>22757025.634559996</v>
      </c>
      <c r="CQ81" s="113">
        <f t="shared" si="84"/>
        <v>301</v>
      </c>
      <c r="CR81" s="113">
        <f t="shared" si="84"/>
        <v>9467444.8511999995</v>
      </c>
      <c r="CS81" s="113">
        <f t="shared" si="84"/>
        <v>0</v>
      </c>
      <c r="CT81" s="113">
        <f t="shared" si="84"/>
        <v>0</v>
      </c>
      <c r="CU81" s="113">
        <f t="shared" si="84"/>
        <v>335</v>
      </c>
      <c r="CV81" s="113">
        <f t="shared" si="84"/>
        <v>6217431.6960000005</v>
      </c>
      <c r="CW81" s="113">
        <f t="shared" si="84"/>
        <v>0</v>
      </c>
      <c r="CX81" s="113">
        <f t="shared" si="84"/>
        <v>0</v>
      </c>
      <c r="CY81" s="113">
        <f t="shared" si="84"/>
        <v>487</v>
      </c>
      <c r="CZ81" s="113">
        <f t="shared" si="84"/>
        <v>11508444.863999998</v>
      </c>
      <c r="DA81" s="113">
        <f t="shared" si="84"/>
        <v>35</v>
      </c>
      <c r="DB81" s="113">
        <f t="shared" si="84"/>
        <v>950152.89599999995</v>
      </c>
      <c r="DC81" s="113">
        <f t="shared" si="84"/>
        <v>361</v>
      </c>
      <c r="DD81" s="113">
        <f t="shared" si="84"/>
        <v>8647091.7119999975</v>
      </c>
      <c r="DE81" s="113">
        <f t="shared" si="84"/>
        <v>96</v>
      </c>
      <c r="DF81" s="113">
        <f t="shared" si="84"/>
        <v>2929613.0831999998</v>
      </c>
      <c r="DG81" s="113">
        <f t="shared" si="84"/>
        <v>335</v>
      </c>
      <c r="DH81" s="203">
        <f t="shared" si="84"/>
        <v>11177474.243759999</v>
      </c>
      <c r="DI81" s="113">
        <f t="shared" si="84"/>
        <v>17004</v>
      </c>
      <c r="DJ81" s="113">
        <f t="shared" si="84"/>
        <v>445578220.08983999</v>
      </c>
    </row>
    <row r="82" spans="1:114" ht="24" customHeight="1" x14ac:dyDescent="0.25">
      <c r="A82" s="89"/>
      <c r="B82" s="90">
        <v>57</v>
      </c>
      <c r="C82" s="91" t="s">
        <v>260</v>
      </c>
      <c r="D82" s="92" t="s">
        <v>261</v>
      </c>
      <c r="E82" s="85">
        <v>23160</v>
      </c>
      <c r="F82" s="93">
        <v>0.57999999999999996</v>
      </c>
      <c r="G82" s="94">
        <v>1</v>
      </c>
      <c r="H82" s="88"/>
      <c r="I82" s="95">
        <v>1.4</v>
      </c>
      <c r="J82" s="95">
        <v>1.68</v>
      </c>
      <c r="K82" s="95">
        <v>2.23</v>
      </c>
      <c r="L82" s="96">
        <v>2.57</v>
      </c>
      <c r="M82" s="97">
        <v>0</v>
      </c>
      <c r="N82" s="98">
        <f t="shared" ref="N82:N95" si="85">(M82*$E82*$F82*$G82*$I82*$N$11)</f>
        <v>0</v>
      </c>
      <c r="O82" s="97"/>
      <c r="P82" s="97">
        <f t="shared" ref="P82:P95" si="86">(O82*$E82*$F82*$G82*$I82*$P$11)</f>
        <v>0</v>
      </c>
      <c r="Q82" s="97"/>
      <c r="R82" s="98">
        <f t="shared" ref="R82:R95" si="87">(Q82*$E82*$F82*$G82*$I82*$R$11)</f>
        <v>0</v>
      </c>
      <c r="S82" s="97"/>
      <c r="T82" s="98">
        <f t="shared" ref="T82:T95" si="88">(S82/12*2*$E82*$F82*$G82*$I82*$T$11)+(S82/12*10*$E82*$F82*$G82*$I82*$T$12)</f>
        <v>0</v>
      </c>
      <c r="U82" s="97">
        <v>0</v>
      </c>
      <c r="V82" s="98">
        <f t="shared" ref="V82:V95" si="89">(U82*$E82*$F82*$G82*$I82*$V$11)</f>
        <v>0</v>
      </c>
      <c r="W82" s="97">
        <v>0</v>
      </c>
      <c r="X82" s="98">
        <f t="shared" ref="X82:X95" si="90">(W82*$E82*$F82*$G82*$I82*$X$11)</f>
        <v>0</v>
      </c>
      <c r="Y82" s="97"/>
      <c r="Z82" s="98">
        <f t="shared" ref="Z82:Z95" si="91">(Y82*$E82*$F82*$G82*$I82*$Z$11)</f>
        <v>0</v>
      </c>
      <c r="AA82" s="97">
        <v>0</v>
      </c>
      <c r="AB82" s="98">
        <f t="shared" ref="AB82:AB95" si="92">(AA82*$E82*$F82*$G82*$I82*$AB$11)</f>
        <v>0</v>
      </c>
      <c r="AC82" s="97"/>
      <c r="AD82" s="98">
        <f t="shared" ref="AD82:AD95" si="93">(AC82*$E82*$F82*$G82*$I82*$AD$11)</f>
        <v>0</v>
      </c>
      <c r="AE82" s="97">
        <v>0</v>
      </c>
      <c r="AF82" s="98">
        <f t="shared" ref="AF82:AF95" si="94">(AE82*$E82*$F82*$G82*$I82*$AF$11)</f>
        <v>0</v>
      </c>
      <c r="AG82" s="99"/>
      <c r="AH82" s="98">
        <f t="shared" ref="AH82:AH95" si="95">(AG82*$E82*$F82*$G82*$I82*$AH$11)</f>
        <v>0</v>
      </c>
      <c r="AI82" s="97">
        <v>550</v>
      </c>
      <c r="AJ82" s="98">
        <f t="shared" ref="AJ82:AJ95" si="96">(AI82*$E82*$F82*$G82*$I82*$AJ$11)</f>
        <v>11377581.6</v>
      </c>
      <c r="AK82" s="97"/>
      <c r="AL82" s="97">
        <f t="shared" ref="AL82:AL95" si="97">(AK82*$E82*$F82*$G82*$I82*$AL$11)</f>
        <v>0</v>
      </c>
      <c r="AM82" s="97"/>
      <c r="AN82" s="98">
        <f t="shared" ref="AN82:AN95" si="98">(AM82*$E82*$F82*$G82*$J82*$AN$11)</f>
        <v>0</v>
      </c>
      <c r="AO82" s="103">
        <v>0</v>
      </c>
      <c r="AP82" s="98">
        <f t="shared" ref="AP82:AP95" si="99">(AO82*$E82*$F82*$G82*$J82*$AP$11)</f>
        <v>0</v>
      </c>
      <c r="AQ82" s="97">
        <v>0</v>
      </c>
      <c r="AR82" s="98">
        <f t="shared" ref="AR82:AR95" si="100">(AQ82*$E82*$F82*$G82*$J82*$AR$11)</f>
        <v>0</v>
      </c>
      <c r="AS82" s="97"/>
      <c r="AT82" s="98">
        <f t="shared" ref="AT82:AT95" si="101">(AS82*$E82*$F82*$G82*$I82*$AT$11)</f>
        <v>0</v>
      </c>
      <c r="AU82" s="97">
        <v>0</v>
      </c>
      <c r="AV82" s="97">
        <f t="shared" ref="AV82:AV95" si="102">(AU82*$E82*$F82*$G82*$I82*$AV$11)</f>
        <v>0</v>
      </c>
      <c r="AW82" s="97"/>
      <c r="AX82" s="98">
        <f t="shared" ref="AX82:AX95" si="103">(AW82*$E82*$F82*$G82*$I82*$AX$11)</f>
        <v>0</v>
      </c>
      <c r="AY82" s="97">
        <v>0</v>
      </c>
      <c r="AZ82" s="98">
        <f t="shared" ref="AZ82:AZ95" si="104">(AY82*$E82*$F82*$G82*$I82*$AZ$11)</f>
        <v>0</v>
      </c>
      <c r="BA82" s="97">
        <v>0</v>
      </c>
      <c r="BB82" s="98">
        <f t="shared" ref="BB82:BB95" si="105">(BA82*$E82*$F82*$G82*$I82*$BB$11)</f>
        <v>0</v>
      </c>
      <c r="BC82" s="97">
        <v>0</v>
      </c>
      <c r="BD82" s="98">
        <f t="shared" ref="BD82:BD95" si="106">(BC82*$E82*$F82*$G82*$I82*$BD$11)</f>
        <v>0</v>
      </c>
      <c r="BE82" s="97"/>
      <c r="BF82" s="98">
        <f t="shared" ref="BF82:BF95" si="107">(BE82*$E82*$F82*$G82*$I82*$BF$11)</f>
        <v>0</v>
      </c>
      <c r="BG82" s="97">
        <v>527</v>
      </c>
      <c r="BH82" s="98">
        <f t="shared" ref="BH82:BH95" si="108">(BG82*$E82*$F82*$G82*$J82*$BH$11)</f>
        <v>13082150.1888</v>
      </c>
      <c r="BI82" s="97"/>
      <c r="BJ82" s="98">
        <f t="shared" ref="BJ82:BJ95" si="109">(BI82*$E82*$F82*$G82*$J82*$BJ$11)</f>
        <v>0</v>
      </c>
      <c r="BK82" s="97">
        <v>0</v>
      </c>
      <c r="BL82" s="98">
        <f t="shared" ref="BL82:BL95" si="110">(BK82*$E82*$F82*$G82*$J82*$BL$11)</f>
        <v>0</v>
      </c>
      <c r="BM82" s="97"/>
      <c r="BN82" s="98">
        <f t="shared" ref="BN82:BN95" si="111">(BM82*$E82*$F82*$G82*$J82*$BN$11)</f>
        <v>0</v>
      </c>
      <c r="BO82" s="97"/>
      <c r="BP82" s="98">
        <f t="shared" ref="BP82:BP95" si="112">(BO82*$E82*$F82*$G82*$J82*$BP$11)</f>
        <v>0</v>
      </c>
      <c r="BQ82" s="97">
        <v>27</v>
      </c>
      <c r="BR82" s="98">
        <f t="shared" ref="BR82:BR95" si="113">(BQ82*$E82*$F82*$G82*$J82*$BR$11)</f>
        <v>779919.11423999991</v>
      </c>
      <c r="BS82" s="97">
        <v>70</v>
      </c>
      <c r="BT82" s="102">
        <f t="shared" ref="BT82:BT95" si="114">(BS82*$E82*$F82*$G82*$J82*$BT$11)</f>
        <v>1737667.0079999999</v>
      </c>
      <c r="BU82" s="104">
        <v>0</v>
      </c>
      <c r="BV82" s="98">
        <f t="shared" ref="BV82:BV95" si="115">(BU82*$E82*$F82*$G82*$I82*$BV$11)</f>
        <v>0</v>
      </c>
      <c r="BW82" s="97">
        <v>0</v>
      </c>
      <c r="BX82" s="98">
        <f t="shared" ref="BX82:BX95" si="116">(BW82*$E82*$F82*$G82*$I82*$BX$11)</f>
        <v>0</v>
      </c>
      <c r="BY82" s="97">
        <v>0</v>
      </c>
      <c r="BZ82" s="98">
        <f t="shared" ref="BZ82:BZ95" si="117">(BY82*$E82*$F82*$G82*$I82*$BZ$11)</f>
        <v>0</v>
      </c>
      <c r="CA82" s="97">
        <v>21</v>
      </c>
      <c r="CB82" s="98">
        <f t="shared" ref="CB82:CB95" si="118">(CA82*$E82*$F82*$G82*$J82*$CB$11)</f>
        <v>473909.18399999995</v>
      </c>
      <c r="CC82" s="97">
        <v>0</v>
      </c>
      <c r="CD82" s="98">
        <f t="shared" ref="CD82:CD95" si="119">(CC82*$E82*$F82*$G82*$I82*$CD$11)</f>
        <v>0</v>
      </c>
      <c r="CE82" s="97"/>
      <c r="CF82" s="98">
        <f t="shared" ref="CF82:CF95" si="120">(CE82*$E82*$F82*$G82*$I82*$CF$11)</f>
        <v>0</v>
      </c>
      <c r="CG82" s="97"/>
      <c r="CH82" s="98">
        <f t="shared" ref="CH82:CH95" si="121">(CG82*$E82*$F82*$G82*$I82*$CH$11)</f>
        <v>0</v>
      </c>
      <c r="CI82" s="97">
        <v>49</v>
      </c>
      <c r="CJ82" s="98">
        <f t="shared" ref="CJ82:CJ95" si="122">(CI82*$E82*$F82*$G82*$I82*$CJ$11)</f>
        <v>1105788.0959999997</v>
      </c>
      <c r="CK82" s="97">
        <v>19</v>
      </c>
      <c r="CL82" s="98">
        <f t="shared" ref="CL82:CL95" si="123">(CK82*$E82*$F82*$G82*$I82*$CL$11)</f>
        <v>357312.48</v>
      </c>
      <c r="CM82" s="97">
        <v>18</v>
      </c>
      <c r="CN82" s="98">
        <f t="shared" ref="CN82:CN95" si="124">(CM82*$E82*$F82*$G82*$I82*$CN$11)</f>
        <v>375742.28160000005</v>
      </c>
      <c r="CO82" s="97">
        <v>96</v>
      </c>
      <c r="CP82" s="98">
        <f t="shared" ref="CP82:CP95" si="125">(CO82*$E82*$F82*$G82*$J82*$CP$11)</f>
        <v>2404750.6022399999</v>
      </c>
      <c r="CQ82" s="97">
        <v>20</v>
      </c>
      <c r="CR82" s="98">
        <f t="shared" ref="CR82:CR95" si="126">(CQ82*$E82*$F82*$G82*$J82*$CR$11)</f>
        <v>541610.49599999993</v>
      </c>
      <c r="CS82" s="97">
        <v>0</v>
      </c>
      <c r="CT82" s="98">
        <f t="shared" ref="CT82:CT95" si="127">(CS82*$E82*$F82*$G82*$J82*$CT$11)</f>
        <v>0</v>
      </c>
      <c r="CU82" s="103">
        <v>0</v>
      </c>
      <c r="CV82" s="98">
        <f t="shared" ref="CV82:CV95" si="128">(CU82*$E82*$F82*$G82*$J82*$CV$11)</f>
        <v>0</v>
      </c>
      <c r="CW82" s="97">
        <v>0</v>
      </c>
      <c r="CX82" s="102">
        <f t="shared" ref="CX82:CX95" si="129">(CW82*$E82*$F82*$G82*$J82*$CX$11)</f>
        <v>0</v>
      </c>
      <c r="CY82" s="97">
        <v>60</v>
      </c>
      <c r="CZ82" s="98">
        <f t="shared" ref="CZ82:CZ95" si="130">(CY82*$E82*$F82*$G82*$J82*$CZ$11)</f>
        <v>1354026.24</v>
      </c>
      <c r="DA82" s="104"/>
      <c r="DB82" s="98">
        <f t="shared" ref="DB82:DB95" si="131">(DA82*$E82*$F82*$G82*$J82*$DB$11)</f>
        <v>0</v>
      </c>
      <c r="DC82" s="97">
        <v>5</v>
      </c>
      <c r="DD82" s="98">
        <f t="shared" ref="DD82:DD95" si="132">(DC82*$E82*$F82*$G82*$J82*$DD$11)</f>
        <v>135402.62399999998</v>
      </c>
      <c r="DE82" s="97"/>
      <c r="DF82" s="98">
        <f t="shared" ref="DF82:DF95" si="133">(DE82*$E82*$F82*$G82*$K82*$DF$11)</f>
        <v>0</v>
      </c>
      <c r="DG82" s="97">
        <v>15</v>
      </c>
      <c r="DH82" s="114">
        <f t="shared" ref="DH82:DH95" si="134">(DG82*$E82*$F82*$G82*$L82*$DH$11)</f>
        <v>574796.22840000002</v>
      </c>
      <c r="DI82" s="98">
        <f t="shared" ref="DI82:DI95" si="135">SUM(M82,O82,Q82,S82,U82,W82,Y82,AA82,AC82,AE82,AG82,AI82,AO82,AS82,AU82,BY82,AK82,AY82,BA82,BC82,CM82,BE82,BG82,AM82,BK82,AQ82,CO82,BM82,CQ82,BO82,BQ82,BS82,CA82,BU82,BW82,CC82,CE82,CG82,CI82,CK82,CS82,CU82,BI82,AW82,CW82,CY82,DA82,DC82,DE82,DG82)</f>
        <v>1477</v>
      </c>
      <c r="DJ82" s="98">
        <f t="shared" ref="DJ82:DJ95" si="136">SUM(N82,P82,R82,T82,V82,X82,Z82,AB82,AD82,AF82,AH82,AJ82,AP82,AT82,AV82,BZ82,AL82,AZ82,BB82,BD82,CN82,BF82,BH82,AN82,BL82,AR82,CP82,BN82,CR82,BP82,BR82,BT82,CB82,BV82,BX82,CD82,CF82,CH82,CJ82,CL82,CT82,CV82,BJ82,AX82,CX82,CZ82,DB82,DD82,DF82,DH82)</f>
        <v>34300656.143279999</v>
      </c>
    </row>
    <row r="83" spans="1:114" ht="24" customHeight="1" x14ac:dyDescent="0.25">
      <c r="A83" s="89"/>
      <c r="B83" s="90">
        <v>58</v>
      </c>
      <c r="C83" s="91" t="s">
        <v>262</v>
      </c>
      <c r="D83" s="92" t="s">
        <v>263</v>
      </c>
      <c r="E83" s="85">
        <v>23160</v>
      </c>
      <c r="F83" s="93">
        <v>0.62</v>
      </c>
      <c r="G83" s="94">
        <v>1</v>
      </c>
      <c r="H83" s="88"/>
      <c r="I83" s="95">
        <v>1.4</v>
      </c>
      <c r="J83" s="95">
        <v>1.68</v>
      </c>
      <c r="K83" s="95">
        <v>2.23</v>
      </c>
      <c r="L83" s="96">
        <v>2.57</v>
      </c>
      <c r="M83" s="97">
        <v>0</v>
      </c>
      <c r="N83" s="98">
        <f t="shared" si="85"/>
        <v>0</v>
      </c>
      <c r="O83" s="97"/>
      <c r="P83" s="97">
        <f t="shared" si="86"/>
        <v>0</v>
      </c>
      <c r="Q83" s="97">
        <v>1558</v>
      </c>
      <c r="R83" s="98">
        <f t="shared" si="87"/>
        <v>34452315.744000003</v>
      </c>
      <c r="S83" s="97"/>
      <c r="T83" s="98">
        <f t="shared" si="88"/>
        <v>0</v>
      </c>
      <c r="U83" s="97"/>
      <c r="V83" s="98">
        <f t="shared" si="89"/>
        <v>0</v>
      </c>
      <c r="W83" s="97"/>
      <c r="X83" s="98">
        <f t="shared" si="90"/>
        <v>0</v>
      </c>
      <c r="Y83" s="97"/>
      <c r="Z83" s="98">
        <f t="shared" si="91"/>
        <v>0</v>
      </c>
      <c r="AA83" s="97"/>
      <c r="AB83" s="98">
        <f t="shared" si="92"/>
        <v>0</v>
      </c>
      <c r="AC83" s="97"/>
      <c r="AD83" s="98">
        <f t="shared" si="93"/>
        <v>0</v>
      </c>
      <c r="AE83" s="97"/>
      <c r="AF83" s="98">
        <f t="shared" si="94"/>
        <v>0</v>
      </c>
      <c r="AG83" s="99"/>
      <c r="AH83" s="98">
        <f t="shared" si="95"/>
        <v>0</v>
      </c>
      <c r="AI83" s="97">
        <v>55</v>
      </c>
      <c r="AJ83" s="98">
        <f t="shared" si="96"/>
        <v>1216224.24</v>
      </c>
      <c r="AK83" s="97"/>
      <c r="AL83" s="97">
        <f t="shared" si="97"/>
        <v>0</v>
      </c>
      <c r="AM83" s="97">
        <v>1</v>
      </c>
      <c r="AN83" s="98">
        <f t="shared" si="98"/>
        <v>26535.801600000003</v>
      </c>
      <c r="AO83" s="103">
        <v>0</v>
      </c>
      <c r="AP83" s="98">
        <f t="shared" si="99"/>
        <v>0</v>
      </c>
      <c r="AQ83" s="97">
        <v>0</v>
      </c>
      <c r="AR83" s="98">
        <f t="shared" si="100"/>
        <v>0</v>
      </c>
      <c r="AS83" s="97"/>
      <c r="AT83" s="98">
        <f t="shared" si="101"/>
        <v>0</v>
      </c>
      <c r="AU83" s="97"/>
      <c r="AV83" s="97">
        <f t="shared" si="102"/>
        <v>0</v>
      </c>
      <c r="AW83" s="97"/>
      <c r="AX83" s="98">
        <f t="shared" si="103"/>
        <v>0</v>
      </c>
      <c r="AY83" s="97"/>
      <c r="AZ83" s="98">
        <f t="shared" si="104"/>
        <v>0</v>
      </c>
      <c r="BA83" s="97"/>
      <c r="BB83" s="98">
        <f t="shared" si="105"/>
        <v>0</v>
      </c>
      <c r="BC83" s="97"/>
      <c r="BD83" s="98">
        <f t="shared" si="106"/>
        <v>0</v>
      </c>
      <c r="BE83" s="97"/>
      <c r="BF83" s="98">
        <f t="shared" si="107"/>
        <v>0</v>
      </c>
      <c r="BG83" s="97">
        <v>1250</v>
      </c>
      <c r="BH83" s="98">
        <f t="shared" si="108"/>
        <v>33169752.000000004</v>
      </c>
      <c r="BI83" s="97"/>
      <c r="BJ83" s="98">
        <f t="shared" si="109"/>
        <v>0</v>
      </c>
      <c r="BK83" s="97"/>
      <c r="BL83" s="98">
        <f t="shared" si="110"/>
        <v>0</v>
      </c>
      <c r="BM83" s="97"/>
      <c r="BN83" s="98">
        <f t="shared" si="111"/>
        <v>0</v>
      </c>
      <c r="BO83" s="97"/>
      <c r="BP83" s="98">
        <f t="shared" si="112"/>
        <v>0</v>
      </c>
      <c r="BQ83" s="97">
        <v>129</v>
      </c>
      <c r="BR83" s="98">
        <f t="shared" si="113"/>
        <v>3983265.0547199999</v>
      </c>
      <c r="BS83" s="97">
        <v>130</v>
      </c>
      <c r="BT83" s="102">
        <f t="shared" si="114"/>
        <v>3449654.2080000001</v>
      </c>
      <c r="BU83" s="104"/>
      <c r="BV83" s="98">
        <f t="shared" si="115"/>
        <v>0</v>
      </c>
      <c r="BW83" s="97"/>
      <c r="BX83" s="98">
        <f t="shared" si="116"/>
        <v>0</v>
      </c>
      <c r="BY83" s="97"/>
      <c r="BZ83" s="98">
        <f t="shared" si="117"/>
        <v>0</v>
      </c>
      <c r="CA83" s="97">
        <v>78</v>
      </c>
      <c r="CB83" s="98">
        <f t="shared" si="118"/>
        <v>1881629.5680000002</v>
      </c>
      <c r="CC83" s="97"/>
      <c r="CD83" s="98">
        <f t="shared" si="119"/>
        <v>0</v>
      </c>
      <c r="CE83" s="97"/>
      <c r="CF83" s="98">
        <f t="shared" si="120"/>
        <v>0</v>
      </c>
      <c r="CG83" s="97"/>
      <c r="CH83" s="98">
        <f t="shared" si="121"/>
        <v>0</v>
      </c>
      <c r="CI83" s="97">
        <v>0</v>
      </c>
      <c r="CJ83" s="98">
        <f t="shared" si="122"/>
        <v>0</v>
      </c>
      <c r="CK83" s="97">
        <v>216</v>
      </c>
      <c r="CL83" s="98">
        <f t="shared" si="123"/>
        <v>4342222.08</v>
      </c>
      <c r="CM83" s="97">
        <v>120</v>
      </c>
      <c r="CN83" s="98">
        <f t="shared" si="124"/>
        <v>2677703.6159999999</v>
      </c>
      <c r="CO83" s="97">
        <v>224</v>
      </c>
      <c r="CP83" s="98">
        <f t="shared" si="125"/>
        <v>5998056.0998400003</v>
      </c>
      <c r="CQ83" s="97">
        <v>50</v>
      </c>
      <c r="CR83" s="98">
        <f t="shared" si="126"/>
        <v>1447407.36</v>
      </c>
      <c r="CS83" s="97"/>
      <c r="CT83" s="98">
        <f t="shared" si="127"/>
        <v>0</v>
      </c>
      <c r="CU83" s="103">
        <v>0</v>
      </c>
      <c r="CV83" s="98">
        <f t="shared" si="128"/>
        <v>0</v>
      </c>
      <c r="CW83" s="97"/>
      <c r="CX83" s="102">
        <f t="shared" si="129"/>
        <v>0</v>
      </c>
      <c r="CY83" s="97">
        <v>130</v>
      </c>
      <c r="CZ83" s="98">
        <f t="shared" si="130"/>
        <v>3136049.28</v>
      </c>
      <c r="DA83" s="104">
        <v>2</v>
      </c>
      <c r="DB83" s="98">
        <f t="shared" si="131"/>
        <v>48246.912000000004</v>
      </c>
      <c r="DC83" s="97">
        <v>1</v>
      </c>
      <c r="DD83" s="98">
        <f t="shared" si="132"/>
        <v>28948.147200000003</v>
      </c>
      <c r="DE83" s="97"/>
      <c r="DF83" s="98">
        <f t="shared" si="133"/>
        <v>0</v>
      </c>
      <c r="DG83" s="97">
        <v>21</v>
      </c>
      <c r="DH83" s="114">
        <f t="shared" si="134"/>
        <v>860212.28664000006</v>
      </c>
      <c r="DI83" s="98">
        <f t="shared" si="135"/>
        <v>3965</v>
      </c>
      <c r="DJ83" s="98">
        <f t="shared" si="136"/>
        <v>96718222.398000017</v>
      </c>
    </row>
    <row r="84" spans="1:114" ht="24" customHeight="1" x14ac:dyDescent="0.25">
      <c r="A84" s="89"/>
      <c r="B84" s="90">
        <v>59</v>
      </c>
      <c r="C84" s="91" t="s">
        <v>264</v>
      </c>
      <c r="D84" s="92" t="s">
        <v>265</v>
      </c>
      <c r="E84" s="85">
        <v>23160</v>
      </c>
      <c r="F84" s="93">
        <v>1.4</v>
      </c>
      <c r="G84" s="94">
        <v>1</v>
      </c>
      <c r="H84" s="88"/>
      <c r="I84" s="95">
        <v>1.4</v>
      </c>
      <c r="J84" s="95">
        <v>1.68</v>
      </c>
      <c r="K84" s="95">
        <v>2.23</v>
      </c>
      <c r="L84" s="96">
        <v>2.57</v>
      </c>
      <c r="M84" s="97">
        <v>0</v>
      </c>
      <c r="N84" s="98">
        <f t="shared" si="85"/>
        <v>0</v>
      </c>
      <c r="O84" s="97"/>
      <c r="P84" s="97">
        <f t="shared" si="86"/>
        <v>0</v>
      </c>
      <c r="Q84" s="97">
        <v>5</v>
      </c>
      <c r="R84" s="98">
        <f t="shared" si="87"/>
        <v>249664.80000000002</v>
      </c>
      <c r="S84" s="97"/>
      <c r="T84" s="98">
        <f t="shared" si="88"/>
        <v>0</v>
      </c>
      <c r="U84" s="97">
        <v>0</v>
      </c>
      <c r="V84" s="98">
        <f t="shared" si="89"/>
        <v>0</v>
      </c>
      <c r="W84" s="97">
        <v>0</v>
      </c>
      <c r="X84" s="98">
        <f t="shared" si="90"/>
        <v>0</v>
      </c>
      <c r="Y84" s="97"/>
      <c r="Z84" s="98">
        <f t="shared" si="91"/>
        <v>0</v>
      </c>
      <c r="AA84" s="97">
        <v>0</v>
      </c>
      <c r="AB84" s="98">
        <f t="shared" si="92"/>
        <v>0</v>
      </c>
      <c r="AC84" s="97"/>
      <c r="AD84" s="98">
        <f t="shared" si="93"/>
        <v>0</v>
      </c>
      <c r="AE84" s="97">
        <v>0</v>
      </c>
      <c r="AF84" s="98">
        <f t="shared" si="94"/>
        <v>0</v>
      </c>
      <c r="AG84" s="99"/>
      <c r="AH84" s="98">
        <f t="shared" si="95"/>
        <v>0</v>
      </c>
      <c r="AI84" s="97">
        <f>30-10</f>
        <v>20</v>
      </c>
      <c r="AJ84" s="98">
        <f t="shared" si="96"/>
        <v>998659.20000000007</v>
      </c>
      <c r="AK84" s="97"/>
      <c r="AL84" s="97">
        <f t="shared" si="97"/>
        <v>0</v>
      </c>
      <c r="AM84" s="97"/>
      <c r="AN84" s="98">
        <f t="shared" si="98"/>
        <v>0</v>
      </c>
      <c r="AO84" s="103">
        <v>0</v>
      </c>
      <c r="AP84" s="98">
        <f t="shared" si="99"/>
        <v>0</v>
      </c>
      <c r="AQ84" s="97">
        <v>0</v>
      </c>
      <c r="AR84" s="98">
        <f t="shared" si="100"/>
        <v>0</v>
      </c>
      <c r="AS84" s="97"/>
      <c r="AT84" s="98">
        <f t="shared" si="101"/>
        <v>0</v>
      </c>
      <c r="AU84" s="97">
        <v>0</v>
      </c>
      <c r="AV84" s="97">
        <f t="shared" si="102"/>
        <v>0</v>
      </c>
      <c r="AW84" s="97"/>
      <c r="AX84" s="98">
        <f t="shared" si="103"/>
        <v>0</v>
      </c>
      <c r="AY84" s="97">
        <v>0</v>
      </c>
      <c r="AZ84" s="98">
        <f t="shared" si="104"/>
        <v>0</v>
      </c>
      <c r="BA84" s="97">
        <v>0</v>
      </c>
      <c r="BB84" s="98">
        <f t="shared" si="105"/>
        <v>0</v>
      </c>
      <c r="BC84" s="97">
        <v>0</v>
      </c>
      <c r="BD84" s="98">
        <f t="shared" si="106"/>
        <v>0</v>
      </c>
      <c r="BE84" s="97"/>
      <c r="BF84" s="98">
        <f t="shared" si="107"/>
        <v>0</v>
      </c>
      <c r="BG84" s="97">
        <v>6</v>
      </c>
      <c r="BH84" s="98">
        <f t="shared" si="108"/>
        <v>359517.31200000003</v>
      </c>
      <c r="BI84" s="97"/>
      <c r="BJ84" s="98">
        <f t="shared" si="109"/>
        <v>0</v>
      </c>
      <c r="BK84" s="97">
        <v>0</v>
      </c>
      <c r="BL84" s="98">
        <f t="shared" si="110"/>
        <v>0</v>
      </c>
      <c r="BM84" s="97"/>
      <c r="BN84" s="98">
        <f t="shared" si="111"/>
        <v>0</v>
      </c>
      <c r="BO84" s="97"/>
      <c r="BP84" s="98">
        <f t="shared" si="112"/>
        <v>0</v>
      </c>
      <c r="BQ84" s="97">
        <v>1</v>
      </c>
      <c r="BR84" s="98">
        <f t="shared" si="113"/>
        <v>69724.569599999988</v>
      </c>
      <c r="BS84" s="97">
        <v>1</v>
      </c>
      <c r="BT84" s="102">
        <f t="shared" si="114"/>
        <v>59919.551999999996</v>
      </c>
      <c r="BU84" s="104">
        <v>0</v>
      </c>
      <c r="BV84" s="98">
        <f t="shared" si="115"/>
        <v>0</v>
      </c>
      <c r="BW84" s="97">
        <v>0</v>
      </c>
      <c r="BX84" s="98">
        <f t="shared" si="116"/>
        <v>0</v>
      </c>
      <c r="BY84" s="97">
        <v>0</v>
      </c>
      <c r="BZ84" s="98">
        <f t="shared" si="117"/>
        <v>0</v>
      </c>
      <c r="CA84" s="97"/>
      <c r="CB84" s="98">
        <f t="shared" si="118"/>
        <v>0</v>
      </c>
      <c r="CC84" s="97"/>
      <c r="CD84" s="98">
        <f t="shared" si="119"/>
        <v>0</v>
      </c>
      <c r="CE84" s="97"/>
      <c r="CF84" s="98">
        <f t="shared" si="120"/>
        <v>0</v>
      </c>
      <c r="CG84" s="97"/>
      <c r="CH84" s="98">
        <f t="shared" si="121"/>
        <v>0</v>
      </c>
      <c r="CI84" s="97">
        <v>0</v>
      </c>
      <c r="CJ84" s="98">
        <f t="shared" si="122"/>
        <v>0</v>
      </c>
      <c r="CK84" s="97"/>
      <c r="CL84" s="98">
        <f t="shared" si="123"/>
        <v>0</v>
      </c>
      <c r="CM84" s="97">
        <v>1</v>
      </c>
      <c r="CN84" s="98">
        <f t="shared" si="124"/>
        <v>50386.895999999993</v>
      </c>
      <c r="CO84" s="97">
        <v>0</v>
      </c>
      <c r="CP84" s="98">
        <f t="shared" si="125"/>
        <v>0</v>
      </c>
      <c r="CQ84" s="97"/>
      <c r="CR84" s="98">
        <f t="shared" si="126"/>
        <v>0</v>
      </c>
      <c r="CS84" s="97">
        <v>0</v>
      </c>
      <c r="CT84" s="98">
        <f t="shared" si="127"/>
        <v>0</v>
      </c>
      <c r="CU84" s="103">
        <v>0</v>
      </c>
      <c r="CV84" s="98">
        <f t="shared" si="128"/>
        <v>0</v>
      </c>
      <c r="CW84" s="97">
        <v>0</v>
      </c>
      <c r="CX84" s="102">
        <f t="shared" si="129"/>
        <v>0</v>
      </c>
      <c r="CY84" s="97">
        <v>2</v>
      </c>
      <c r="CZ84" s="98">
        <f t="shared" si="130"/>
        <v>108944.63999999998</v>
      </c>
      <c r="DA84" s="104"/>
      <c r="DB84" s="98">
        <f t="shared" si="131"/>
        <v>0</v>
      </c>
      <c r="DC84" s="97">
        <v>3</v>
      </c>
      <c r="DD84" s="98">
        <f t="shared" si="132"/>
        <v>196100.35199999998</v>
      </c>
      <c r="DE84" s="97"/>
      <c r="DF84" s="98">
        <f t="shared" si="133"/>
        <v>0</v>
      </c>
      <c r="DG84" s="97">
        <v>1</v>
      </c>
      <c r="DH84" s="114">
        <f t="shared" si="134"/>
        <v>92495.944799999983</v>
      </c>
      <c r="DI84" s="98">
        <f t="shared" si="135"/>
        <v>40</v>
      </c>
      <c r="DJ84" s="98">
        <f t="shared" si="136"/>
        <v>2185413.2664000001</v>
      </c>
    </row>
    <row r="85" spans="1:114" ht="24" customHeight="1" x14ac:dyDescent="0.25">
      <c r="A85" s="89"/>
      <c r="B85" s="90">
        <v>60</v>
      </c>
      <c r="C85" s="91" t="s">
        <v>266</v>
      </c>
      <c r="D85" s="92" t="s">
        <v>267</v>
      </c>
      <c r="E85" s="85">
        <v>23160</v>
      </c>
      <c r="F85" s="93">
        <v>1.27</v>
      </c>
      <c r="G85" s="94">
        <v>1</v>
      </c>
      <c r="H85" s="88"/>
      <c r="I85" s="95">
        <v>1.4</v>
      </c>
      <c r="J85" s="95">
        <v>1.68</v>
      </c>
      <c r="K85" s="95">
        <v>2.23</v>
      </c>
      <c r="L85" s="96">
        <v>2.57</v>
      </c>
      <c r="M85" s="97">
        <f>14+10</f>
        <v>24</v>
      </c>
      <c r="N85" s="98">
        <f t="shared" si="85"/>
        <v>1087111.8720000002</v>
      </c>
      <c r="O85" s="97"/>
      <c r="P85" s="97">
        <f t="shared" si="86"/>
        <v>0</v>
      </c>
      <c r="Q85" s="97">
        <v>1</v>
      </c>
      <c r="R85" s="98">
        <f t="shared" si="87"/>
        <v>45296.328000000001</v>
      </c>
      <c r="S85" s="97"/>
      <c r="T85" s="98">
        <f t="shared" si="88"/>
        <v>0</v>
      </c>
      <c r="U85" s="97"/>
      <c r="V85" s="98">
        <f t="shared" si="89"/>
        <v>0</v>
      </c>
      <c r="W85" s="97"/>
      <c r="X85" s="98">
        <f t="shared" si="90"/>
        <v>0</v>
      </c>
      <c r="Y85" s="97"/>
      <c r="Z85" s="98">
        <f t="shared" si="91"/>
        <v>0</v>
      </c>
      <c r="AA85" s="97"/>
      <c r="AB85" s="98">
        <f t="shared" si="92"/>
        <v>0</v>
      </c>
      <c r="AC85" s="97">
        <v>15</v>
      </c>
      <c r="AD85" s="98">
        <f t="shared" si="93"/>
        <v>679444.92</v>
      </c>
      <c r="AE85" s="97"/>
      <c r="AF85" s="98">
        <f t="shared" si="94"/>
        <v>0</v>
      </c>
      <c r="AG85" s="99"/>
      <c r="AH85" s="98">
        <f t="shared" si="95"/>
        <v>0</v>
      </c>
      <c r="AI85" s="97">
        <v>40</v>
      </c>
      <c r="AJ85" s="98">
        <f t="shared" si="96"/>
        <v>1811853.12</v>
      </c>
      <c r="AK85" s="97">
        <v>13</v>
      </c>
      <c r="AL85" s="97">
        <f t="shared" si="97"/>
        <v>588852.26400000008</v>
      </c>
      <c r="AM85" s="97"/>
      <c r="AN85" s="98">
        <f t="shared" si="98"/>
        <v>0</v>
      </c>
      <c r="AO85" s="103">
        <v>0</v>
      </c>
      <c r="AP85" s="98">
        <f t="shared" si="99"/>
        <v>0</v>
      </c>
      <c r="AQ85" s="97">
        <v>3</v>
      </c>
      <c r="AR85" s="102">
        <f t="shared" si="100"/>
        <v>163066.78080000001</v>
      </c>
      <c r="AS85" s="97"/>
      <c r="AT85" s="98">
        <f t="shared" si="101"/>
        <v>0</v>
      </c>
      <c r="AU85" s="97"/>
      <c r="AV85" s="97">
        <f t="shared" si="102"/>
        <v>0</v>
      </c>
      <c r="AW85" s="97"/>
      <c r="AX85" s="98">
        <f t="shared" si="103"/>
        <v>0</v>
      </c>
      <c r="AY85" s="97"/>
      <c r="AZ85" s="98">
        <f t="shared" si="104"/>
        <v>0</v>
      </c>
      <c r="BA85" s="97"/>
      <c r="BB85" s="98">
        <f t="shared" si="105"/>
        <v>0</v>
      </c>
      <c r="BC85" s="97"/>
      <c r="BD85" s="98">
        <f t="shared" si="106"/>
        <v>0</v>
      </c>
      <c r="BE85" s="97">
        <v>4</v>
      </c>
      <c r="BF85" s="98">
        <f t="shared" si="107"/>
        <v>210833.81759999998</v>
      </c>
      <c r="BG85" s="97">
        <v>39</v>
      </c>
      <c r="BH85" s="98">
        <f t="shared" si="108"/>
        <v>2119868.1504000002</v>
      </c>
      <c r="BI85" s="97"/>
      <c r="BJ85" s="98">
        <f t="shared" si="109"/>
        <v>0</v>
      </c>
      <c r="BK85" s="97"/>
      <c r="BL85" s="98">
        <f t="shared" si="110"/>
        <v>0</v>
      </c>
      <c r="BM85" s="97">
        <v>6</v>
      </c>
      <c r="BN85" s="98">
        <f t="shared" si="111"/>
        <v>296485.05599999998</v>
      </c>
      <c r="BO85" s="97"/>
      <c r="BP85" s="98">
        <f t="shared" si="112"/>
        <v>0</v>
      </c>
      <c r="BQ85" s="97">
        <v>2</v>
      </c>
      <c r="BR85" s="98">
        <f t="shared" si="113"/>
        <v>126500.29056000001</v>
      </c>
      <c r="BS85" s="97">
        <v>7</v>
      </c>
      <c r="BT85" s="102">
        <f t="shared" si="114"/>
        <v>380489.15519999998</v>
      </c>
      <c r="BU85" s="104"/>
      <c r="BV85" s="98">
        <f t="shared" si="115"/>
        <v>0</v>
      </c>
      <c r="BW85" s="97"/>
      <c r="BX85" s="98">
        <f t="shared" si="116"/>
        <v>0</v>
      </c>
      <c r="BY85" s="97"/>
      <c r="BZ85" s="98">
        <f t="shared" si="117"/>
        <v>0</v>
      </c>
      <c r="CA85" s="97">
        <v>4</v>
      </c>
      <c r="CB85" s="98">
        <f t="shared" si="118"/>
        <v>197656.704</v>
      </c>
      <c r="CC85" s="97"/>
      <c r="CD85" s="98">
        <f t="shared" si="119"/>
        <v>0</v>
      </c>
      <c r="CE85" s="97"/>
      <c r="CF85" s="98">
        <f t="shared" si="120"/>
        <v>0</v>
      </c>
      <c r="CG85" s="97">
        <v>6</v>
      </c>
      <c r="CH85" s="98">
        <f t="shared" si="121"/>
        <v>172949.61599999998</v>
      </c>
      <c r="CI85" s="97">
        <v>24</v>
      </c>
      <c r="CJ85" s="98">
        <f t="shared" si="122"/>
        <v>1185940.2239999999</v>
      </c>
      <c r="CK85" s="97">
        <v>5</v>
      </c>
      <c r="CL85" s="98">
        <f t="shared" si="123"/>
        <v>205892.4</v>
      </c>
      <c r="CM85" s="97">
        <v>10</v>
      </c>
      <c r="CN85" s="98">
        <f t="shared" si="124"/>
        <v>457081.12800000003</v>
      </c>
      <c r="CO85" s="97">
        <v>13</v>
      </c>
      <c r="CP85" s="98">
        <f t="shared" si="125"/>
        <v>713046.55967999995</v>
      </c>
      <c r="CQ85" s="97">
        <v>49</v>
      </c>
      <c r="CR85" s="98">
        <f t="shared" si="126"/>
        <v>2905553.5487999995</v>
      </c>
      <c r="CS85" s="97"/>
      <c r="CT85" s="98">
        <f t="shared" si="127"/>
        <v>0</v>
      </c>
      <c r="CU85" s="103">
        <v>16</v>
      </c>
      <c r="CV85" s="98">
        <f t="shared" si="128"/>
        <v>711564.13439999998</v>
      </c>
      <c r="CW85" s="97"/>
      <c r="CX85" s="102">
        <f t="shared" si="129"/>
        <v>0</v>
      </c>
      <c r="CY85" s="97">
        <v>4</v>
      </c>
      <c r="CZ85" s="98">
        <f t="shared" si="130"/>
        <v>197656.704</v>
      </c>
      <c r="DA85" s="104"/>
      <c r="DB85" s="98">
        <f t="shared" si="131"/>
        <v>0</v>
      </c>
      <c r="DC85" s="97">
        <v>5</v>
      </c>
      <c r="DD85" s="98">
        <f t="shared" si="132"/>
        <v>296485.05599999998</v>
      </c>
      <c r="DE85" s="97">
        <v>1</v>
      </c>
      <c r="DF85" s="98">
        <f t="shared" si="133"/>
        <v>78709.723199999993</v>
      </c>
      <c r="DG85" s="97">
        <v>1</v>
      </c>
      <c r="DH85" s="102">
        <f t="shared" si="134"/>
        <v>83907.035640000002</v>
      </c>
      <c r="DI85" s="98">
        <f t="shared" si="135"/>
        <v>292</v>
      </c>
      <c r="DJ85" s="98">
        <f t="shared" si="136"/>
        <v>14716244.588280002</v>
      </c>
    </row>
    <row r="86" spans="1:114" ht="24" customHeight="1" x14ac:dyDescent="0.25">
      <c r="A86" s="89"/>
      <c r="B86" s="90">
        <v>61</v>
      </c>
      <c r="C86" s="91" t="s">
        <v>268</v>
      </c>
      <c r="D86" s="92" t="s">
        <v>269</v>
      </c>
      <c r="E86" s="85">
        <v>23160</v>
      </c>
      <c r="F86" s="93">
        <v>3.12</v>
      </c>
      <c r="G86" s="94">
        <v>1</v>
      </c>
      <c r="H86" s="88"/>
      <c r="I86" s="95">
        <v>1.4</v>
      </c>
      <c r="J86" s="95">
        <v>1.68</v>
      </c>
      <c r="K86" s="95">
        <v>2.23</v>
      </c>
      <c r="L86" s="96">
        <v>2.57</v>
      </c>
      <c r="M86" s="97">
        <v>9</v>
      </c>
      <c r="N86" s="98">
        <f t="shared" si="85"/>
        <v>1001512.5120000001</v>
      </c>
      <c r="O86" s="97"/>
      <c r="P86" s="97">
        <f t="shared" si="86"/>
        <v>0</v>
      </c>
      <c r="Q86" s="97"/>
      <c r="R86" s="98">
        <f t="shared" si="87"/>
        <v>0</v>
      </c>
      <c r="S86" s="97"/>
      <c r="T86" s="98">
        <f t="shared" si="88"/>
        <v>0</v>
      </c>
      <c r="U86" s="97"/>
      <c r="V86" s="98">
        <f t="shared" si="89"/>
        <v>0</v>
      </c>
      <c r="W86" s="97"/>
      <c r="X86" s="98">
        <f t="shared" si="90"/>
        <v>0</v>
      </c>
      <c r="Y86" s="97"/>
      <c r="Z86" s="98">
        <f t="shared" si="91"/>
        <v>0</v>
      </c>
      <c r="AA86" s="97"/>
      <c r="AB86" s="98">
        <f t="shared" si="92"/>
        <v>0</v>
      </c>
      <c r="AC86" s="97">
        <v>4</v>
      </c>
      <c r="AD86" s="98">
        <f t="shared" si="93"/>
        <v>445116.67200000002</v>
      </c>
      <c r="AE86" s="97"/>
      <c r="AF86" s="98">
        <f t="shared" si="94"/>
        <v>0</v>
      </c>
      <c r="AG86" s="99"/>
      <c r="AH86" s="98">
        <f t="shared" si="95"/>
        <v>0</v>
      </c>
      <c r="AI86" s="97">
        <v>33</v>
      </c>
      <c r="AJ86" s="98">
        <f t="shared" si="96"/>
        <v>3672212.5440000002</v>
      </c>
      <c r="AK86" s="97"/>
      <c r="AL86" s="97">
        <f t="shared" si="97"/>
        <v>0</v>
      </c>
      <c r="AM86" s="97">
        <v>3</v>
      </c>
      <c r="AN86" s="98">
        <f t="shared" si="98"/>
        <v>400605.00480000005</v>
      </c>
      <c r="AO86" s="103">
        <v>0</v>
      </c>
      <c r="AP86" s="98">
        <f t="shared" si="99"/>
        <v>0</v>
      </c>
      <c r="AQ86" s="97">
        <v>0</v>
      </c>
      <c r="AR86" s="102">
        <f t="shared" si="100"/>
        <v>0</v>
      </c>
      <c r="AS86" s="97"/>
      <c r="AT86" s="98">
        <f t="shared" si="101"/>
        <v>0</v>
      </c>
      <c r="AU86" s="97"/>
      <c r="AV86" s="97">
        <f t="shared" si="102"/>
        <v>0</v>
      </c>
      <c r="AW86" s="97"/>
      <c r="AX86" s="98">
        <f t="shared" si="103"/>
        <v>0</v>
      </c>
      <c r="AY86" s="97"/>
      <c r="AZ86" s="98">
        <f t="shared" si="104"/>
        <v>0</v>
      </c>
      <c r="BA86" s="97"/>
      <c r="BB86" s="98">
        <f t="shared" si="105"/>
        <v>0</v>
      </c>
      <c r="BC86" s="97"/>
      <c r="BD86" s="98">
        <f t="shared" si="106"/>
        <v>0</v>
      </c>
      <c r="BE86" s="97"/>
      <c r="BF86" s="98">
        <f t="shared" si="107"/>
        <v>0</v>
      </c>
      <c r="BG86" s="97">
        <v>4</v>
      </c>
      <c r="BH86" s="98">
        <f t="shared" si="108"/>
        <v>534140.00639999995</v>
      </c>
      <c r="BI86" s="97"/>
      <c r="BJ86" s="98">
        <f t="shared" si="109"/>
        <v>0</v>
      </c>
      <c r="BK86" s="97"/>
      <c r="BL86" s="98">
        <f t="shared" si="110"/>
        <v>0</v>
      </c>
      <c r="BM86" s="97"/>
      <c r="BN86" s="98">
        <f t="shared" si="111"/>
        <v>0</v>
      </c>
      <c r="BO86" s="97"/>
      <c r="BP86" s="98">
        <f t="shared" si="112"/>
        <v>0</v>
      </c>
      <c r="BQ86" s="97">
        <v>0</v>
      </c>
      <c r="BR86" s="98">
        <f t="shared" si="113"/>
        <v>0</v>
      </c>
      <c r="BS86" s="97"/>
      <c r="BT86" s="102">
        <f t="shared" si="114"/>
        <v>0</v>
      </c>
      <c r="BU86" s="104"/>
      <c r="BV86" s="98">
        <f t="shared" si="115"/>
        <v>0</v>
      </c>
      <c r="BW86" s="97"/>
      <c r="BX86" s="98">
        <f t="shared" si="116"/>
        <v>0</v>
      </c>
      <c r="BY86" s="97"/>
      <c r="BZ86" s="98">
        <f t="shared" si="117"/>
        <v>0</v>
      </c>
      <c r="CA86" s="97">
        <v>1</v>
      </c>
      <c r="CB86" s="98">
        <f t="shared" si="118"/>
        <v>121395.45599999999</v>
      </c>
      <c r="CC86" s="97"/>
      <c r="CD86" s="98">
        <f t="shared" si="119"/>
        <v>0</v>
      </c>
      <c r="CE86" s="97"/>
      <c r="CF86" s="98">
        <f t="shared" si="120"/>
        <v>0</v>
      </c>
      <c r="CG86" s="97"/>
      <c r="CH86" s="98">
        <f t="shared" si="121"/>
        <v>0</v>
      </c>
      <c r="CI86" s="97">
        <v>0</v>
      </c>
      <c r="CJ86" s="98">
        <f t="shared" si="122"/>
        <v>0</v>
      </c>
      <c r="CK86" s="97">
        <v>3</v>
      </c>
      <c r="CL86" s="98">
        <f t="shared" si="123"/>
        <v>303488.64000000001</v>
      </c>
      <c r="CM86" s="97"/>
      <c r="CN86" s="98">
        <f t="shared" si="124"/>
        <v>0</v>
      </c>
      <c r="CO86" s="97">
        <v>0</v>
      </c>
      <c r="CP86" s="98">
        <f t="shared" si="125"/>
        <v>0</v>
      </c>
      <c r="CQ86" s="97"/>
      <c r="CR86" s="98">
        <f t="shared" si="126"/>
        <v>0</v>
      </c>
      <c r="CS86" s="97"/>
      <c r="CT86" s="98">
        <f t="shared" si="127"/>
        <v>0</v>
      </c>
      <c r="CU86" s="103">
        <v>4</v>
      </c>
      <c r="CV86" s="98">
        <f t="shared" si="128"/>
        <v>437023.64159999997</v>
      </c>
      <c r="CW86" s="97"/>
      <c r="CX86" s="102">
        <f t="shared" si="129"/>
        <v>0</v>
      </c>
      <c r="CY86" s="97"/>
      <c r="CZ86" s="98">
        <f t="shared" si="130"/>
        <v>0</v>
      </c>
      <c r="DA86" s="104"/>
      <c r="DB86" s="98">
        <f t="shared" si="131"/>
        <v>0</v>
      </c>
      <c r="DC86" s="97">
        <v>0</v>
      </c>
      <c r="DD86" s="98">
        <f t="shared" si="132"/>
        <v>0</v>
      </c>
      <c r="DE86" s="97"/>
      <c r="DF86" s="98">
        <f t="shared" si="133"/>
        <v>0</v>
      </c>
      <c r="DG86" s="97"/>
      <c r="DH86" s="102">
        <f t="shared" si="134"/>
        <v>0</v>
      </c>
      <c r="DI86" s="98">
        <f t="shared" si="135"/>
        <v>61</v>
      </c>
      <c r="DJ86" s="98">
        <f t="shared" si="136"/>
        <v>6915494.4768000003</v>
      </c>
    </row>
    <row r="87" spans="1:114" ht="24" customHeight="1" thickBot="1" x14ac:dyDescent="0.3">
      <c r="A87" s="115"/>
      <c r="B87" s="90">
        <v>62</v>
      </c>
      <c r="C87" s="91" t="s">
        <v>270</v>
      </c>
      <c r="D87" s="116" t="s">
        <v>271</v>
      </c>
      <c r="E87" s="85">
        <v>23160</v>
      </c>
      <c r="F87" s="117">
        <v>4.51</v>
      </c>
      <c r="G87" s="118">
        <v>1</v>
      </c>
      <c r="H87" s="119"/>
      <c r="I87" s="120">
        <v>1.4</v>
      </c>
      <c r="J87" s="120">
        <v>1.68</v>
      </c>
      <c r="K87" s="120">
        <v>2.23</v>
      </c>
      <c r="L87" s="121">
        <v>2.57</v>
      </c>
      <c r="M87" s="122">
        <v>0</v>
      </c>
      <c r="N87" s="123">
        <f t="shared" si="85"/>
        <v>0</v>
      </c>
      <c r="O87" s="122"/>
      <c r="P87" s="122">
        <f t="shared" si="86"/>
        <v>0</v>
      </c>
      <c r="Q87" s="97">
        <v>12</v>
      </c>
      <c r="R87" s="123">
        <f t="shared" si="87"/>
        <v>1930265.568</v>
      </c>
      <c r="S87" s="122"/>
      <c r="T87" s="98">
        <f t="shared" si="88"/>
        <v>0</v>
      </c>
      <c r="U87" s="122"/>
      <c r="V87" s="123">
        <f t="shared" si="89"/>
        <v>0</v>
      </c>
      <c r="W87" s="122"/>
      <c r="X87" s="123">
        <f t="shared" si="90"/>
        <v>0</v>
      </c>
      <c r="Y87" s="122"/>
      <c r="Z87" s="123">
        <f t="shared" si="91"/>
        <v>0</v>
      </c>
      <c r="AA87" s="122"/>
      <c r="AB87" s="123">
        <f t="shared" si="92"/>
        <v>0</v>
      </c>
      <c r="AC87" s="122"/>
      <c r="AD87" s="123">
        <f t="shared" si="93"/>
        <v>0</v>
      </c>
      <c r="AE87" s="122"/>
      <c r="AF87" s="123">
        <f t="shared" si="94"/>
        <v>0</v>
      </c>
      <c r="AG87" s="124"/>
      <c r="AH87" s="123">
        <f t="shared" si="95"/>
        <v>0</v>
      </c>
      <c r="AI87" s="122"/>
      <c r="AJ87" s="123">
        <f t="shared" si="96"/>
        <v>0</v>
      </c>
      <c r="AK87" s="122"/>
      <c r="AL87" s="122">
        <f t="shared" si="97"/>
        <v>0</v>
      </c>
      <c r="AM87" s="122"/>
      <c r="AN87" s="123">
        <f t="shared" si="98"/>
        <v>0</v>
      </c>
      <c r="AO87" s="125">
        <v>0</v>
      </c>
      <c r="AP87" s="123">
        <f t="shared" si="99"/>
        <v>0</v>
      </c>
      <c r="AQ87" s="97">
        <v>0</v>
      </c>
      <c r="AR87" s="126">
        <f t="shared" si="100"/>
        <v>0</v>
      </c>
      <c r="AS87" s="122"/>
      <c r="AT87" s="123">
        <f t="shared" si="101"/>
        <v>0</v>
      </c>
      <c r="AU87" s="122"/>
      <c r="AV87" s="122">
        <f t="shared" si="102"/>
        <v>0</v>
      </c>
      <c r="AW87" s="122"/>
      <c r="AX87" s="123">
        <f t="shared" si="103"/>
        <v>0</v>
      </c>
      <c r="AY87" s="122"/>
      <c r="AZ87" s="123">
        <f t="shared" si="104"/>
        <v>0</v>
      </c>
      <c r="BA87" s="122"/>
      <c r="BB87" s="123">
        <f t="shared" si="105"/>
        <v>0</v>
      </c>
      <c r="BC87" s="122"/>
      <c r="BD87" s="123">
        <f t="shared" si="106"/>
        <v>0</v>
      </c>
      <c r="BE87" s="122"/>
      <c r="BF87" s="123">
        <f t="shared" si="107"/>
        <v>0</v>
      </c>
      <c r="BG87" s="122">
        <v>2</v>
      </c>
      <c r="BH87" s="123">
        <f t="shared" si="108"/>
        <v>386053.11359999998</v>
      </c>
      <c r="BI87" s="122"/>
      <c r="BJ87" s="123">
        <f t="shared" si="109"/>
        <v>0</v>
      </c>
      <c r="BK87" s="122"/>
      <c r="BL87" s="123">
        <f t="shared" si="110"/>
        <v>0</v>
      </c>
      <c r="BM87" s="122">
        <v>0</v>
      </c>
      <c r="BN87" s="123">
        <f t="shared" si="111"/>
        <v>0</v>
      </c>
      <c r="BO87" s="122"/>
      <c r="BP87" s="123">
        <f t="shared" si="112"/>
        <v>0</v>
      </c>
      <c r="BQ87" s="122">
        <v>0</v>
      </c>
      <c r="BR87" s="123">
        <f t="shared" si="113"/>
        <v>0</v>
      </c>
      <c r="BS87" s="122"/>
      <c r="BT87" s="126">
        <f t="shared" si="114"/>
        <v>0</v>
      </c>
      <c r="BU87" s="127"/>
      <c r="BV87" s="123">
        <f t="shared" si="115"/>
        <v>0</v>
      </c>
      <c r="BW87" s="122"/>
      <c r="BX87" s="123">
        <f t="shared" si="116"/>
        <v>0</v>
      </c>
      <c r="BY87" s="122"/>
      <c r="BZ87" s="123">
        <f t="shared" si="117"/>
        <v>0</v>
      </c>
      <c r="CA87" s="122"/>
      <c r="CB87" s="123">
        <f t="shared" si="118"/>
        <v>0</v>
      </c>
      <c r="CC87" s="122"/>
      <c r="CD87" s="123">
        <f t="shared" si="119"/>
        <v>0</v>
      </c>
      <c r="CE87" s="122"/>
      <c r="CF87" s="123">
        <f t="shared" si="120"/>
        <v>0</v>
      </c>
      <c r="CG87" s="122"/>
      <c r="CH87" s="123">
        <f t="shared" si="121"/>
        <v>0</v>
      </c>
      <c r="CI87" s="122">
        <v>0</v>
      </c>
      <c r="CJ87" s="123">
        <f t="shared" si="122"/>
        <v>0</v>
      </c>
      <c r="CK87" s="122"/>
      <c r="CL87" s="123">
        <f t="shared" si="123"/>
        <v>0</v>
      </c>
      <c r="CM87" s="122"/>
      <c r="CN87" s="123">
        <f t="shared" si="124"/>
        <v>0</v>
      </c>
      <c r="CO87" s="122">
        <v>0</v>
      </c>
      <c r="CP87" s="123">
        <f t="shared" si="125"/>
        <v>0</v>
      </c>
      <c r="CQ87" s="122"/>
      <c r="CR87" s="123">
        <f t="shared" si="126"/>
        <v>0</v>
      </c>
      <c r="CS87" s="122"/>
      <c r="CT87" s="123">
        <f t="shared" si="127"/>
        <v>0</v>
      </c>
      <c r="CU87" s="125">
        <v>0</v>
      </c>
      <c r="CV87" s="123">
        <f t="shared" si="128"/>
        <v>0</v>
      </c>
      <c r="CW87" s="122"/>
      <c r="CX87" s="126">
        <f t="shared" si="129"/>
        <v>0</v>
      </c>
      <c r="CY87" s="122"/>
      <c r="CZ87" s="123">
        <f t="shared" si="130"/>
        <v>0</v>
      </c>
      <c r="DA87" s="127"/>
      <c r="DB87" s="123">
        <f t="shared" si="131"/>
        <v>0</v>
      </c>
      <c r="DC87" s="122">
        <v>0</v>
      </c>
      <c r="DD87" s="123">
        <f t="shared" si="132"/>
        <v>0</v>
      </c>
      <c r="DE87" s="122"/>
      <c r="DF87" s="123">
        <f t="shared" si="133"/>
        <v>0</v>
      </c>
      <c r="DG87" s="97"/>
      <c r="DH87" s="126">
        <f t="shared" si="134"/>
        <v>0</v>
      </c>
      <c r="DI87" s="98">
        <f t="shared" si="135"/>
        <v>14</v>
      </c>
      <c r="DJ87" s="98">
        <f t="shared" si="136"/>
        <v>2316318.6815999998</v>
      </c>
    </row>
    <row r="88" spans="1:114" s="133" customFormat="1" ht="24" customHeight="1" thickBot="1" x14ac:dyDescent="0.3">
      <c r="A88" s="128"/>
      <c r="B88" s="90">
        <v>63</v>
      </c>
      <c r="C88" s="91" t="s">
        <v>272</v>
      </c>
      <c r="D88" s="129" t="s">
        <v>273</v>
      </c>
      <c r="E88" s="85">
        <v>23160</v>
      </c>
      <c r="F88" s="93">
        <v>7.2</v>
      </c>
      <c r="G88" s="94">
        <v>1</v>
      </c>
      <c r="H88" s="94"/>
      <c r="I88" s="130">
        <v>1.4</v>
      </c>
      <c r="J88" s="130">
        <v>1.68</v>
      </c>
      <c r="K88" s="130">
        <v>2.23</v>
      </c>
      <c r="L88" s="130">
        <v>2.57</v>
      </c>
      <c r="M88" s="97">
        <v>1</v>
      </c>
      <c r="N88" s="98">
        <f t="shared" si="85"/>
        <v>256798.08000000002</v>
      </c>
      <c r="O88" s="97"/>
      <c r="P88" s="97">
        <f t="shared" si="86"/>
        <v>0</v>
      </c>
      <c r="Q88" s="97">
        <v>2</v>
      </c>
      <c r="R88" s="98">
        <f t="shared" si="87"/>
        <v>513596.16000000003</v>
      </c>
      <c r="S88" s="97"/>
      <c r="T88" s="98">
        <f t="shared" si="88"/>
        <v>0</v>
      </c>
      <c r="U88" s="131"/>
      <c r="V88" s="98">
        <f t="shared" si="89"/>
        <v>0</v>
      </c>
      <c r="W88" s="97"/>
      <c r="X88" s="98">
        <f t="shared" si="90"/>
        <v>0</v>
      </c>
      <c r="Y88" s="97"/>
      <c r="Z88" s="98">
        <f t="shared" si="91"/>
        <v>0</v>
      </c>
      <c r="AA88" s="131"/>
      <c r="AB88" s="98">
        <f t="shared" si="92"/>
        <v>0</v>
      </c>
      <c r="AC88" s="97"/>
      <c r="AD88" s="98">
        <f t="shared" si="93"/>
        <v>0</v>
      </c>
      <c r="AE88" s="97"/>
      <c r="AF88" s="98">
        <f t="shared" si="94"/>
        <v>0</v>
      </c>
      <c r="AG88" s="132"/>
      <c r="AH88" s="98">
        <f t="shared" si="95"/>
        <v>0</v>
      </c>
      <c r="AI88" s="97"/>
      <c r="AJ88" s="98">
        <f t="shared" si="96"/>
        <v>0</v>
      </c>
      <c r="AK88" s="97"/>
      <c r="AL88" s="97">
        <f t="shared" si="97"/>
        <v>0</v>
      </c>
      <c r="AM88" s="97"/>
      <c r="AN88" s="98">
        <f t="shared" si="98"/>
        <v>0</v>
      </c>
      <c r="AO88" s="103"/>
      <c r="AP88" s="98">
        <f t="shared" si="99"/>
        <v>0</v>
      </c>
      <c r="AQ88" s="97">
        <v>0</v>
      </c>
      <c r="AR88" s="102">
        <f t="shared" si="100"/>
        <v>0</v>
      </c>
      <c r="AS88" s="97"/>
      <c r="AT88" s="98">
        <f t="shared" si="101"/>
        <v>0</v>
      </c>
      <c r="AU88" s="97"/>
      <c r="AV88" s="97">
        <f t="shared" si="102"/>
        <v>0</v>
      </c>
      <c r="AW88" s="97"/>
      <c r="AX88" s="98">
        <f t="shared" si="103"/>
        <v>0</v>
      </c>
      <c r="AY88" s="97"/>
      <c r="AZ88" s="98">
        <f t="shared" si="104"/>
        <v>0</v>
      </c>
      <c r="BA88" s="97"/>
      <c r="BB88" s="98">
        <f t="shared" si="105"/>
        <v>0</v>
      </c>
      <c r="BC88" s="97"/>
      <c r="BD88" s="98">
        <f t="shared" si="106"/>
        <v>0</v>
      </c>
      <c r="BE88" s="97"/>
      <c r="BF88" s="98">
        <f t="shared" si="107"/>
        <v>0</v>
      </c>
      <c r="BG88" s="97">
        <v>1</v>
      </c>
      <c r="BH88" s="98">
        <f t="shared" si="108"/>
        <v>308157.696</v>
      </c>
      <c r="BI88" s="97"/>
      <c r="BJ88" s="98">
        <f t="shared" si="109"/>
        <v>0</v>
      </c>
      <c r="BK88" s="97"/>
      <c r="BL88" s="98">
        <f t="shared" si="110"/>
        <v>0</v>
      </c>
      <c r="BM88" s="97"/>
      <c r="BN88" s="98">
        <f t="shared" si="111"/>
        <v>0</v>
      </c>
      <c r="BO88" s="97"/>
      <c r="BP88" s="98">
        <f t="shared" si="112"/>
        <v>0</v>
      </c>
      <c r="BQ88" s="97">
        <v>0</v>
      </c>
      <c r="BR88" s="98">
        <f t="shared" si="113"/>
        <v>0</v>
      </c>
      <c r="BS88" s="97">
        <v>3</v>
      </c>
      <c r="BT88" s="102">
        <f t="shared" si="114"/>
        <v>924473.08799999999</v>
      </c>
      <c r="BU88" s="104"/>
      <c r="BV88" s="98">
        <f t="shared" si="115"/>
        <v>0</v>
      </c>
      <c r="BW88" s="97"/>
      <c r="BX88" s="98">
        <f t="shared" si="116"/>
        <v>0</v>
      </c>
      <c r="BY88" s="97"/>
      <c r="BZ88" s="98">
        <f t="shared" si="117"/>
        <v>0</v>
      </c>
      <c r="CA88" s="97"/>
      <c r="CB88" s="98">
        <f t="shared" si="118"/>
        <v>0</v>
      </c>
      <c r="CC88" s="97"/>
      <c r="CD88" s="98">
        <f t="shared" si="119"/>
        <v>0</v>
      </c>
      <c r="CE88" s="97"/>
      <c r="CF88" s="98">
        <f t="shared" si="120"/>
        <v>0</v>
      </c>
      <c r="CG88" s="97"/>
      <c r="CH88" s="98">
        <f t="shared" si="121"/>
        <v>0</v>
      </c>
      <c r="CI88" s="97">
        <v>0</v>
      </c>
      <c r="CJ88" s="98">
        <f t="shared" si="122"/>
        <v>0</v>
      </c>
      <c r="CK88" s="97"/>
      <c r="CL88" s="98">
        <f t="shared" si="123"/>
        <v>0</v>
      </c>
      <c r="CM88" s="97"/>
      <c r="CN88" s="98">
        <f t="shared" si="124"/>
        <v>0</v>
      </c>
      <c r="CO88" s="97">
        <v>0</v>
      </c>
      <c r="CP88" s="98">
        <f t="shared" si="125"/>
        <v>0</v>
      </c>
      <c r="CQ88" s="97">
        <v>1</v>
      </c>
      <c r="CR88" s="98">
        <f t="shared" si="126"/>
        <v>336172.03199999995</v>
      </c>
      <c r="CS88" s="97"/>
      <c r="CT88" s="98">
        <f t="shared" si="127"/>
        <v>0</v>
      </c>
      <c r="CU88" s="103"/>
      <c r="CV88" s="98">
        <f t="shared" si="128"/>
        <v>0</v>
      </c>
      <c r="CW88" s="97"/>
      <c r="CX88" s="102">
        <f t="shared" si="129"/>
        <v>0</v>
      </c>
      <c r="CY88" s="97"/>
      <c r="CZ88" s="98">
        <f t="shared" si="130"/>
        <v>0</v>
      </c>
      <c r="DA88" s="97"/>
      <c r="DB88" s="98">
        <f t="shared" si="131"/>
        <v>0</v>
      </c>
      <c r="DC88" s="97">
        <v>0</v>
      </c>
      <c r="DD88" s="98">
        <f t="shared" si="132"/>
        <v>0</v>
      </c>
      <c r="DE88" s="97"/>
      <c r="DF88" s="98">
        <f t="shared" si="133"/>
        <v>0</v>
      </c>
      <c r="DG88" s="97"/>
      <c r="DH88" s="102">
        <f t="shared" si="134"/>
        <v>0</v>
      </c>
      <c r="DI88" s="98">
        <f t="shared" si="135"/>
        <v>8</v>
      </c>
      <c r="DJ88" s="98">
        <f t="shared" si="136"/>
        <v>2339197.0559999999</v>
      </c>
    </row>
    <row r="89" spans="1:114" ht="30" x14ac:dyDescent="0.25">
      <c r="A89" s="134"/>
      <c r="B89" s="90">
        <v>64</v>
      </c>
      <c r="C89" s="91" t="s">
        <v>274</v>
      </c>
      <c r="D89" s="135" t="s">
        <v>275</v>
      </c>
      <c r="E89" s="85">
        <v>23160</v>
      </c>
      <c r="F89" s="136">
        <v>1.18</v>
      </c>
      <c r="G89" s="137">
        <v>1</v>
      </c>
      <c r="H89" s="138"/>
      <c r="I89" s="139">
        <v>1.4</v>
      </c>
      <c r="J89" s="139">
        <v>1.68</v>
      </c>
      <c r="K89" s="139">
        <v>2.23</v>
      </c>
      <c r="L89" s="140">
        <v>2.57</v>
      </c>
      <c r="M89" s="141">
        <v>7</v>
      </c>
      <c r="N89" s="142">
        <f t="shared" si="85"/>
        <v>294604.46399999998</v>
      </c>
      <c r="O89" s="141"/>
      <c r="P89" s="141">
        <f t="shared" si="86"/>
        <v>0</v>
      </c>
      <c r="Q89" s="97"/>
      <c r="R89" s="142">
        <f t="shared" si="87"/>
        <v>0</v>
      </c>
      <c r="S89" s="141"/>
      <c r="T89" s="98">
        <f t="shared" si="88"/>
        <v>0</v>
      </c>
      <c r="U89" s="141">
        <v>0</v>
      </c>
      <c r="V89" s="142">
        <f t="shared" si="89"/>
        <v>0</v>
      </c>
      <c r="W89" s="141">
        <v>0</v>
      </c>
      <c r="X89" s="142">
        <f t="shared" si="90"/>
        <v>0</v>
      </c>
      <c r="Y89" s="141"/>
      <c r="Z89" s="142">
        <f t="shared" si="91"/>
        <v>0</v>
      </c>
      <c r="AA89" s="141">
        <v>0</v>
      </c>
      <c r="AB89" s="142">
        <f t="shared" si="92"/>
        <v>0</v>
      </c>
      <c r="AC89" s="141">
        <v>1</v>
      </c>
      <c r="AD89" s="142">
        <f t="shared" si="93"/>
        <v>42086.352000000006</v>
      </c>
      <c r="AE89" s="141">
        <v>0</v>
      </c>
      <c r="AF89" s="142">
        <f t="shared" si="94"/>
        <v>0</v>
      </c>
      <c r="AG89" s="143"/>
      <c r="AH89" s="142">
        <f t="shared" si="95"/>
        <v>0</v>
      </c>
      <c r="AI89" s="141">
        <v>776</v>
      </c>
      <c r="AJ89" s="142">
        <f t="shared" si="96"/>
        <v>32659009.151999995</v>
      </c>
      <c r="AK89" s="141">
        <v>20</v>
      </c>
      <c r="AL89" s="141">
        <f t="shared" si="97"/>
        <v>841727.03999999992</v>
      </c>
      <c r="AM89" s="141">
        <v>18</v>
      </c>
      <c r="AN89" s="142">
        <f t="shared" si="98"/>
        <v>909065.20319999999</v>
      </c>
      <c r="AO89" s="101">
        <v>0</v>
      </c>
      <c r="AP89" s="142">
        <f t="shared" si="99"/>
        <v>0</v>
      </c>
      <c r="AQ89" s="97">
        <v>1</v>
      </c>
      <c r="AR89" s="144">
        <f t="shared" si="100"/>
        <v>50503.6224</v>
      </c>
      <c r="AS89" s="141"/>
      <c r="AT89" s="142">
        <f t="shared" si="101"/>
        <v>0</v>
      </c>
      <c r="AU89" s="141"/>
      <c r="AV89" s="141">
        <f t="shared" si="102"/>
        <v>0</v>
      </c>
      <c r="AW89" s="141"/>
      <c r="AX89" s="142">
        <f t="shared" si="103"/>
        <v>0</v>
      </c>
      <c r="AY89" s="141">
        <v>0</v>
      </c>
      <c r="AZ89" s="142">
        <f t="shared" si="104"/>
        <v>0</v>
      </c>
      <c r="BA89" s="141">
        <v>0</v>
      </c>
      <c r="BB89" s="142">
        <f t="shared" si="105"/>
        <v>0</v>
      </c>
      <c r="BC89" s="141">
        <v>0</v>
      </c>
      <c r="BD89" s="142">
        <f t="shared" si="106"/>
        <v>0</v>
      </c>
      <c r="BE89" s="141">
        <v>3</v>
      </c>
      <c r="BF89" s="142">
        <f t="shared" si="107"/>
        <v>146919.62879999998</v>
      </c>
      <c r="BG89" s="141">
        <v>300</v>
      </c>
      <c r="BH89" s="142">
        <f t="shared" si="108"/>
        <v>15151086.720000001</v>
      </c>
      <c r="BI89" s="141"/>
      <c r="BJ89" s="142">
        <f t="shared" si="109"/>
        <v>0</v>
      </c>
      <c r="BK89" s="141">
        <v>0</v>
      </c>
      <c r="BL89" s="142">
        <f t="shared" si="110"/>
        <v>0</v>
      </c>
      <c r="BM89" s="141">
        <v>4</v>
      </c>
      <c r="BN89" s="142">
        <f t="shared" si="111"/>
        <v>183649.53599999999</v>
      </c>
      <c r="BO89" s="141">
        <v>3</v>
      </c>
      <c r="BP89" s="142">
        <f t="shared" si="112"/>
        <v>123963.43679999998</v>
      </c>
      <c r="BQ89" s="141">
        <v>10</v>
      </c>
      <c r="BR89" s="142">
        <f t="shared" si="113"/>
        <v>587678.51520000002</v>
      </c>
      <c r="BS89" s="141">
        <v>15</v>
      </c>
      <c r="BT89" s="144">
        <f t="shared" si="114"/>
        <v>757554.33600000013</v>
      </c>
      <c r="BU89" s="145">
        <v>0</v>
      </c>
      <c r="BV89" s="142">
        <f t="shared" si="115"/>
        <v>0</v>
      </c>
      <c r="BW89" s="141"/>
      <c r="BX89" s="142">
        <f t="shared" si="116"/>
        <v>0</v>
      </c>
      <c r="BY89" s="141">
        <v>0</v>
      </c>
      <c r="BZ89" s="142">
        <f t="shared" si="117"/>
        <v>0</v>
      </c>
      <c r="CA89" s="141">
        <v>30</v>
      </c>
      <c r="CB89" s="142">
        <f t="shared" si="118"/>
        <v>1377371.52</v>
      </c>
      <c r="CC89" s="141"/>
      <c r="CD89" s="142">
        <f t="shared" si="119"/>
        <v>0</v>
      </c>
      <c r="CE89" s="141"/>
      <c r="CF89" s="142">
        <f t="shared" si="120"/>
        <v>0</v>
      </c>
      <c r="CG89" s="141"/>
      <c r="CH89" s="142">
        <f t="shared" si="121"/>
        <v>0</v>
      </c>
      <c r="CI89" s="141">
        <v>23</v>
      </c>
      <c r="CJ89" s="142">
        <f t="shared" si="122"/>
        <v>1055984.8319999999</v>
      </c>
      <c r="CK89" s="141">
        <v>19</v>
      </c>
      <c r="CL89" s="142">
        <f t="shared" si="123"/>
        <v>726946.07999999984</v>
      </c>
      <c r="CM89" s="141">
        <v>25</v>
      </c>
      <c r="CN89" s="142">
        <f t="shared" si="124"/>
        <v>1061723.8799999999</v>
      </c>
      <c r="CO89" s="141">
        <v>25</v>
      </c>
      <c r="CP89" s="142">
        <f t="shared" si="125"/>
        <v>1274068.656</v>
      </c>
      <c r="CQ89" s="141">
        <v>12</v>
      </c>
      <c r="CR89" s="142">
        <f t="shared" si="126"/>
        <v>661138.32959999982</v>
      </c>
      <c r="CS89" s="141"/>
      <c r="CT89" s="142">
        <f t="shared" si="127"/>
        <v>0</v>
      </c>
      <c r="CU89" s="101">
        <v>0</v>
      </c>
      <c r="CV89" s="142">
        <f t="shared" si="128"/>
        <v>0</v>
      </c>
      <c r="CW89" s="141">
        <v>0</v>
      </c>
      <c r="CX89" s="144">
        <f t="shared" si="129"/>
        <v>0</v>
      </c>
      <c r="CY89" s="141">
        <v>12</v>
      </c>
      <c r="CZ89" s="142">
        <f t="shared" si="130"/>
        <v>550948.60799999989</v>
      </c>
      <c r="DA89" s="145">
        <v>1</v>
      </c>
      <c r="DB89" s="142">
        <f t="shared" si="131"/>
        <v>45912.383999999998</v>
      </c>
      <c r="DC89" s="141">
        <v>0</v>
      </c>
      <c r="DD89" s="142">
        <f t="shared" si="132"/>
        <v>0</v>
      </c>
      <c r="DE89" s="141"/>
      <c r="DF89" s="142">
        <f t="shared" si="133"/>
        <v>0</v>
      </c>
      <c r="DG89" s="141">
        <v>2</v>
      </c>
      <c r="DH89" s="144">
        <f t="shared" si="134"/>
        <v>155921.73551999999</v>
      </c>
      <c r="DI89" s="98">
        <f t="shared" si="135"/>
        <v>1307</v>
      </c>
      <c r="DJ89" s="98">
        <f t="shared" si="136"/>
        <v>58657864.031520002</v>
      </c>
    </row>
    <row r="90" spans="1:114" ht="30" x14ac:dyDescent="0.25">
      <c r="A90" s="89"/>
      <c r="B90" s="90">
        <v>65</v>
      </c>
      <c r="C90" s="91" t="s">
        <v>276</v>
      </c>
      <c r="D90" s="92" t="s">
        <v>277</v>
      </c>
      <c r="E90" s="85">
        <v>23160</v>
      </c>
      <c r="F90" s="93">
        <v>0.98</v>
      </c>
      <c r="G90" s="94">
        <v>1</v>
      </c>
      <c r="H90" s="88"/>
      <c r="I90" s="95">
        <v>1.4</v>
      </c>
      <c r="J90" s="95">
        <v>1.68</v>
      </c>
      <c r="K90" s="95">
        <v>2.23</v>
      </c>
      <c r="L90" s="96">
        <v>2.57</v>
      </c>
      <c r="M90" s="97">
        <v>0</v>
      </c>
      <c r="N90" s="98">
        <f t="shared" si="85"/>
        <v>0</v>
      </c>
      <c r="O90" s="97"/>
      <c r="P90" s="97">
        <f t="shared" si="86"/>
        <v>0</v>
      </c>
      <c r="Q90" s="97">
        <v>382</v>
      </c>
      <c r="R90" s="98">
        <f t="shared" si="87"/>
        <v>13352073.503999999</v>
      </c>
      <c r="S90" s="97"/>
      <c r="T90" s="98">
        <f t="shared" si="88"/>
        <v>0</v>
      </c>
      <c r="U90" s="97"/>
      <c r="V90" s="98">
        <f t="shared" si="89"/>
        <v>0</v>
      </c>
      <c r="W90" s="97"/>
      <c r="X90" s="98">
        <f t="shared" si="90"/>
        <v>0</v>
      </c>
      <c r="Y90" s="97"/>
      <c r="Z90" s="98">
        <f t="shared" si="91"/>
        <v>0</v>
      </c>
      <c r="AA90" s="97"/>
      <c r="AB90" s="98">
        <f t="shared" si="92"/>
        <v>0</v>
      </c>
      <c r="AC90" s="97"/>
      <c r="AD90" s="98">
        <f t="shared" si="93"/>
        <v>0</v>
      </c>
      <c r="AE90" s="97"/>
      <c r="AF90" s="98">
        <f t="shared" si="94"/>
        <v>0</v>
      </c>
      <c r="AG90" s="99"/>
      <c r="AH90" s="98">
        <f t="shared" si="95"/>
        <v>0</v>
      </c>
      <c r="AI90" s="97">
        <f>93+14</f>
        <v>107</v>
      </c>
      <c r="AJ90" s="98">
        <f t="shared" si="96"/>
        <v>3739978.7040000004</v>
      </c>
      <c r="AK90" s="97"/>
      <c r="AL90" s="97">
        <f t="shared" si="97"/>
        <v>0</v>
      </c>
      <c r="AM90" s="97"/>
      <c r="AN90" s="98">
        <f t="shared" si="98"/>
        <v>0</v>
      </c>
      <c r="AO90" s="103">
        <v>0</v>
      </c>
      <c r="AP90" s="98">
        <f t="shared" si="99"/>
        <v>0</v>
      </c>
      <c r="AQ90" s="97">
        <v>0</v>
      </c>
      <c r="AR90" s="102">
        <f t="shared" si="100"/>
        <v>0</v>
      </c>
      <c r="AS90" s="97"/>
      <c r="AT90" s="98">
        <f t="shared" si="101"/>
        <v>0</v>
      </c>
      <c r="AU90" s="97"/>
      <c r="AV90" s="97">
        <f t="shared" si="102"/>
        <v>0</v>
      </c>
      <c r="AW90" s="97"/>
      <c r="AX90" s="98">
        <f t="shared" si="103"/>
        <v>0</v>
      </c>
      <c r="AY90" s="97"/>
      <c r="AZ90" s="98">
        <f t="shared" si="104"/>
        <v>0</v>
      </c>
      <c r="BA90" s="97"/>
      <c r="BB90" s="98">
        <f t="shared" si="105"/>
        <v>0</v>
      </c>
      <c r="BC90" s="97"/>
      <c r="BD90" s="98">
        <f t="shared" si="106"/>
        <v>0</v>
      </c>
      <c r="BE90" s="97"/>
      <c r="BF90" s="98">
        <f t="shared" si="107"/>
        <v>0</v>
      </c>
      <c r="BG90" s="97">
        <v>740</v>
      </c>
      <c r="BH90" s="98">
        <f t="shared" si="108"/>
        <v>31038327.936000001</v>
      </c>
      <c r="BI90" s="97"/>
      <c r="BJ90" s="98">
        <f t="shared" si="109"/>
        <v>0</v>
      </c>
      <c r="BK90" s="97"/>
      <c r="BL90" s="98">
        <f t="shared" si="110"/>
        <v>0</v>
      </c>
      <c r="BM90" s="97"/>
      <c r="BN90" s="98">
        <f t="shared" si="111"/>
        <v>0</v>
      </c>
      <c r="BO90" s="97"/>
      <c r="BP90" s="98">
        <f t="shared" si="112"/>
        <v>0</v>
      </c>
      <c r="BQ90" s="97">
        <v>10</v>
      </c>
      <c r="BR90" s="98">
        <f t="shared" si="113"/>
        <v>488071.98719999997</v>
      </c>
      <c r="BS90" s="97">
        <v>5</v>
      </c>
      <c r="BT90" s="102">
        <f t="shared" si="114"/>
        <v>209718.432</v>
      </c>
      <c r="BU90" s="104"/>
      <c r="BV90" s="98">
        <f t="shared" si="115"/>
        <v>0</v>
      </c>
      <c r="BW90" s="97"/>
      <c r="BX90" s="98">
        <f t="shared" si="116"/>
        <v>0</v>
      </c>
      <c r="BY90" s="97"/>
      <c r="BZ90" s="98">
        <f t="shared" si="117"/>
        <v>0</v>
      </c>
      <c r="CA90" s="97">
        <v>9</v>
      </c>
      <c r="CB90" s="98">
        <f t="shared" si="118"/>
        <v>343175.61599999998</v>
      </c>
      <c r="CC90" s="97"/>
      <c r="CD90" s="98">
        <f t="shared" si="119"/>
        <v>0</v>
      </c>
      <c r="CE90" s="97"/>
      <c r="CF90" s="98">
        <f t="shared" si="120"/>
        <v>0</v>
      </c>
      <c r="CG90" s="97"/>
      <c r="CH90" s="98">
        <f t="shared" si="121"/>
        <v>0</v>
      </c>
      <c r="CI90" s="97">
        <v>0</v>
      </c>
      <c r="CJ90" s="98">
        <f t="shared" si="122"/>
        <v>0</v>
      </c>
      <c r="CK90" s="97">
        <v>9</v>
      </c>
      <c r="CL90" s="98">
        <f t="shared" si="123"/>
        <v>285979.67999999993</v>
      </c>
      <c r="CM90" s="97">
        <v>40</v>
      </c>
      <c r="CN90" s="98">
        <f t="shared" si="124"/>
        <v>1410833.088</v>
      </c>
      <c r="CO90" s="97">
        <v>50</v>
      </c>
      <c r="CP90" s="98">
        <f t="shared" si="125"/>
        <v>2116249.6320000002</v>
      </c>
      <c r="CQ90" s="97">
        <v>1</v>
      </c>
      <c r="CR90" s="98">
        <f t="shared" si="126"/>
        <v>45756.748799999994</v>
      </c>
      <c r="CS90" s="97"/>
      <c r="CT90" s="98">
        <f t="shared" si="127"/>
        <v>0</v>
      </c>
      <c r="CU90" s="103">
        <v>0</v>
      </c>
      <c r="CV90" s="98">
        <f t="shared" si="128"/>
        <v>0</v>
      </c>
      <c r="CW90" s="97"/>
      <c r="CX90" s="102">
        <f t="shared" si="129"/>
        <v>0</v>
      </c>
      <c r="CY90" s="146">
        <v>23</v>
      </c>
      <c r="CZ90" s="98">
        <f t="shared" si="130"/>
        <v>877004.35199999996</v>
      </c>
      <c r="DA90" s="104">
        <v>15</v>
      </c>
      <c r="DB90" s="98">
        <f t="shared" si="131"/>
        <v>571959.36</v>
      </c>
      <c r="DC90" s="97">
        <v>6</v>
      </c>
      <c r="DD90" s="98">
        <f t="shared" si="132"/>
        <v>274540.49279999995</v>
      </c>
      <c r="DE90" s="97"/>
      <c r="DF90" s="98">
        <f t="shared" si="133"/>
        <v>0</v>
      </c>
      <c r="DG90" s="97">
        <v>1</v>
      </c>
      <c r="DH90" s="102">
        <f t="shared" si="134"/>
        <v>64747.161360000006</v>
      </c>
      <c r="DI90" s="98">
        <f t="shared" si="135"/>
        <v>1398</v>
      </c>
      <c r="DJ90" s="98">
        <f t="shared" si="136"/>
        <v>54818416.694159992</v>
      </c>
    </row>
    <row r="91" spans="1:114" ht="30" x14ac:dyDescent="0.25">
      <c r="A91" s="89"/>
      <c r="B91" s="90">
        <v>66</v>
      </c>
      <c r="C91" s="91" t="s">
        <v>278</v>
      </c>
      <c r="D91" s="92" t="s">
        <v>279</v>
      </c>
      <c r="E91" s="85">
        <v>23160</v>
      </c>
      <c r="F91" s="93">
        <v>0.35</v>
      </c>
      <c r="G91" s="94">
        <v>1</v>
      </c>
      <c r="H91" s="88"/>
      <c r="I91" s="95">
        <v>1.4</v>
      </c>
      <c r="J91" s="95">
        <v>1.68</v>
      </c>
      <c r="K91" s="95">
        <v>2.23</v>
      </c>
      <c r="L91" s="96">
        <v>2.57</v>
      </c>
      <c r="M91" s="97">
        <v>56</v>
      </c>
      <c r="N91" s="98">
        <f t="shared" si="85"/>
        <v>699061.44</v>
      </c>
      <c r="O91" s="97"/>
      <c r="P91" s="97">
        <f t="shared" si="86"/>
        <v>0</v>
      </c>
      <c r="Q91" s="97"/>
      <c r="R91" s="98">
        <f t="shared" si="87"/>
        <v>0</v>
      </c>
      <c r="S91" s="97"/>
      <c r="T91" s="98">
        <f t="shared" si="88"/>
        <v>0</v>
      </c>
      <c r="U91" s="97">
        <v>0</v>
      </c>
      <c r="V91" s="98">
        <f t="shared" si="89"/>
        <v>0</v>
      </c>
      <c r="W91" s="97">
        <v>0</v>
      </c>
      <c r="X91" s="98">
        <f t="shared" si="90"/>
        <v>0</v>
      </c>
      <c r="Y91" s="97"/>
      <c r="Z91" s="98">
        <f t="shared" si="91"/>
        <v>0</v>
      </c>
      <c r="AA91" s="97">
        <v>0</v>
      </c>
      <c r="AB91" s="98">
        <f t="shared" si="92"/>
        <v>0</v>
      </c>
      <c r="AC91" s="97"/>
      <c r="AD91" s="98">
        <f t="shared" si="93"/>
        <v>0</v>
      </c>
      <c r="AE91" s="97">
        <v>0</v>
      </c>
      <c r="AF91" s="98">
        <f t="shared" si="94"/>
        <v>0</v>
      </c>
      <c r="AG91" s="97">
        <v>170</v>
      </c>
      <c r="AH91" s="98">
        <f t="shared" si="95"/>
        <v>2122150.7999999998</v>
      </c>
      <c r="AI91" s="97">
        <v>201</v>
      </c>
      <c r="AJ91" s="98">
        <f t="shared" si="96"/>
        <v>2509131.2400000002</v>
      </c>
      <c r="AK91" s="97"/>
      <c r="AL91" s="97">
        <f t="shared" si="97"/>
        <v>0</v>
      </c>
      <c r="AM91" s="97"/>
      <c r="AN91" s="98">
        <f t="shared" si="98"/>
        <v>0</v>
      </c>
      <c r="AO91" s="103">
        <v>0</v>
      </c>
      <c r="AP91" s="98">
        <f t="shared" si="99"/>
        <v>0</v>
      </c>
      <c r="AQ91" s="97">
        <v>15</v>
      </c>
      <c r="AR91" s="102">
        <f t="shared" si="100"/>
        <v>224698.32</v>
      </c>
      <c r="AS91" s="97"/>
      <c r="AT91" s="98">
        <f t="shared" si="101"/>
        <v>0</v>
      </c>
      <c r="AU91" s="97"/>
      <c r="AV91" s="97">
        <f t="shared" si="102"/>
        <v>0</v>
      </c>
      <c r="AW91" s="97"/>
      <c r="AX91" s="98">
        <f t="shared" si="103"/>
        <v>0</v>
      </c>
      <c r="AY91" s="97">
        <v>0</v>
      </c>
      <c r="AZ91" s="98">
        <f t="shared" si="104"/>
        <v>0</v>
      </c>
      <c r="BA91" s="97">
        <v>0</v>
      </c>
      <c r="BB91" s="98">
        <f t="shared" si="105"/>
        <v>0</v>
      </c>
      <c r="BC91" s="97">
        <v>0</v>
      </c>
      <c r="BD91" s="98">
        <f t="shared" si="106"/>
        <v>0</v>
      </c>
      <c r="BE91" s="97"/>
      <c r="BF91" s="98">
        <f t="shared" si="107"/>
        <v>0</v>
      </c>
      <c r="BG91" s="97">
        <v>46</v>
      </c>
      <c r="BH91" s="98">
        <f t="shared" si="108"/>
        <v>689074.848</v>
      </c>
      <c r="BI91" s="97"/>
      <c r="BJ91" s="98">
        <f t="shared" si="109"/>
        <v>0</v>
      </c>
      <c r="BK91" s="97">
        <v>0</v>
      </c>
      <c r="BL91" s="98">
        <f t="shared" si="110"/>
        <v>0</v>
      </c>
      <c r="BM91" s="97">
        <v>5</v>
      </c>
      <c r="BN91" s="98">
        <f t="shared" si="111"/>
        <v>68090.399999999994</v>
      </c>
      <c r="BO91" s="97">
        <v>25</v>
      </c>
      <c r="BP91" s="98">
        <f t="shared" si="112"/>
        <v>306406.8</v>
      </c>
      <c r="BQ91" s="97">
        <v>50</v>
      </c>
      <c r="BR91" s="98">
        <f t="shared" si="113"/>
        <v>871557.12</v>
      </c>
      <c r="BS91" s="97">
        <v>40</v>
      </c>
      <c r="BT91" s="102">
        <f t="shared" si="114"/>
        <v>599195.52</v>
      </c>
      <c r="BU91" s="104"/>
      <c r="BV91" s="98">
        <f t="shared" si="115"/>
        <v>0</v>
      </c>
      <c r="BW91" s="97"/>
      <c r="BX91" s="98">
        <f t="shared" si="116"/>
        <v>0</v>
      </c>
      <c r="BY91" s="97">
        <v>0</v>
      </c>
      <c r="BZ91" s="98">
        <f t="shared" si="117"/>
        <v>0</v>
      </c>
      <c r="CA91" s="97">
        <v>32</v>
      </c>
      <c r="CB91" s="98">
        <f t="shared" si="118"/>
        <v>435778.55999999994</v>
      </c>
      <c r="CC91" s="97"/>
      <c r="CD91" s="98">
        <f t="shared" si="119"/>
        <v>0</v>
      </c>
      <c r="CE91" s="97"/>
      <c r="CF91" s="98">
        <f t="shared" si="120"/>
        <v>0</v>
      </c>
      <c r="CG91" s="97"/>
      <c r="CH91" s="98">
        <f t="shared" si="121"/>
        <v>0</v>
      </c>
      <c r="CI91" s="97">
        <v>58</v>
      </c>
      <c r="CJ91" s="98">
        <f t="shared" si="122"/>
        <v>789848.63999999978</v>
      </c>
      <c r="CK91" s="97">
        <v>40</v>
      </c>
      <c r="CL91" s="98">
        <f t="shared" si="123"/>
        <v>453936</v>
      </c>
      <c r="CM91" s="97">
        <v>60</v>
      </c>
      <c r="CN91" s="98">
        <f t="shared" si="124"/>
        <v>755803.44</v>
      </c>
      <c r="CO91" s="97">
        <v>81</v>
      </c>
      <c r="CP91" s="98">
        <f t="shared" si="125"/>
        <v>1224401.5728000002</v>
      </c>
      <c r="CQ91" s="97">
        <v>56</v>
      </c>
      <c r="CR91" s="98">
        <f t="shared" si="126"/>
        <v>915134.97599999991</v>
      </c>
      <c r="CS91" s="97">
        <v>0</v>
      </c>
      <c r="CT91" s="98">
        <f t="shared" si="127"/>
        <v>0</v>
      </c>
      <c r="CU91" s="103">
        <v>85</v>
      </c>
      <c r="CV91" s="98">
        <f t="shared" si="128"/>
        <v>1041783.1200000001</v>
      </c>
      <c r="CW91" s="97">
        <v>0</v>
      </c>
      <c r="CX91" s="102">
        <f t="shared" si="129"/>
        <v>0</v>
      </c>
      <c r="CY91" s="146">
        <v>60</v>
      </c>
      <c r="CZ91" s="98">
        <f t="shared" si="130"/>
        <v>817084.79999999993</v>
      </c>
      <c r="DA91" s="104">
        <v>8</v>
      </c>
      <c r="DB91" s="98">
        <f t="shared" si="131"/>
        <v>108944.63999999998</v>
      </c>
      <c r="DC91" s="97">
        <v>35</v>
      </c>
      <c r="DD91" s="98">
        <f t="shared" si="132"/>
        <v>571959.36</v>
      </c>
      <c r="DE91" s="97">
        <v>10</v>
      </c>
      <c r="DF91" s="98">
        <f t="shared" si="133"/>
        <v>216916.55999999997</v>
      </c>
      <c r="DG91" s="97">
        <v>37</v>
      </c>
      <c r="DH91" s="102">
        <f t="shared" si="134"/>
        <v>855587.48939999996</v>
      </c>
      <c r="DI91" s="98">
        <f t="shared" si="135"/>
        <v>1170</v>
      </c>
      <c r="DJ91" s="98">
        <f t="shared" si="136"/>
        <v>16276545.646200003</v>
      </c>
    </row>
    <row r="92" spans="1:114" ht="30" customHeight="1" x14ac:dyDescent="0.25">
      <c r="A92" s="89"/>
      <c r="B92" s="90">
        <v>67</v>
      </c>
      <c r="C92" s="91" t="s">
        <v>280</v>
      </c>
      <c r="D92" s="92" t="s">
        <v>281</v>
      </c>
      <c r="E92" s="85">
        <v>23160</v>
      </c>
      <c r="F92" s="93">
        <v>0.5</v>
      </c>
      <c r="G92" s="94">
        <v>1</v>
      </c>
      <c r="H92" s="88"/>
      <c r="I92" s="95">
        <v>1.4</v>
      </c>
      <c r="J92" s="95">
        <v>1.68</v>
      </c>
      <c r="K92" s="95">
        <v>2.23</v>
      </c>
      <c r="L92" s="96">
        <v>2.57</v>
      </c>
      <c r="M92" s="97">
        <v>20</v>
      </c>
      <c r="N92" s="98">
        <f t="shared" si="85"/>
        <v>356664</v>
      </c>
      <c r="O92" s="97"/>
      <c r="P92" s="97">
        <f t="shared" si="86"/>
        <v>0</v>
      </c>
      <c r="Q92" s="97">
        <v>1706</v>
      </c>
      <c r="R92" s="98">
        <f t="shared" si="87"/>
        <v>30423439.200000003</v>
      </c>
      <c r="S92" s="97"/>
      <c r="T92" s="98">
        <f t="shared" si="88"/>
        <v>0</v>
      </c>
      <c r="U92" s="97"/>
      <c r="V92" s="98">
        <f t="shared" si="89"/>
        <v>0</v>
      </c>
      <c r="W92" s="97"/>
      <c r="X92" s="98">
        <f t="shared" si="90"/>
        <v>0</v>
      </c>
      <c r="Y92" s="97"/>
      <c r="Z92" s="98">
        <f t="shared" si="91"/>
        <v>0</v>
      </c>
      <c r="AA92" s="97"/>
      <c r="AB92" s="98">
        <f t="shared" si="92"/>
        <v>0</v>
      </c>
      <c r="AC92" s="97"/>
      <c r="AD92" s="98">
        <f t="shared" si="93"/>
        <v>0</v>
      </c>
      <c r="AE92" s="97"/>
      <c r="AF92" s="98">
        <f t="shared" si="94"/>
        <v>0</v>
      </c>
      <c r="AG92" s="97">
        <v>282</v>
      </c>
      <c r="AH92" s="98">
        <f t="shared" si="95"/>
        <v>5028962.4000000004</v>
      </c>
      <c r="AI92" s="97">
        <v>65</v>
      </c>
      <c r="AJ92" s="98">
        <f t="shared" si="96"/>
        <v>1159158</v>
      </c>
      <c r="AK92" s="97"/>
      <c r="AL92" s="97">
        <f t="shared" si="97"/>
        <v>0</v>
      </c>
      <c r="AM92" s="97">
        <v>1</v>
      </c>
      <c r="AN92" s="98">
        <f t="shared" si="98"/>
        <v>21399.84</v>
      </c>
      <c r="AO92" s="103">
        <v>0</v>
      </c>
      <c r="AP92" s="98">
        <f t="shared" si="99"/>
        <v>0</v>
      </c>
      <c r="AQ92" s="97">
        <v>10</v>
      </c>
      <c r="AR92" s="102">
        <f t="shared" si="100"/>
        <v>213998.40000000002</v>
      </c>
      <c r="AS92" s="97"/>
      <c r="AT92" s="98">
        <f t="shared" si="101"/>
        <v>0</v>
      </c>
      <c r="AU92" s="97"/>
      <c r="AV92" s="97">
        <f t="shared" si="102"/>
        <v>0</v>
      </c>
      <c r="AW92" s="97"/>
      <c r="AX92" s="98">
        <f t="shared" si="103"/>
        <v>0</v>
      </c>
      <c r="AY92" s="97"/>
      <c r="AZ92" s="98">
        <f t="shared" si="104"/>
        <v>0</v>
      </c>
      <c r="BA92" s="97"/>
      <c r="BB92" s="98">
        <f t="shared" si="105"/>
        <v>0</v>
      </c>
      <c r="BC92" s="97"/>
      <c r="BD92" s="98">
        <f t="shared" si="106"/>
        <v>0</v>
      </c>
      <c r="BE92" s="97"/>
      <c r="BF92" s="98">
        <f t="shared" si="107"/>
        <v>0</v>
      </c>
      <c r="BG92" s="97">
        <v>1113</v>
      </c>
      <c r="BH92" s="98">
        <f t="shared" si="108"/>
        <v>23818021.920000002</v>
      </c>
      <c r="BI92" s="97">
        <v>60</v>
      </c>
      <c r="BJ92" s="98">
        <f t="shared" si="109"/>
        <v>1342353.5999999999</v>
      </c>
      <c r="BK92" s="97"/>
      <c r="BL92" s="98">
        <f t="shared" si="110"/>
        <v>0</v>
      </c>
      <c r="BM92" s="97">
        <v>120</v>
      </c>
      <c r="BN92" s="98">
        <f t="shared" si="111"/>
        <v>2334528</v>
      </c>
      <c r="BO92" s="97">
        <v>67</v>
      </c>
      <c r="BP92" s="98">
        <f t="shared" si="112"/>
        <v>1173100.32</v>
      </c>
      <c r="BQ92" s="97">
        <v>250</v>
      </c>
      <c r="BR92" s="98">
        <f t="shared" si="113"/>
        <v>6225408</v>
      </c>
      <c r="BS92" s="97">
        <v>663</v>
      </c>
      <c r="BT92" s="102">
        <f t="shared" si="114"/>
        <v>14188093.92</v>
      </c>
      <c r="BU92" s="104"/>
      <c r="BV92" s="98">
        <f t="shared" si="115"/>
        <v>0</v>
      </c>
      <c r="BW92" s="97"/>
      <c r="BX92" s="98">
        <f t="shared" si="116"/>
        <v>0</v>
      </c>
      <c r="BY92" s="97"/>
      <c r="BZ92" s="98">
        <f t="shared" si="117"/>
        <v>0</v>
      </c>
      <c r="CA92" s="107">
        <v>284</v>
      </c>
      <c r="CB92" s="98">
        <f t="shared" si="118"/>
        <v>5525049.5999999996</v>
      </c>
      <c r="CC92" s="97"/>
      <c r="CD92" s="98">
        <f t="shared" si="119"/>
        <v>0</v>
      </c>
      <c r="CE92" s="97"/>
      <c r="CF92" s="98">
        <f t="shared" si="120"/>
        <v>0</v>
      </c>
      <c r="CG92" s="97"/>
      <c r="CH92" s="98">
        <f t="shared" si="121"/>
        <v>0</v>
      </c>
      <c r="CI92" s="97">
        <v>316</v>
      </c>
      <c r="CJ92" s="98">
        <f t="shared" si="122"/>
        <v>6147590.3999999994</v>
      </c>
      <c r="CK92" s="97">
        <v>300</v>
      </c>
      <c r="CL92" s="98">
        <f t="shared" si="123"/>
        <v>4863600</v>
      </c>
      <c r="CM92" s="97">
        <v>120</v>
      </c>
      <c r="CN92" s="98">
        <f t="shared" si="124"/>
        <v>2159438.4</v>
      </c>
      <c r="CO92" s="97">
        <v>418</v>
      </c>
      <c r="CP92" s="98">
        <f t="shared" si="125"/>
        <v>9026452.5120000001</v>
      </c>
      <c r="CQ92" s="97">
        <v>112</v>
      </c>
      <c r="CR92" s="98">
        <f t="shared" si="126"/>
        <v>2614671.3599999999</v>
      </c>
      <c r="CS92" s="97"/>
      <c r="CT92" s="98">
        <f t="shared" si="127"/>
        <v>0</v>
      </c>
      <c r="CU92" s="103">
        <v>230</v>
      </c>
      <c r="CV92" s="98">
        <f t="shared" si="128"/>
        <v>4027060.8000000003</v>
      </c>
      <c r="CW92" s="97"/>
      <c r="CX92" s="102">
        <f t="shared" si="129"/>
        <v>0</v>
      </c>
      <c r="CY92" s="146">
        <v>165</v>
      </c>
      <c r="CZ92" s="98">
        <f t="shared" si="130"/>
        <v>3209976</v>
      </c>
      <c r="DA92" s="104">
        <v>9</v>
      </c>
      <c r="DB92" s="98">
        <f t="shared" si="131"/>
        <v>175089.6</v>
      </c>
      <c r="DC92" s="97">
        <v>306</v>
      </c>
      <c r="DD92" s="98">
        <f t="shared" si="132"/>
        <v>7143655.6799999988</v>
      </c>
      <c r="DE92" s="97">
        <v>85</v>
      </c>
      <c r="DF92" s="98">
        <f t="shared" si="133"/>
        <v>2633986.7999999998</v>
      </c>
      <c r="DG92" s="97">
        <v>257</v>
      </c>
      <c r="DH92" s="102">
        <f t="shared" si="134"/>
        <v>8489806.3619999997</v>
      </c>
      <c r="DI92" s="98">
        <f t="shared" si="135"/>
        <v>6959</v>
      </c>
      <c r="DJ92" s="98">
        <f t="shared" si="136"/>
        <v>142301505.11399996</v>
      </c>
    </row>
    <row r="93" spans="1:114" ht="15.75" customHeight="1" x14ac:dyDescent="0.25">
      <c r="A93" s="89"/>
      <c r="B93" s="90">
        <v>68</v>
      </c>
      <c r="C93" s="91" t="s">
        <v>282</v>
      </c>
      <c r="D93" s="92" t="s">
        <v>283</v>
      </c>
      <c r="E93" s="85">
        <v>23160</v>
      </c>
      <c r="F93" s="147">
        <v>1</v>
      </c>
      <c r="G93" s="94">
        <v>1</v>
      </c>
      <c r="H93" s="88"/>
      <c r="I93" s="95">
        <v>1.4</v>
      </c>
      <c r="J93" s="95">
        <v>1.68</v>
      </c>
      <c r="K93" s="95">
        <v>2.23</v>
      </c>
      <c r="L93" s="96">
        <v>2.57</v>
      </c>
      <c r="M93" s="97">
        <v>0</v>
      </c>
      <c r="N93" s="98">
        <f t="shared" si="85"/>
        <v>0</v>
      </c>
      <c r="O93" s="97"/>
      <c r="P93" s="97">
        <f t="shared" si="86"/>
        <v>0</v>
      </c>
      <c r="Q93" s="97">
        <v>20</v>
      </c>
      <c r="R93" s="98">
        <f t="shared" si="87"/>
        <v>713328</v>
      </c>
      <c r="S93" s="97"/>
      <c r="T93" s="98">
        <f t="shared" si="88"/>
        <v>0</v>
      </c>
      <c r="U93" s="97"/>
      <c r="V93" s="98">
        <f t="shared" si="89"/>
        <v>0</v>
      </c>
      <c r="W93" s="97"/>
      <c r="X93" s="98">
        <f t="shared" si="90"/>
        <v>0</v>
      </c>
      <c r="Y93" s="97"/>
      <c r="Z93" s="98">
        <f t="shared" si="91"/>
        <v>0</v>
      </c>
      <c r="AA93" s="97"/>
      <c r="AB93" s="98">
        <f t="shared" si="92"/>
        <v>0</v>
      </c>
      <c r="AC93" s="97"/>
      <c r="AD93" s="98">
        <f t="shared" si="93"/>
        <v>0</v>
      </c>
      <c r="AE93" s="97"/>
      <c r="AF93" s="98">
        <f t="shared" si="94"/>
        <v>0</v>
      </c>
      <c r="AG93" s="97"/>
      <c r="AH93" s="98">
        <f t="shared" si="95"/>
        <v>0</v>
      </c>
      <c r="AI93" s="97">
        <v>150</v>
      </c>
      <c r="AJ93" s="98">
        <f t="shared" si="96"/>
        <v>5349960</v>
      </c>
      <c r="AK93" s="97"/>
      <c r="AL93" s="97">
        <f t="shared" si="97"/>
        <v>0</v>
      </c>
      <c r="AM93" s="97"/>
      <c r="AN93" s="98">
        <f t="shared" si="98"/>
        <v>0</v>
      </c>
      <c r="AO93" s="103">
        <v>0</v>
      </c>
      <c r="AP93" s="98">
        <f t="shared" si="99"/>
        <v>0</v>
      </c>
      <c r="AQ93" s="97">
        <v>0</v>
      </c>
      <c r="AR93" s="102">
        <f t="shared" si="100"/>
        <v>0</v>
      </c>
      <c r="AS93" s="97"/>
      <c r="AT93" s="98">
        <f t="shared" si="101"/>
        <v>0</v>
      </c>
      <c r="AU93" s="97"/>
      <c r="AV93" s="97">
        <f t="shared" si="102"/>
        <v>0</v>
      </c>
      <c r="AW93" s="97"/>
      <c r="AX93" s="98">
        <f t="shared" si="103"/>
        <v>0</v>
      </c>
      <c r="AY93" s="97"/>
      <c r="AZ93" s="98">
        <f t="shared" si="104"/>
        <v>0</v>
      </c>
      <c r="BA93" s="97"/>
      <c r="BB93" s="98">
        <f t="shared" si="105"/>
        <v>0</v>
      </c>
      <c r="BC93" s="97"/>
      <c r="BD93" s="98">
        <f t="shared" si="106"/>
        <v>0</v>
      </c>
      <c r="BE93" s="97"/>
      <c r="BF93" s="98">
        <f t="shared" si="107"/>
        <v>0</v>
      </c>
      <c r="BG93" s="97">
        <v>0</v>
      </c>
      <c r="BH93" s="98">
        <f t="shared" si="108"/>
        <v>0</v>
      </c>
      <c r="BI93" s="97"/>
      <c r="BJ93" s="98">
        <f t="shared" si="109"/>
        <v>0</v>
      </c>
      <c r="BK93" s="97"/>
      <c r="BL93" s="98">
        <f t="shared" si="110"/>
        <v>0</v>
      </c>
      <c r="BM93" s="97"/>
      <c r="BN93" s="98">
        <f t="shared" si="111"/>
        <v>0</v>
      </c>
      <c r="BO93" s="97"/>
      <c r="BP93" s="98">
        <f t="shared" si="112"/>
        <v>0</v>
      </c>
      <c r="BQ93" s="97">
        <v>5</v>
      </c>
      <c r="BR93" s="98">
        <f t="shared" si="113"/>
        <v>249016.32000000001</v>
      </c>
      <c r="BS93" s="97"/>
      <c r="BT93" s="102">
        <f t="shared" si="114"/>
        <v>0</v>
      </c>
      <c r="BU93" s="104"/>
      <c r="BV93" s="98">
        <f t="shared" si="115"/>
        <v>0</v>
      </c>
      <c r="BW93" s="97"/>
      <c r="BX93" s="98">
        <f t="shared" si="116"/>
        <v>0</v>
      </c>
      <c r="BY93" s="97"/>
      <c r="BZ93" s="98">
        <f t="shared" si="117"/>
        <v>0</v>
      </c>
      <c r="CA93" s="97">
        <v>3</v>
      </c>
      <c r="CB93" s="98">
        <f t="shared" si="118"/>
        <v>116726.39999999999</v>
      </c>
      <c r="CC93" s="97"/>
      <c r="CD93" s="98">
        <f t="shared" si="119"/>
        <v>0</v>
      </c>
      <c r="CE93" s="97"/>
      <c r="CF93" s="98">
        <f t="shared" si="120"/>
        <v>0</v>
      </c>
      <c r="CG93" s="97"/>
      <c r="CH93" s="98">
        <f t="shared" si="121"/>
        <v>0</v>
      </c>
      <c r="CI93" s="97">
        <v>0</v>
      </c>
      <c r="CJ93" s="98">
        <f t="shared" si="122"/>
        <v>0</v>
      </c>
      <c r="CK93" s="97">
        <v>50</v>
      </c>
      <c r="CL93" s="98">
        <f t="shared" si="123"/>
        <v>1621200</v>
      </c>
      <c r="CM93" s="97">
        <v>30</v>
      </c>
      <c r="CN93" s="98">
        <f t="shared" si="124"/>
        <v>1079719.2</v>
      </c>
      <c r="CO93" s="97">
        <v>0</v>
      </c>
      <c r="CP93" s="98">
        <f t="shared" si="125"/>
        <v>0</v>
      </c>
      <c r="CQ93" s="97"/>
      <c r="CR93" s="98">
        <f t="shared" si="126"/>
        <v>0</v>
      </c>
      <c r="CS93" s="97"/>
      <c r="CT93" s="98">
        <f t="shared" si="127"/>
        <v>0</v>
      </c>
      <c r="CU93" s="103">
        <v>0</v>
      </c>
      <c r="CV93" s="98">
        <f t="shared" si="128"/>
        <v>0</v>
      </c>
      <c r="CW93" s="97"/>
      <c r="CX93" s="102">
        <f t="shared" si="129"/>
        <v>0</v>
      </c>
      <c r="CY93" s="97">
        <v>30</v>
      </c>
      <c r="CZ93" s="98">
        <f t="shared" si="130"/>
        <v>1167264</v>
      </c>
      <c r="DA93" s="104"/>
      <c r="DB93" s="98">
        <f t="shared" si="131"/>
        <v>0</v>
      </c>
      <c r="DC93" s="97">
        <v>0</v>
      </c>
      <c r="DD93" s="98">
        <f t="shared" si="132"/>
        <v>0</v>
      </c>
      <c r="DE93" s="97"/>
      <c r="DF93" s="98">
        <f t="shared" si="133"/>
        <v>0</v>
      </c>
      <c r="DG93" s="97"/>
      <c r="DH93" s="102">
        <f t="shared" si="134"/>
        <v>0</v>
      </c>
      <c r="DI93" s="98">
        <f t="shared" si="135"/>
        <v>288</v>
      </c>
      <c r="DJ93" s="98">
        <f t="shared" si="136"/>
        <v>10297213.920000002</v>
      </c>
    </row>
    <row r="94" spans="1:114" ht="30" customHeight="1" x14ac:dyDescent="0.25">
      <c r="A94" s="89"/>
      <c r="B94" s="90">
        <v>69</v>
      </c>
      <c r="C94" s="91" t="s">
        <v>284</v>
      </c>
      <c r="D94" s="148" t="s">
        <v>285</v>
      </c>
      <c r="E94" s="85">
        <v>23160</v>
      </c>
      <c r="F94" s="108">
        <v>4.4000000000000004</v>
      </c>
      <c r="G94" s="94">
        <v>1</v>
      </c>
      <c r="H94" s="88"/>
      <c r="I94" s="95">
        <v>1.4</v>
      </c>
      <c r="J94" s="95">
        <v>1.68</v>
      </c>
      <c r="K94" s="95">
        <v>2.23</v>
      </c>
      <c r="L94" s="96">
        <v>2.57</v>
      </c>
      <c r="M94" s="97">
        <v>1</v>
      </c>
      <c r="N94" s="98">
        <f t="shared" si="85"/>
        <v>156932.16000000003</v>
      </c>
      <c r="O94" s="97"/>
      <c r="P94" s="97">
        <f t="shared" si="86"/>
        <v>0</v>
      </c>
      <c r="Q94" s="97"/>
      <c r="R94" s="98">
        <f t="shared" si="87"/>
        <v>0</v>
      </c>
      <c r="S94" s="97"/>
      <c r="T94" s="98">
        <f t="shared" si="88"/>
        <v>0</v>
      </c>
      <c r="U94" s="97"/>
      <c r="V94" s="98">
        <f t="shared" si="89"/>
        <v>0</v>
      </c>
      <c r="W94" s="97"/>
      <c r="X94" s="98">
        <f t="shared" si="90"/>
        <v>0</v>
      </c>
      <c r="Y94" s="97"/>
      <c r="Z94" s="98">
        <f t="shared" si="91"/>
        <v>0</v>
      </c>
      <c r="AA94" s="97"/>
      <c r="AB94" s="98">
        <f t="shared" si="92"/>
        <v>0</v>
      </c>
      <c r="AC94" s="97"/>
      <c r="AD94" s="98">
        <f t="shared" si="93"/>
        <v>0</v>
      </c>
      <c r="AE94" s="97"/>
      <c r="AF94" s="98">
        <f t="shared" si="94"/>
        <v>0</v>
      </c>
      <c r="AG94" s="97"/>
      <c r="AH94" s="98">
        <f t="shared" si="95"/>
        <v>0</v>
      </c>
      <c r="AI94" s="97"/>
      <c r="AJ94" s="98">
        <f t="shared" si="96"/>
        <v>0</v>
      </c>
      <c r="AK94" s="97"/>
      <c r="AL94" s="97">
        <f t="shared" si="97"/>
        <v>0</v>
      </c>
      <c r="AM94" s="97">
        <v>3</v>
      </c>
      <c r="AN94" s="98">
        <f t="shared" si="98"/>
        <v>564955.77600000007</v>
      </c>
      <c r="AO94" s="103"/>
      <c r="AP94" s="98">
        <f t="shared" si="99"/>
        <v>0</v>
      </c>
      <c r="AQ94" s="97">
        <v>0</v>
      </c>
      <c r="AR94" s="98">
        <f t="shared" si="100"/>
        <v>0</v>
      </c>
      <c r="AS94" s="97"/>
      <c r="AT94" s="98">
        <f t="shared" si="101"/>
        <v>0</v>
      </c>
      <c r="AU94" s="97"/>
      <c r="AV94" s="97">
        <f t="shared" si="102"/>
        <v>0</v>
      </c>
      <c r="AW94" s="97"/>
      <c r="AX94" s="98">
        <f t="shared" si="103"/>
        <v>0</v>
      </c>
      <c r="AY94" s="97"/>
      <c r="AZ94" s="98">
        <f t="shared" si="104"/>
        <v>0</v>
      </c>
      <c r="BA94" s="97"/>
      <c r="BB94" s="98">
        <f t="shared" si="105"/>
        <v>0</v>
      </c>
      <c r="BC94" s="97"/>
      <c r="BD94" s="98">
        <f t="shared" si="106"/>
        <v>0</v>
      </c>
      <c r="BE94" s="97"/>
      <c r="BF94" s="98">
        <f t="shared" si="107"/>
        <v>0</v>
      </c>
      <c r="BG94" s="97">
        <v>11</v>
      </c>
      <c r="BH94" s="98">
        <f t="shared" si="108"/>
        <v>2071504.5120000001</v>
      </c>
      <c r="BI94" s="97"/>
      <c r="BJ94" s="98">
        <f t="shared" si="109"/>
        <v>0</v>
      </c>
      <c r="BK94" s="97"/>
      <c r="BL94" s="98">
        <f t="shared" si="110"/>
        <v>0</v>
      </c>
      <c r="BM94" s="97"/>
      <c r="BN94" s="98">
        <f t="shared" si="111"/>
        <v>0</v>
      </c>
      <c r="BO94" s="97"/>
      <c r="BP94" s="98">
        <f t="shared" si="112"/>
        <v>0</v>
      </c>
      <c r="BQ94" s="97">
        <v>0</v>
      </c>
      <c r="BR94" s="98">
        <f t="shared" si="113"/>
        <v>0</v>
      </c>
      <c r="BS94" s="97"/>
      <c r="BT94" s="102">
        <f t="shared" si="114"/>
        <v>0</v>
      </c>
      <c r="BU94" s="104"/>
      <c r="BV94" s="98">
        <f t="shared" si="115"/>
        <v>0</v>
      </c>
      <c r="BW94" s="97"/>
      <c r="BX94" s="98">
        <f t="shared" si="116"/>
        <v>0</v>
      </c>
      <c r="BY94" s="97"/>
      <c r="BZ94" s="98">
        <f t="shared" si="117"/>
        <v>0</v>
      </c>
      <c r="CA94" s="97"/>
      <c r="CB94" s="98">
        <f t="shared" si="118"/>
        <v>0</v>
      </c>
      <c r="CC94" s="97"/>
      <c r="CD94" s="98">
        <f t="shared" si="119"/>
        <v>0</v>
      </c>
      <c r="CE94" s="97"/>
      <c r="CF94" s="98">
        <f t="shared" si="120"/>
        <v>0</v>
      </c>
      <c r="CG94" s="97"/>
      <c r="CH94" s="98">
        <f t="shared" si="121"/>
        <v>0</v>
      </c>
      <c r="CI94" s="97">
        <v>0</v>
      </c>
      <c r="CJ94" s="98">
        <f t="shared" si="122"/>
        <v>0</v>
      </c>
      <c r="CK94" s="97"/>
      <c r="CL94" s="98">
        <f t="shared" si="123"/>
        <v>0</v>
      </c>
      <c r="CM94" s="97"/>
      <c r="CN94" s="98">
        <f t="shared" si="124"/>
        <v>0</v>
      </c>
      <c r="CO94" s="97">
        <v>0</v>
      </c>
      <c r="CP94" s="98">
        <f t="shared" si="125"/>
        <v>0</v>
      </c>
      <c r="CQ94" s="97"/>
      <c r="CR94" s="98">
        <f t="shared" si="126"/>
        <v>0</v>
      </c>
      <c r="CS94" s="97"/>
      <c r="CT94" s="98">
        <f t="shared" si="127"/>
        <v>0</v>
      </c>
      <c r="CU94" s="103"/>
      <c r="CV94" s="98">
        <f t="shared" si="128"/>
        <v>0</v>
      </c>
      <c r="CW94" s="97"/>
      <c r="CX94" s="102">
        <f t="shared" si="129"/>
        <v>0</v>
      </c>
      <c r="CY94" s="97"/>
      <c r="CZ94" s="98">
        <f t="shared" si="130"/>
        <v>0</v>
      </c>
      <c r="DA94" s="104"/>
      <c r="DB94" s="98">
        <f t="shared" si="131"/>
        <v>0</v>
      </c>
      <c r="DC94" s="97">
        <v>0</v>
      </c>
      <c r="DD94" s="98">
        <f t="shared" si="132"/>
        <v>0</v>
      </c>
      <c r="DE94" s="97"/>
      <c r="DF94" s="98">
        <f t="shared" si="133"/>
        <v>0</v>
      </c>
      <c r="DG94" s="97"/>
      <c r="DH94" s="102">
        <f t="shared" si="134"/>
        <v>0</v>
      </c>
      <c r="DI94" s="98">
        <f t="shared" si="135"/>
        <v>15</v>
      </c>
      <c r="DJ94" s="98">
        <f t="shared" si="136"/>
        <v>2793392.4480000003</v>
      </c>
    </row>
    <row r="95" spans="1:114" x14ac:dyDescent="0.25">
      <c r="A95" s="89"/>
      <c r="B95" s="90">
        <v>70</v>
      </c>
      <c r="C95" s="91" t="s">
        <v>286</v>
      </c>
      <c r="D95" s="92" t="s">
        <v>287</v>
      </c>
      <c r="E95" s="85">
        <v>23160</v>
      </c>
      <c r="F95" s="108">
        <v>2.2999999999999998</v>
      </c>
      <c r="G95" s="94">
        <v>1</v>
      </c>
      <c r="H95" s="88"/>
      <c r="I95" s="95">
        <v>1.4</v>
      </c>
      <c r="J95" s="95">
        <v>1.68</v>
      </c>
      <c r="K95" s="95">
        <v>2.23</v>
      </c>
      <c r="L95" s="96">
        <v>2.57</v>
      </c>
      <c r="M95" s="97">
        <v>1</v>
      </c>
      <c r="N95" s="98">
        <f t="shared" si="85"/>
        <v>82032.719999999987</v>
      </c>
      <c r="O95" s="97"/>
      <c r="P95" s="97">
        <f t="shared" si="86"/>
        <v>0</v>
      </c>
      <c r="Q95" s="97">
        <v>3</v>
      </c>
      <c r="R95" s="98">
        <f t="shared" si="87"/>
        <v>246098.16</v>
      </c>
      <c r="S95" s="97"/>
      <c r="T95" s="98">
        <f t="shared" si="88"/>
        <v>0</v>
      </c>
      <c r="U95" s="97"/>
      <c r="V95" s="98">
        <f t="shared" si="89"/>
        <v>0</v>
      </c>
      <c r="W95" s="97"/>
      <c r="X95" s="98">
        <f t="shared" si="90"/>
        <v>0</v>
      </c>
      <c r="Y95" s="97"/>
      <c r="Z95" s="98">
        <f t="shared" si="91"/>
        <v>0</v>
      </c>
      <c r="AA95" s="97"/>
      <c r="AB95" s="98">
        <f t="shared" si="92"/>
        <v>0</v>
      </c>
      <c r="AC95" s="97"/>
      <c r="AD95" s="98">
        <f t="shared" si="93"/>
        <v>0</v>
      </c>
      <c r="AE95" s="97"/>
      <c r="AF95" s="98">
        <f t="shared" si="94"/>
        <v>0</v>
      </c>
      <c r="AG95" s="97"/>
      <c r="AH95" s="98">
        <f t="shared" si="95"/>
        <v>0</v>
      </c>
      <c r="AI95" s="97">
        <v>1</v>
      </c>
      <c r="AJ95" s="98">
        <f t="shared" si="96"/>
        <v>82032.719999999987</v>
      </c>
      <c r="AK95" s="97"/>
      <c r="AL95" s="97">
        <f t="shared" si="97"/>
        <v>0</v>
      </c>
      <c r="AM95" s="97"/>
      <c r="AN95" s="98">
        <f t="shared" si="98"/>
        <v>0</v>
      </c>
      <c r="AO95" s="103">
        <v>0</v>
      </c>
      <c r="AP95" s="98">
        <f t="shared" si="99"/>
        <v>0</v>
      </c>
      <c r="AQ95" s="97">
        <v>0</v>
      </c>
      <c r="AR95" s="98">
        <f t="shared" si="100"/>
        <v>0</v>
      </c>
      <c r="AS95" s="97"/>
      <c r="AT95" s="98">
        <f t="shared" si="101"/>
        <v>0</v>
      </c>
      <c r="AU95" s="97"/>
      <c r="AV95" s="97">
        <f t="shared" si="102"/>
        <v>0</v>
      </c>
      <c r="AW95" s="97"/>
      <c r="AX95" s="98">
        <f t="shared" si="103"/>
        <v>0</v>
      </c>
      <c r="AY95" s="97"/>
      <c r="AZ95" s="98">
        <f t="shared" si="104"/>
        <v>0</v>
      </c>
      <c r="BA95" s="97"/>
      <c r="BB95" s="98">
        <f t="shared" si="105"/>
        <v>0</v>
      </c>
      <c r="BC95" s="97"/>
      <c r="BD95" s="98">
        <f t="shared" si="106"/>
        <v>0</v>
      </c>
      <c r="BE95" s="97"/>
      <c r="BF95" s="98">
        <f t="shared" si="107"/>
        <v>0</v>
      </c>
      <c r="BG95" s="97">
        <v>1</v>
      </c>
      <c r="BH95" s="98">
        <f t="shared" si="108"/>
        <v>98439.263999999996</v>
      </c>
      <c r="BI95" s="97"/>
      <c r="BJ95" s="98">
        <f t="shared" si="109"/>
        <v>0</v>
      </c>
      <c r="BK95" s="97"/>
      <c r="BL95" s="98">
        <f t="shared" si="110"/>
        <v>0</v>
      </c>
      <c r="BM95" s="97"/>
      <c r="BN95" s="98">
        <f t="shared" si="111"/>
        <v>0</v>
      </c>
      <c r="BO95" s="97"/>
      <c r="BP95" s="98">
        <f t="shared" si="112"/>
        <v>0</v>
      </c>
      <c r="BQ95" s="97">
        <v>3</v>
      </c>
      <c r="BR95" s="98">
        <f t="shared" si="113"/>
        <v>343642.52159999998</v>
      </c>
      <c r="BS95" s="97"/>
      <c r="BT95" s="102">
        <f t="shared" si="114"/>
        <v>0</v>
      </c>
      <c r="BU95" s="104"/>
      <c r="BV95" s="98">
        <f t="shared" si="115"/>
        <v>0</v>
      </c>
      <c r="BW95" s="97"/>
      <c r="BX95" s="98">
        <f t="shared" si="116"/>
        <v>0</v>
      </c>
      <c r="BY95" s="97"/>
      <c r="BZ95" s="98">
        <f t="shared" si="117"/>
        <v>0</v>
      </c>
      <c r="CA95" s="97"/>
      <c r="CB95" s="98">
        <f t="shared" si="118"/>
        <v>0</v>
      </c>
      <c r="CC95" s="97"/>
      <c r="CD95" s="98">
        <f t="shared" si="119"/>
        <v>0</v>
      </c>
      <c r="CE95" s="97"/>
      <c r="CF95" s="98">
        <f t="shared" si="120"/>
        <v>0</v>
      </c>
      <c r="CG95" s="97"/>
      <c r="CH95" s="98">
        <f t="shared" si="121"/>
        <v>0</v>
      </c>
      <c r="CI95" s="97">
        <v>0</v>
      </c>
      <c r="CJ95" s="98">
        <f t="shared" si="122"/>
        <v>0</v>
      </c>
      <c r="CK95" s="97"/>
      <c r="CL95" s="98">
        <f t="shared" si="123"/>
        <v>0</v>
      </c>
      <c r="CM95" s="97"/>
      <c r="CN95" s="98">
        <f t="shared" si="124"/>
        <v>0</v>
      </c>
      <c r="CO95" s="97">
        <v>0</v>
      </c>
      <c r="CP95" s="98">
        <f t="shared" si="125"/>
        <v>0</v>
      </c>
      <c r="CQ95" s="97"/>
      <c r="CR95" s="98">
        <f t="shared" si="126"/>
        <v>0</v>
      </c>
      <c r="CS95" s="97"/>
      <c r="CT95" s="98">
        <f t="shared" si="127"/>
        <v>0</v>
      </c>
      <c r="CU95" s="103">
        <v>0</v>
      </c>
      <c r="CV95" s="98">
        <f t="shared" si="128"/>
        <v>0</v>
      </c>
      <c r="CW95" s="97"/>
      <c r="CX95" s="102">
        <f t="shared" si="129"/>
        <v>0</v>
      </c>
      <c r="CY95" s="97">
        <v>1</v>
      </c>
      <c r="CZ95" s="98">
        <f t="shared" si="130"/>
        <v>89490.239999999991</v>
      </c>
      <c r="DA95" s="104"/>
      <c r="DB95" s="98">
        <f t="shared" si="131"/>
        <v>0</v>
      </c>
      <c r="DC95" s="97">
        <v>0</v>
      </c>
      <c r="DD95" s="98">
        <f t="shared" si="132"/>
        <v>0</v>
      </c>
      <c r="DE95" s="97"/>
      <c r="DF95" s="98">
        <f t="shared" si="133"/>
        <v>0</v>
      </c>
      <c r="DG95" s="97"/>
      <c r="DH95" s="102">
        <f t="shared" si="134"/>
        <v>0</v>
      </c>
      <c r="DI95" s="98">
        <f t="shared" si="135"/>
        <v>10</v>
      </c>
      <c r="DJ95" s="98">
        <f t="shared" si="136"/>
        <v>941735.62559999991</v>
      </c>
    </row>
    <row r="96" spans="1:114" ht="15.75" customHeight="1" x14ac:dyDescent="0.25">
      <c r="A96" s="89">
        <v>13</v>
      </c>
      <c r="B96" s="204"/>
      <c r="C96" s="205"/>
      <c r="D96" s="201" t="s">
        <v>288</v>
      </c>
      <c r="E96" s="85">
        <v>23160</v>
      </c>
      <c r="F96" s="155">
        <v>1.49</v>
      </c>
      <c r="G96" s="94">
        <v>1</v>
      </c>
      <c r="H96" s="88"/>
      <c r="I96" s="95">
        <v>1.4</v>
      </c>
      <c r="J96" s="95">
        <v>1.68</v>
      </c>
      <c r="K96" s="95">
        <v>2.23</v>
      </c>
      <c r="L96" s="96">
        <v>2.57</v>
      </c>
      <c r="M96" s="113">
        <f>SUM(M97:M103)</f>
        <v>1017</v>
      </c>
      <c r="N96" s="113">
        <f>SUM(N97:N103)</f>
        <v>54963349.055999994</v>
      </c>
      <c r="O96" s="113">
        <f t="shared" ref="O96:BZ96" si="137">SUM(O97:O103)</f>
        <v>2316</v>
      </c>
      <c r="P96" s="113">
        <f t="shared" si="137"/>
        <v>169262391.14400002</v>
      </c>
      <c r="Q96" s="113">
        <f t="shared" si="137"/>
        <v>98</v>
      </c>
      <c r="R96" s="113">
        <f t="shared" si="137"/>
        <v>4225041.7440000009</v>
      </c>
      <c r="S96" s="113">
        <f t="shared" si="137"/>
        <v>0</v>
      </c>
      <c r="T96" s="113">
        <f t="shared" si="137"/>
        <v>0</v>
      </c>
      <c r="U96" s="113">
        <f t="shared" si="137"/>
        <v>0</v>
      </c>
      <c r="V96" s="113">
        <f t="shared" si="137"/>
        <v>0</v>
      </c>
      <c r="W96" s="113">
        <f t="shared" si="137"/>
        <v>0</v>
      </c>
      <c r="X96" s="113">
        <f t="shared" si="137"/>
        <v>0</v>
      </c>
      <c r="Y96" s="113">
        <f t="shared" si="137"/>
        <v>0</v>
      </c>
      <c r="Z96" s="113">
        <f t="shared" si="137"/>
        <v>0</v>
      </c>
      <c r="AA96" s="113">
        <f t="shared" si="137"/>
        <v>0</v>
      </c>
      <c r="AB96" s="113">
        <f t="shared" si="137"/>
        <v>0</v>
      </c>
      <c r="AC96" s="113">
        <f t="shared" si="137"/>
        <v>443</v>
      </c>
      <c r="AD96" s="113">
        <f t="shared" si="137"/>
        <v>26622827.616</v>
      </c>
      <c r="AE96" s="113">
        <f t="shared" si="137"/>
        <v>19</v>
      </c>
      <c r="AF96" s="113">
        <f t="shared" si="137"/>
        <v>1531126.1279999998</v>
      </c>
      <c r="AG96" s="113">
        <f t="shared" si="137"/>
        <v>0</v>
      </c>
      <c r="AH96" s="113">
        <f t="shared" si="137"/>
        <v>0</v>
      </c>
      <c r="AI96" s="113">
        <f t="shared" si="137"/>
        <v>320</v>
      </c>
      <c r="AJ96" s="113">
        <f t="shared" si="137"/>
        <v>13264334.16</v>
      </c>
      <c r="AK96" s="113">
        <f>SUM(AK97:AK103)</f>
        <v>1422</v>
      </c>
      <c r="AL96" s="113">
        <f t="shared" si="137"/>
        <v>57274531.776000001</v>
      </c>
      <c r="AM96" s="113">
        <f t="shared" si="137"/>
        <v>732</v>
      </c>
      <c r="AN96" s="113">
        <f t="shared" si="137"/>
        <v>54961637.068800002</v>
      </c>
      <c r="AO96" s="113">
        <f t="shared" si="137"/>
        <v>0</v>
      </c>
      <c r="AP96" s="113">
        <f t="shared" si="137"/>
        <v>0</v>
      </c>
      <c r="AQ96" s="113">
        <f t="shared" si="137"/>
        <v>52</v>
      </c>
      <c r="AR96" s="113">
        <f t="shared" si="137"/>
        <v>2775131.2512000003</v>
      </c>
      <c r="AS96" s="113">
        <f t="shared" si="137"/>
        <v>2</v>
      </c>
      <c r="AT96" s="113">
        <f t="shared" si="137"/>
        <v>72629.759999999995</v>
      </c>
      <c r="AU96" s="113">
        <f t="shared" si="137"/>
        <v>13</v>
      </c>
      <c r="AV96" s="113">
        <f t="shared" si="137"/>
        <v>477410.97599999997</v>
      </c>
      <c r="AW96" s="113">
        <f>SUM(AW97:AW103)</f>
        <v>0</v>
      </c>
      <c r="AX96" s="113">
        <f>SUM(AX97:AX103)</f>
        <v>0</v>
      </c>
      <c r="AY96" s="113">
        <f>SUM(AY97:AY103)</f>
        <v>0</v>
      </c>
      <c r="AZ96" s="113">
        <f t="shared" si="137"/>
        <v>0</v>
      </c>
      <c r="BA96" s="113">
        <v>0</v>
      </c>
      <c r="BB96" s="113">
        <f t="shared" si="137"/>
        <v>0</v>
      </c>
      <c r="BC96" s="113">
        <f t="shared" si="137"/>
        <v>0</v>
      </c>
      <c r="BD96" s="113">
        <f t="shared" si="137"/>
        <v>0</v>
      </c>
      <c r="BE96" s="113">
        <f t="shared" si="137"/>
        <v>105</v>
      </c>
      <c r="BF96" s="113">
        <f t="shared" si="137"/>
        <v>4918072.32</v>
      </c>
      <c r="BG96" s="113">
        <f t="shared" si="137"/>
        <v>785</v>
      </c>
      <c r="BH96" s="113">
        <f t="shared" si="137"/>
        <v>50694936.969599999</v>
      </c>
      <c r="BI96" s="113">
        <f t="shared" si="137"/>
        <v>0</v>
      </c>
      <c r="BJ96" s="113">
        <f t="shared" si="137"/>
        <v>0</v>
      </c>
      <c r="BK96" s="113">
        <v>0</v>
      </c>
      <c r="BL96" s="113">
        <f t="shared" si="137"/>
        <v>0</v>
      </c>
      <c r="BM96" s="113">
        <f t="shared" si="137"/>
        <v>162</v>
      </c>
      <c r="BN96" s="113">
        <f t="shared" si="137"/>
        <v>8584837.6320000011</v>
      </c>
      <c r="BO96" s="113">
        <f t="shared" si="137"/>
        <v>0</v>
      </c>
      <c r="BP96" s="113">
        <f t="shared" si="137"/>
        <v>0</v>
      </c>
      <c r="BQ96" s="113">
        <f t="shared" si="137"/>
        <v>180</v>
      </c>
      <c r="BR96" s="113">
        <f t="shared" si="137"/>
        <v>12724733.952</v>
      </c>
      <c r="BS96" s="113">
        <f t="shared" si="137"/>
        <v>126</v>
      </c>
      <c r="BT96" s="203">
        <f t="shared" si="137"/>
        <v>7640598.8736000005</v>
      </c>
      <c r="BU96" s="156">
        <f t="shared" si="137"/>
        <v>0</v>
      </c>
      <c r="BV96" s="113">
        <f t="shared" si="137"/>
        <v>0</v>
      </c>
      <c r="BW96" s="113">
        <f t="shared" si="137"/>
        <v>0</v>
      </c>
      <c r="BX96" s="113">
        <f t="shared" si="137"/>
        <v>0</v>
      </c>
      <c r="BY96" s="113">
        <f t="shared" si="137"/>
        <v>0</v>
      </c>
      <c r="BZ96" s="113">
        <f t="shared" si="137"/>
        <v>0</v>
      </c>
      <c r="CA96" s="113">
        <f>SUM(CA97:CA103)</f>
        <v>102</v>
      </c>
      <c r="CB96" s="113">
        <f>SUM(CB97:CB103)</f>
        <v>5854996.2239999995</v>
      </c>
      <c r="CC96" s="113">
        <f t="shared" ref="CC96:DJ96" si="138">SUM(CC97:CC103)</f>
        <v>0</v>
      </c>
      <c r="CD96" s="113">
        <f t="shared" si="138"/>
        <v>0</v>
      </c>
      <c r="CE96" s="113">
        <f t="shared" si="138"/>
        <v>0</v>
      </c>
      <c r="CF96" s="113">
        <f t="shared" si="138"/>
        <v>0</v>
      </c>
      <c r="CG96" s="113">
        <f t="shared" si="138"/>
        <v>0</v>
      </c>
      <c r="CH96" s="113">
        <f t="shared" si="138"/>
        <v>0</v>
      </c>
      <c r="CI96" s="113">
        <f t="shared" si="138"/>
        <v>0</v>
      </c>
      <c r="CJ96" s="113">
        <f t="shared" si="138"/>
        <v>0</v>
      </c>
      <c r="CK96" s="113">
        <f t="shared" si="138"/>
        <v>201</v>
      </c>
      <c r="CL96" s="113">
        <f t="shared" si="138"/>
        <v>8251259.5200000005</v>
      </c>
      <c r="CM96" s="113">
        <f t="shared" si="138"/>
        <v>88</v>
      </c>
      <c r="CN96" s="113">
        <f t="shared" si="138"/>
        <v>4454201.6063999999</v>
      </c>
      <c r="CO96" s="113">
        <f t="shared" si="138"/>
        <v>201</v>
      </c>
      <c r="CP96" s="113">
        <f t="shared" si="138"/>
        <v>9954147.2486400045</v>
      </c>
      <c r="CQ96" s="113">
        <f t="shared" si="138"/>
        <v>226</v>
      </c>
      <c r="CR96" s="113">
        <f t="shared" si="138"/>
        <v>14941913.011199998</v>
      </c>
      <c r="CS96" s="113">
        <f t="shared" si="138"/>
        <v>0</v>
      </c>
      <c r="CT96" s="113">
        <f t="shared" si="138"/>
        <v>0</v>
      </c>
      <c r="CU96" s="113">
        <f t="shared" si="138"/>
        <v>0</v>
      </c>
      <c r="CV96" s="113">
        <f t="shared" si="138"/>
        <v>0</v>
      </c>
      <c r="CW96" s="113">
        <f t="shared" si="138"/>
        <v>0</v>
      </c>
      <c r="CX96" s="113">
        <f t="shared" si="138"/>
        <v>0</v>
      </c>
      <c r="CY96" s="113">
        <f t="shared" si="138"/>
        <v>80</v>
      </c>
      <c r="CZ96" s="113">
        <f t="shared" si="138"/>
        <v>4310316.8640000001</v>
      </c>
      <c r="DA96" s="113">
        <f t="shared" si="138"/>
        <v>0</v>
      </c>
      <c r="DB96" s="113">
        <f t="shared" si="138"/>
        <v>0</v>
      </c>
      <c r="DC96" s="113">
        <f t="shared" si="138"/>
        <v>18</v>
      </c>
      <c r="DD96" s="113">
        <f t="shared" si="138"/>
        <v>1053339.0336</v>
      </c>
      <c r="DE96" s="113">
        <f t="shared" si="138"/>
        <v>7</v>
      </c>
      <c r="DF96" s="113">
        <f t="shared" si="138"/>
        <v>597450.18240000005</v>
      </c>
      <c r="DG96" s="113">
        <f t="shared" si="138"/>
        <v>0</v>
      </c>
      <c r="DH96" s="203">
        <f t="shared" si="138"/>
        <v>0</v>
      </c>
      <c r="DI96" s="113">
        <f t="shared" si="138"/>
        <v>8715</v>
      </c>
      <c r="DJ96" s="113">
        <f t="shared" si="138"/>
        <v>519411214.11744004</v>
      </c>
    </row>
    <row r="97" spans="1:114" ht="30" x14ac:dyDescent="0.25">
      <c r="A97" s="89"/>
      <c r="B97" s="90">
        <v>71</v>
      </c>
      <c r="C97" s="91" t="s">
        <v>289</v>
      </c>
      <c r="D97" s="92" t="s">
        <v>290</v>
      </c>
      <c r="E97" s="85">
        <v>23160</v>
      </c>
      <c r="F97" s="93">
        <v>1.42</v>
      </c>
      <c r="G97" s="94">
        <v>1</v>
      </c>
      <c r="H97" s="88"/>
      <c r="I97" s="95">
        <v>1.4</v>
      </c>
      <c r="J97" s="95">
        <v>1.68</v>
      </c>
      <c r="K97" s="95">
        <v>2.23</v>
      </c>
      <c r="L97" s="96">
        <v>2.57</v>
      </c>
      <c r="M97" s="97">
        <v>298</v>
      </c>
      <c r="N97" s="98">
        <f>(M97*$E97*$F97*$G97*$I97*$N$11)</f>
        <v>15092593.823999999</v>
      </c>
      <c r="O97" s="106">
        <v>1050</v>
      </c>
      <c r="P97" s="97">
        <f>(O97*$E97*$F97*$G97*$I97*$P$11)</f>
        <v>53178602.400000006</v>
      </c>
      <c r="Q97" s="97"/>
      <c r="R97" s="98">
        <f>(Q97*$E97*$F97*$G97*$I97*$R$11)</f>
        <v>0</v>
      </c>
      <c r="S97" s="97"/>
      <c r="T97" s="98">
        <f t="shared" ref="T97:T103" si="139">(S97/12*2*$E97*$F97*$G97*$I97*$T$11)+(S97/12*10*$E97*$F97*$G97*$I97*$T$12)</f>
        <v>0</v>
      </c>
      <c r="U97" s="97">
        <v>0</v>
      </c>
      <c r="V97" s="98">
        <f t="shared" ref="V97:V103" si="140">(U97*$E97*$F97*$G97*$I97*$V$11)</f>
        <v>0</v>
      </c>
      <c r="W97" s="97">
        <v>0</v>
      </c>
      <c r="X97" s="98">
        <f t="shared" ref="X97:X103" si="141">(W97*$E97*$F97*$G97*$I97*$X$11)</f>
        <v>0</v>
      </c>
      <c r="Y97" s="97"/>
      <c r="Z97" s="98">
        <f t="shared" ref="Z97:Z103" si="142">(Y97*$E97*$F97*$G97*$I97*$Z$11)</f>
        <v>0</v>
      </c>
      <c r="AA97" s="97">
        <v>0</v>
      </c>
      <c r="AB97" s="98">
        <f t="shared" ref="AB97:AB103" si="143">(AA97*$E97*$F97*$G97*$I97*$AB$11)</f>
        <v>0</v>
      </c>
      <c r="AC97" s="97">
        <v>30</v>
      </c>
      <c r="AD97" s="98">
        <f t="shared" ref="AD97:AD103" si="144">(AC97*$E97*$F97*$G97*$I97*$AD$11)</f>
        <v>1519388.6400000001</v>
      </c>
      <c r="AE97" s="97">
        <v>1</v>
      </c>
      <c r="AF97" s="98">
        <f t="shared" ref="AF97:AF103" si="145">(AE97*$E97*$F97*$G97*$I97*$AF$11)</f>
        <v>64458.911999999989</v>
      </c>
      <c r="AG97" s="99"/>
      <c r="AH97" s="98">
        <f t="shared" ref="AH97:AH103" si="146">(AG97*$E97*$F97*$G97*$I97*$AH$11)</f>
        <v>0</v>
      </c>
      <c r="AI97" s="97"/>
      <c r="AJ97" s="98">
        <f t="shared" ref="AJ97:AJ103" si="147">(AI97*$E97*$F97*$G97*$I97*$AJ$11)</f>
        <v>0</v>
      </c>
      <c r="AK97" s="97"/>
      <c r="AL97" s="97">
        <f t="shared" ref="AL97:AL103" si="148">(AK97*$E97*$F97*$G97*$I97*$AL$11)</f>
        <v>0</v>
      </c>
      <c r="AM97" s="97">
        <v>125</v>
      </c>
      <c r="AN97" s="98">
        <f t="shared" ref="AN97:AN103" si="149">(AM97*$E97*$F97*$G97*$J97*$AN$11)</f>
        <v>7596943.2000000002</v>
      </c>
      <c r="AO97" s="103"/>
      <c r="AP97" s="98">
        <f t="shared" ref="AP97:AP103" si="150">(AO97*$E97*$F97*$G97*$J97*$AP$11)</f>
        <v>0</v>
      </c>
      <c r="AQ97" s="97">
        <v>19</v>
      </c>
      <c r="AR97" s="102">
        <f t="shared" ref="AR97:AR103" si="151">(AQ97*$E97*$F97*$G97*$J97*$AR$11)</f>
        <v>1154735.3663999999</v>
      </c>
      <c r="AS97" s="97"/>
      <c r="AT97" s="98">
        <f t="shared" ref="AT97:AT103" si="152">(AS97*$E97*$F97*$G97*$I97*$AT$11)</f>
        <v>0</v>
      </c>
      <c r="AU97" s="97">
        <v>4</v>
      </c>
      <c r="AV97" s="97">
        <f t="shared" ref="AV97:AV103" si="153">(AU97*$E97*$F97*$G97*$I97*$AV$11)</f>
        <v>165751.48799999998</v>
      </c>
      <c r="AW97" s="97"/>
      <c r="AX97" s="98">
        <f t="shared" ref="AX97:AX103" si="154">(AW97*$E97*$F97*$G97*$I97*$AX$11)</f>
        <v>0</v>
      </c>
      <c r="AY97" s="97">
        <v>0</v>
      </c>
      <c r="AZ97" s="98">
        <f t="shared" ref="AZ97:AZ103" si="155">(AY97*$E97*$F97*$G97*$I97*$AZ$11)</f>
        <v>0</v>
      </c>
      <c r="BA97" s="97">
        <v>0</v>
      </c>
      <c r="BB97" s="98">
        <f t="shared" ref="BB97:BB103" si="156">(BA97*$E97*$F97*$G97*$I97*$BB$11)</f>
        <v>0</v>
      </c>
      <c r="BC97" s="97">
        <v>0</v>
      </c>
      <c r="BD97" s="98">
        <f t="shared" ref="BD97:BD103" si="157">(BC97*$E97*$F97*$G97*$I97*$BD$11)</f>
        <v>0</v>
      </c>
      <c r="BE97" s="97"/>
      <c r="BF97" s="98">
        <f t="shared" ref="BF97:BF103" si="158">(BE97*$E97*$F97*$G97*$I97*$BF$11)</f>
        <v>0</v>
      </c>
      <c r="BG97" s="97">
        <v>287</v>
      </c>
      <c r="BH97" s="98">
        <f t="shared" ref="BH97:BH103" si="159">(BG97*$E97*$F97*$G97*$J97*$BH$11)</f>
        <v>17442581.587200001</v>
      </c>
      <c r="BI97" s="97">
        <v>0</v>
      </c>
      <c r="BJ97" s="98">
        <f t="shared" ref="BJ97:BJ103" si="160">(BI97*$E97*$F97*$G97*$J97*$BJ$11)</f>
        <v>0</v>
      </c>
      <c r="BK97" s="97">
        <v>0</v>
      </c>
      <c r="BL97" s="98">
        <f t="shared" ref="BL97:BL103" si="161">(BK97*$E97*$F97*$G97*$J97*$BL$11)</f>
        <v>0</v>
      </c>
      <c r="BM97" s="97">
        <v>40</v>
      </c>
      <c r="BN97" s="98">
        <f t="shared" ref="BN97:BN103" si="162">(BM97*$E97*$F97*$G97*$J97*$BN$11)</f>
        <v>2210019.84</v>
      </c>
      <c r="BO97" s="97"/>
      <c r="BP97" s="98">
        <f t="shared" ref="BP97:BP103" si="163">(BO97*$E97*$F97*$G97*$J97*$BP$11)</f>
        <v>0</v>
      </c>
      <c r="BQ97" s="97">
        <v>91</v>
      </c>
      <c r="BR97" s="98">
        <f t="shared" ref="BR97:BR103" si="164">(BQ97*$E97*$F97*$G97*$J97*$BR$11)</f>
        <v>6435577.774079999</v>
      </c>
      <c r="BS97" s="97">
        <v>40</v>
      </c>
      <c r="BT97" s="102">
        <f t="shared" ref="BT97:BT103" si="165">(BS97*$E97*$F97*$G97*$J97*$BT$11)</f>
        <v>2431021.824</v>
      </c>
      <c r="BU97" s="104">
        <v>0</v>
      </c>
      <c r="BV97" s="98">
        <f t="shared" ref="BV97:BV103" si="166">(BU97*$E97*$F97*$G97*$I97*$BV$11)</f>
        <v>0</v>
      </c>
      <c r="BW97" s="97">
        <v>0</v>
      </c>
      <c r="BX97" s="98">
        <f t="shared" ref="BX97:BX103" si="167">(BW97*$E97*$F97*$G97*$I97*$BX$11)</f>
        <v>0</v>
      </c>
      <c r="BY97" s="97">
        <v>0</v>
      </c>
      <c r="BZ97" s="98">
        <f t="shared" ref="BZ97:BZ103" si="168">(BY97*$E97*$F97*$G97*$I97*$BZ$11)</f>
        <v>0</v>
      </c>
      <c r="CA97" s="97">
        <v>48</v>
      </c>
      <c r="CB97" s="98">
        <f t="shared" ref="CB97:CB103" si="169">(CA97*$E97*$F97*$G97*$J97*$CB$11)</f>
        <v>2652023.8079999997</v>
      </c>
      <c r="CC97" s="97"/>
      <c r="CD97" s="98">
        <f t="shared" ref="CD97:CD103" si="170">(CC97*$E97*$F97*$G97*$I97*$CD$11)</f>
        <v>0</v>
      </c>
      <c r="CE97" s="97"/>
      <c r="CF97" s="98">
        <f t="shared" ref="CF97:CF103" si="171">(CE97*$E97*$F97*$G97*$I97*$CF$11)</f>
        <v>0</v>
      </c>
      <c r="CG97" s="97"/>
      <c r="CH97" s="98">
        <f t="shared" ref="CH97:CH103" si="172">(CG97*$E97*$F97*$G97*$I97*$CH$11)</f>
        <v>0</v>
      </c>
      <c r="CI97" s="97"/>
      <c r="CJ97" s="98">
        <f t="shared" ref="CJ97:CJ103" si="173">(CI97*$E97*$F97*$G97*$I97*$CJ$11)</f>
        <v>0</v>
      </c>
      <c r="CK97" s="97">
        <v>50</v>
      </c>
      <c r="CL97" s="98">
        <f t="shared" ref="CL97:CL103" si="174">(CK97*$E97*$F97*$G97*$I97*$CL$11)</f>
        <v>2302104</v>
      </c>
      <c r="CM97" s="97">
        <v>84</v>
      </c>
      <c r="CN97" s="98">
        <f t="shared" ref="CN97:CN103" si="175">(CM97*$E97*$F97*$G97*$I97*$CN$11)</f>
        <v>4292963.5391999995</v>
      </c>
      <c r="CO97" s="97">
        <v>5</v>
      </c>
      <c r="CP97" s="98">
        <f t="shared" ref="CP97:CP103" si="176">(CO97*$E97*$F97*$G97*$J97*$CP$11)</f>
        <v>306640.25280000002</v>
      </c>
      <c r="CQ97" s="97">
        <v>212</v>
      </c>
      <c r="CR97" s="98">
        <f t="shared" ref="CR97:CR103" si="177">(CQ97*$E97*$F97*$G97*$J97*$CR$11)</f>
        <v>14055726.182399997</v>
      </c>
      <c r="CS97" s="97"/>
      <c r="CT97" s="98">
        <f t="shared" ref="CT97:CT103" si="178">(CS97*$E97*$F97*$G97*$J97*$CT$11)</f>
        <v>0</v>
      </c>
      <c r="CU97" s="103"/>
      <c r="CV97" s="98">
        <f t="shared" ref="CV97:CV103" si="179">(CU97*$E97*$F97*$G97*$J97*$CV$11)</f>
        <v>0</v>
      </c>
      <c r="CW97" s="97">
        <v>0</v>
      </c>
      <c r="CX97" s="102">
        <f t="shared" ref="CX97:CX103" si="180">(CW97*$E97*$F97*$G97*$J97*$CX$11)</f>
        <v>0</v>
      </c>
      <c r="CY97" s="146">
        <v>47</v>
      </c>
      <c r="CZ97" s="98">
        <f t="shared" ref="CZ97:CZ103" si="181">(CY97*$E97*$F97*$G97*$J97*$CZ$11)</f>
        <v>2596773.3119999999</v>
      </c>
      <c r="DA97" s="104"/>
      <c r="DB97" s="98">
        <f t="shared" ref="DB97:DB103" si="182">(DA97*$E97*$F97*$G97*$J97*$DB$11)</f>
        <v>0</v>
      </c>
      <c r="DC97" s="97">
        <v>6</v>
      </c>
      <c r="DD97" s="98">
        <f t="shared" ref="DD97:DD103" si="183">(DC97*$E97*$F97*$G97*$J97*$DD$11)</f>
        <v>397803.57119999995</v>
      </c>
      <c r="DE97" s="97">
        <v>1</v>
      </c>
      <c r="DF97" s="98">
        <f t="shared" ref="DF97:DF103" si="184">(DE97*$E97*$F97*$G97*$K97*$DF$11)</f>
        <v>88006.147199999992</v>
      </c>
      <c r="DG97" s="97"/>
      <c r="DH97" s="102">
        <f t="shared" ref="DH97:DH103" si="185">(DG97*$E97*$F97*$G97*$L97*$DH$11)</f>
        <v>0</v>
      </c>
      <c r="DI97" s="98">
        <f t="shared" ref="DI97:DJ103" si="186">SUM(M97,O97,Q97,S97,U97,W97,Y97,AA97,AC97,AE97,AG97,AI97,AO97,AS97,AU97,BY97,AK97,AY97,BA97,BC97,CM97,BE97,BG97,AM97,BK97,AQ97,CO97,BM97,CQ97,BO97,BQ97,BS97,CA97,BU97,BW97,CC97,CE97,CG97,CI97,CK97,CS97,CU97,BI97,AW97,CW97,CY97,DA97,DC97,DE97,DG97)</f>
        <v>2438</v>
      </c>
      <c r="DJ97" s="98">
        <f t="shared" si="186"/>
        <v>133983715.66848002</v>
      </c>
    </row>
    <row r="98" spans="1:114" ht="30" x14ac:dyDescent="0.25">
      <c r="A98" s="89"/>
      <c r="B98" s="90">
        <v>72</v>
      </c>
      <c r="C98" s="91" t="s">
        <v>291</v>
      </c>
      <c r="D98" s="92" t="s">
        <v>292</v>
      </c>
      <c r="E98" s="85">
        <v>23160</v>
      </c>
      <c r="F98" s="93">
        <v>2.81</v>
      </c>
      <c r="G98" s="94">
        <v>1</v>
      </c>
      <c r="H98" s="88"/>
      <c r="I98" s="95">
        <v>1.4</v>
      </c>
      <c r="J98" s="95">
        <v>1.68</v>
      </c>
      <c r="K98" s="95">
        <v>2.23</v>
      </c>
      <c r="L98" s="96">
        <v>2.57</v>
      </c>
      <c r="M98" s="97">
        <v>120</v>
      </c>
      <c r="N98" s="98">
        <f>(M98*$E98*$F98*$G98*$I98*N11)</f>
        <v>12026710.08</v>
      </c>
      <c r="O98" s="106">
        <v>1000</v>
      </c>
      <c r="P98" s="97">
        <f>(O98*$E98*$F98*$G98*$I98*P11)</f>
        <v>100222584.00000001</v>
      </c>
      <c r="Q98" s="97"/>
      <c r="R98" s="98">
        <f>(Q98*$E98*$F98*$G98*$I98*R11)</f>
        <v>0</v>
      </c>
      <c r="S98" s="97"/>
      <c r="T98" s="98">
        <f t="shared" si="139"/>
        <v>0</v>
      </c>
      <c r="U98" s="97"/>
      <c r="V98" s="98">
        <f t="shared" si="140"/>
        <v>0</v>
      </c>
      <c r="W98" s="97"/>
      <c r="X98" s="98">
        <f t="shared" si="141"/>
        <v>0</v>
      </c>
      <c r="Y98" s="97"/>
      <c r="Z98" s="98">
        <f t="shared" si="142"/>
        <v>0</v>
      </c>
      <c r="AA98" s="97"/>
      <c r="AB98" s="98">
        <f t="shared" si="143"/>
        <v>0</v>
      </c>
      <c r="AC98" s="97">
        <v>119</v>
      </c>
      <c r="AD98" s="98">
        <f t="shared" si="144"/>
        <v>11926487.496000001</v>
      </c>
      <c r="AE98" s="97">
        <v>1</v>
      </c>
      <c r="AF98" s="98">
        <f t="shared" si="145"/>
        <v>127556.01599999997</v>
      </c>
      <c r="AG98" s="99"/>
      <c r="AH98" s="98">
        <f t="shared" si="146"/>
        <v>0</v>
      </c>
      <c r="AI98" s="97"/>
      <c r="AJ98" s="98">
        <f t="shared" si="147"/>
        <v>0</v>
      </c>
      <c r="AK98" s="97"/>
      <c r="AL98" s="97">
        <f t="shared" si="148"/>
        <v>0</v>
      </c>
      <c r="AM98" s="97">
        <v>201</v>
      </c>
      <c r="AN98" s="98">
        <f t="shared" si="149"/>
        <v>24173687.2608</v>
      </c>
      <c r="AO98" s="103"/>
      <c r="AP98" s="98">
        <f t="shared" si="150"/>
        <v>0</v>
      </c>
      <c r="AQ98" s="97">
        <v>0</v>
      </c>
      <c r="AR98" s="102">
        <f t="shared" si="151"/>
        <v>0</v>
      </c>
      <c r="AS98" s="97"/>
      <c r="AT98" s="98">
        <f t="shared" si="152"/>
        <v>0</v>
      </c>
      <c r="AU98" s="97"/>
      <c r="AV98" s="97">
        <f t="shared" si="153"/>
        <v>0</v>
      </c>
      <c r="AW98" s="97"/>
      <c r="AX98" s="98">
        <f t="shared" si="154"/>
        <v>0</v>
      </c>
      <c r="AY98" s="97"/>
      <c r="AZ98" s="98">
        <f t="shared" si="155"/>
        <v>0</v>
      </c>
      <c r="BA98" s="97"/>
      <c r="BB98" s="98">
        <f t="shared" si="156"/>
        <v>0</v>
      </c>
      <c r="BC98" s="97"/>
      <c r="BD98" s="98">
        <f t="shared" si="157"/>
        <v>0</v>
      </c>
      <c r="BE98" s="97"/>
      <c r="BF98" s="98">
        <f t="shared" si="158"/>
        <v>0</v>
      </c>
      <c r="BG98" s="97">
        <v>120</v>
      </c>
      <c r="BH98" s="98">
        <f t="shared" si="159"/>
        <v>14432052.096000001</v>
      </c>
      <c r="BI98" s="97"/>
      <c r="BJ98" s="98">
        <f t="shared" si="160"/>
        <v>0</v>
      </c>
      <c r="BK98" s="97"/>
      <c r="BL98" s="98">
        <f t="shared" si="161"/>
        <v>0</v>
      </c>
      <c r="BM98" s="97"/>
      <c r="BN98" s="98">
        <f t="shared" si="162"/>
        <v>0</v>
      </c>
      <c r="BO98" s="97"/>
      <c r="BP98" s="98">
        <f t="shared" si="163"/>
        <v>0</v>
      </c>
      <c r="BQ98" s="97"/>
      <c r="BR98" s="98">
        <f t="shared" si="164"/>
        <v>0</v>
      </c>
      <c r="BS98" s="97"/>
      <c r="BT98" s="102">
        <f t="shared" si="165"/>
        <v>0</v>
      </c>
      <c r="BU98" s="104"/>
      <c r="BV98" s="98">
        <f t="shared" si="166"/>
        <v>0</v>
      </c>
      <c r="BW98" s="97"/>
      <c r="BX98" s="98">
        <f t="shared" si="167"/>
        <v>0</v>
      </c>
      <c r="BY98" s="97"/>
      <c r="BZ98" s="98">
        <f t="shared" si="168"/>
        <v>0</v>
      </c>
      <c r="CA98" s="97"/>
      <c r="CB98" s="98">
        <f t="shared" si="169"/>
        <v>0</v>
      </c>
      <c r="CC98" s="97"/>
      <c r="CD98" s="98">
        <f t="shared" si="170"/>
        <v>0</v>
      </c>
      <c r="CE98" s="97"/>
      <c r="CF98" s="98">
        <f t="shared" si="171"/>
        <v>0</v>
      </c>
      <c r="CG98" s="97"/>
      <c r="CH98" s="98">
        <f t="shared" si="172"/>
        <v>0</v>
      </c>
      <c r="CI98" s="97"/>
      <c r="CJ98" s="98">
        <f t="shared" si="173"/>
        <v>0</v>
      </c>
      <c r="CK98" s="97"/>
      <c r="CL98" s="98">
        <f t="shared" si="174"/>
        <v>0</v>
      </c>
      <c r="CM98" s="97"/>
      <c r="CN98" s="98">
        <f t="shared" si="175"/>
        <v>0</v>
      </c>
      <c r="CO98" s="97">
        <v>0</v>
      </c>
      <c r="CP98" s="98">
        <f t="shared" si="176"/>
        <v>0</v>
      </c>
      <c r="CQ98" s="97"/>
      <c r="CR98" s="98">
        <f t="shared" si="177"/>
        <v>0</v>
      </c>
      <c r="CS98" s="97"/>
      <c r="CT98" s="98">
        <f t="shared" si="178"/>
        <v>0</v>
      </c>
      <c r="CU98" s="103"/>
      <c r="CV98" s="98">
        <f t="shared" si="179"/>
        <v>0</v>
      </c>
      <c r="CW98" s="97"/>
      <c r="CX98" s="102">
        <f t="shared" si="180"/>
        <v>0</v>
      </c>
      <c r="CY98" s="146"/>
      <c r="CZ98" s="98">
        <f t="shared" si="181"/>
        <v>0</v>
      </c>
      <c r="DA98" s="104"/>
      <c r="DB98" s="98">
        <f t="shared" si="182"/>
        <v>0</v>
      </c>
      <c r="DC98" s="97">
        <v>0</v>
      </c>
      <c r="DD98" s="98">
        <f t="shared" si="183"/>
        <v>0</v>
      </c>
      <c r="DE98" s="97"/>
      <c r="DF98" s="98">
        <f t="shared" si="184"/>
        <v>0</v>
      </c>
      <c r="DG98" s="97"/>
      <c r="DH98" s="102">
        <f t="shared" si="185"/>
        <v>0</v>
      </c>
      <c r="DI98" s="98">
        <f t="shared" si="186"/>
        <v>1561</v>
      </c>
      <c r="DJ98" s="98">
        <f t="shared" si="186"/>
        <v>162909076.94880003</v>
      </c>
    </row>
    <row r="99" spans="1:114" ht="30" x14ac:dyDescent="0.25">
      <c r="A99" s="89"/>
      <c r="B99" s="90">
        <v>73</v>
      </c>
      <c r="C99" s="91" t="s">
        <v>293</v>
      </c>
      <c r="D99" s="92" t="s">
        <v>294</v>
      </c>
      <c r="E99" s="85">
        <v>23160</v>
      </c>
      <c r="F99" s="93">
        <v>3.48</v>
      </c>
      <c r="G99" s="94">
        <v>1</v>
      </c>
      <c r="H99" s="88"/>
      <c r="I99" s="95">
        <v>1.4</v>
      </c>
      <c r="J99" s="95">
        <v>1.68</v>
      </c>
      <c r="K99" s="95">
        <v>2.23</v>
      </c>
      <c r="L99" s="96">
        <v>2.57</v>
      </c>
      <c r="M99" s="97">
        <v>12</v>
      </c>
      <c r="N99" s="98">
        <f>(M99*$E99*$F99*$G99*$I99*$N$11)</f>
        <v>1489428.8640000001</v>
      </c>
      <c r="O99" s="106">
        <v>50</v>
      </c>
      <c r="P99" s="97">
        <f>(O99*$E99*$F99*$G99*$I99*$P$11)</f>
        <v>6205953.6000000006</v>
      </c>
      <c r="Q99" s="97"/>
      <c r="R99" s="98">
        <f>(Q99*$E99*$F99*$G99*$I99*$R$11)</f>
        <v>0</v>
      </c>
      <c r="S99" s="97"/>
      <c r="T99" s="98">
        <f t="shared" si="139"/>
        <v>0</v>
      </c>
      <c r="U99" s="97"/>
      <c r="V99" s="98">
        <f t="shared" si="140"/>
        <v>0</v>
      </c>
      <c r="W99" s="97"/>
      <c r="X99" s="98">
        <f t="shared" si="141"/>
        <v>0</v>
      </c>
      <c r="Y99" s="97"/>
      <c r="Z99" s="98">
        <f t="shared" si="142"/>
        <v>0</v>
      </c>
      <c r="AA99" s="97"/>
      <c r="AB99" s="98">
        <f t="shared" si="143"/>
        <v>0</v>
      </c>
      <c r="AC99" s="97">
        <v>5</v>
      </c>
      <c r="AD99" s="98">
        <f t="shared" si="144"/>
        <v>620595.36</v>
      </c>
      <c r="AE99" s="97"/>
      <c r="AF99" s="98">
        <f t="shared" si="145"/>
        <v>0</v>
      </c>
      <c r="AG99" s="99"/>
      <c r="AH99" s="98">
        <f t="shared" si="146"/>
        <v>0</v>
      </c>
      <c r="AI99" s="97"/>
      <c r="AJ99" s="98">
        <f t="shared" si="147"/>
        <v>0</v>
      </c>
      <c r="AK99" s="97"/>
      <c r="AL99" s="97">
        <f t="shared" si="148"/>
        <v>0</v>
      </c>
      <c r="AM99" s="97">
        <v>8</v>
      </c>
      <c r="AN99" s="98">
        <f t="shared" si="149"/>
        <v>1191543.0912000001</v>
      </c>
      <c r="AO99" s="103"/>
      <c r="AP99" s="98">
        <f t="shared" si="150"/>
        <v>0</v>
      </c>
      <c r="AQ99" s="97">
        <v>0</v>
      </c>
      <c r="AR99" s="102">
        <f t="shared" si="151"/>
        <v>0</v>
      </c>
      <c r="AS99" s="97"/>
      <c r="AT99" s="98">
        <f t="shared" si="152"/>
        <v>0</v>
      </c>
      <c r="AU99" s="97"/>
      <c r="AV99" s="97">
        <f t="shared" si="153"/>
        <v>0</v>
      </c>
      <c r="AW99" s="97"/>
      <c r="AX99" s="98">
        <f t="shared" si="154"/>
        <v>0</v>
      </c>
      <c r="AY99" s="97"/>
      <c r="AZ99" s="98">
        <f t="shared" si="155"/>
        <v>0</v>
      </c>
      <c r="BA99" s="97"/>
      <c r="BB99" s="98">
        <f t="shared" si="156"/>
        <v>0</v>
      </c>
      <c r="BC99" s="97"/>
      <c r="BD99" s="98">
        <f t="shared" si="157"/>
        <v>0</v>
      </c>
      <c r="BE99" s="97"/>
      <c r="BF99" s="98">
        <f t="shared" si="158"/>
        <v>0</v>
      </c>
      <c r="BG99" s="97">
        <v>4</v>
      </c>
      <c r="BH99" s="98">
        <f t="shared" si="159"/>
        <v>595771.54560000007</v>
      </c>
      <c r="BI99" s="97"/>
      <c r="BJ99" s="98">
        <f t="shared" si="160"/>
        <v>0</v>
      </c>
      <c r="BK99" s="97"/>
      <c r="BL99" s="98">
        <f t="shared" si="161"/>
        <v>0</v>
      </c>
      <c r="BM99" s="97">
        <v>10</v>
      </c>
      <c r="BN99" s="98">
        <f t="shared" si="162"/>
        <v>1354026.24</v>
      </c>
      <c r="BO99" s="97"/>
      <c r="BP99" s="98">
        <f t="shared" si="163"/>
        <v>0</v>
      </c>
      <c r="BQ99" s="97">
        <v>10</v>
      </c>
      <c r="BR99" s="98">
        <f t="shared" si="164"/>
        <v>1733153.5872</v>
      </c>
      <c r="BS99" s="97">
        <v>10</v>
      </c>
      <c r="BT99" s="102">
        <f t="shared" si="165"/>
        <v>1489428.8640000001</v>
      </c>
      <c r="BU99" s="104"/>
      <c r="BV99" s="98">
        <f t="shared" si="166"/>
        <v>0</v>
      </c>
      <c r="BW99" s="97"/>
      <c r="BX99" s="98">
        <f t="shared" si="167"/>
        <v>0</v>
      </c>
      <c r="BY99" s="97"/>
      <c r="BZ99" s="98">
        <f t="shared" si="168"/>
        <v>0</v>
      </c>
      <c r="CA99" s="97">
        <v>9</v>
      </c>
      <c r="CB99" s="98">
        <f t="shared" si="169"/>
        <v>1218623.6159999999</v>
      </c>
      <c r="CC99" s="97"/>
      <c r="CD99" s="98">
        <f t="shared" si="170"/>
        <v>0</v>
      </c>
      <c r="CE99" s="97"/>
      <c r="CF99" s="98">
        <f t="shared" si="171"/>
        <v>0</v>
      </c>
      <c r="CG99" s="97"/>
      <c r="CH99" s="98">
        <f t="shared" si="172"/>
        <v>0</v>
      </c>
      <c r="CI99" s="97"/>
      <c r="CJ99" s="98">
        <f t="shared" si="173"/>
        <v>0</v>
      </c>
      <c r="CK99" s="97">
        <v>1</v>
      </c>
      <c r="CL99" s="98">
        <f t="shared" si="174"/>
        <v>112835.52</v>
      </c>
      <c r="CM99" s="97"/>
      <c r="CN99" s="98">
        <f t="shared" si="175"/>
        <v>0</v>
      </c>
      <c r="CO99" s="97">
        <v>1</v>
      </c>
      <c r="CP99" s="98">
        <f t="shared" si="176"/>
        <v>150296.91264000002</v>
      </c>
      <c r="CQ99" s="97"/>
      <c r="CR99" s="98">
        <f t="shared" si="177"/>
        <v>0</v>
      </c>
      <c r="CS99" s="97"/>
      <c r="CT99" s="98">
        <f t="shared" si="178"/>
        <v>0</v>
      </c>
      <c r="CU99" s="103"/>
      <c r="CV99" s="98">
        <f t="shared" si="179"/>
        <v>0</v>
      </c>
      <c r="CW99" s="97"/>
      <c r="CX99" s="102">
        <f t="shared" si="180"/>
        <v>0</v>
      </c>
      <c r="CY99" s="146">
        <v>3</v>
      </c>
      <c r="CZ99" s="98">
        <f t="shared" si="181"/>
        <v>406207.87199999997</v>
      </c>
      <c r="DA99" s="104"/>
      <c r="DB99" s="98">
        <f t="shared" si="182"/>
        <v>0</v>
      </c>
      <c r="DC99" s="97">
        <v>0</v>
      </c>
      <c r="DD99" s="98">
        <f t="shared" si="183"/>
        <v>0</v>
      </c>
      <c r="DE99" s="97"/>
      <c r="DF99" s="98">
        <f t="shared" si="184"/>
        <v>0</v>
      </c>
      <c r="DG99" s="97"/>
      <c r="DH99" s="102">
        <f t="shared" si="185"/>
        <v>0</v>
      </c>
      <c r="DI99" s="98">
        <f t="shared" si="186"/>
        <v>123</v>
      </c>
      <c r="DJ99" s="98">
        <f t="shared" si="186"/>
        <v>16567865.07264</v>
      </c>
    </row>
    <row r="100" spans="1:114" ht="24" customHeight="1" x14ac:dyDescent="0.25">
      <c r="A100" s="89"/>
      <c r="B100" s="90">
        <v>74</v>
      </c>
      <c r="C100" s="91" t="s">
        <v>295</v>
      </c>
      <c r="D100" s="92" t="s">
        <v>296</v>
      </c>
      <c r="E100" s="85">
        <v>23160</v>
      </c>
      <c r="F100" s="93">
        <v>1.1200000000000001</v>
      </c>
      <c r="G100" s="94">
        <v>1</v>
      </c>
      <c r="H100" s="88"/>
      <c r="I100" s="95">
        <v>1.4</v>
      </c>
      <c r="J100" s="95">
        <v>1.68</v>
      </c>
      <c r="K100" s="95">
        <v>2.23</v>
      </c>
      <c r="L100" s="96">
        <v>2.57</v>
      </c>
      <c r="M100" s="97">
        <v>459</v>
      </c>
      <c r="N100" s="98">
        <f>(M100*$E100*$F100*$G100*$I100*$N$11)</f>
        <v>18335382.912</v>
      </c>
      <c r="O100" s="106">
        <v>182</v>
      </c>
      <c r="P100" s="97">
        <f>(O100*$E100*$F100*$G100*$I100*$P$11)</f>
        <v>7270238.9760000007</v>
      </c>
      <c r="Q100" s="97">
        <v>69</v>
      </c>
      <c r="R100" s="98">
        <f>(Q100*$E100*$F100*$G100*$I100*$R$11)</f>
        <v>2756299.3920000005</v>
      </c>
      <c r="S100" s="97"/>
      <c r="T100" s="98">
        <f t="shared" si="139"/>
        <v>0</v>
      </c>
      <c r="U100" s="97">
        <v>0</v>
      </c>
      <c r="V100" s="98">
        <f t="shared" si="140"/>
        <v>0</v>
      </c>
      <c r="W100" s="97">
        <v>0</v>
      </c>
      <c r="X100" s="98">
        <f t="shared" si="141"/>
        <v>0</v>
      </c>
      <c r="Y100" s="97"/>
      <c r="Z100" s="98">
        <f t="shared" si="142"/>
        <v>0</v>
      </c>
      <c r="AA100" s="97">
        <v>0</v>
      </c>
      <c r="AB100" s="98">
        <f t="shared" si="143"/>
        <v>0</v>
      </c>
      <c r="AC100" s="97">
        <v>250</v>
      </c>
      <c r="AD100" s="98">
        <f t="shared" si="144"/>
        <v>9986592</v>
      </c>
      <c r="AE100" s="97">
        <v>5</v>
      </c>
      <c r="AF100" s="98">
        <f t="shared" si="145"/>
        <v>254204.16</v>
      </c>
      <c r="AG100" s="99"/>
      <c r="AH100" s="98">
        <f t="shared" si="146"/>
        <v>0</v>
      </c>
      <c r="AI100" s="97">
        <v>275</v>
      </c>
      <c r="AJ100" s="98">
        <f t="shared" si="147"/>
        <v>10985251.200000001</v>
      </c>
      <c r="AK100" s="97">
        <v>1378</v>
      </c>
      <c r="AL100" s="97">
        <f t="shared" si="148"/>
        <v>55046095.104000002</v>
      </c>
      <c r="AM100" s="97">
        <v>275</v>
      </c>
      <c r="AN100" s="98">
        <f t="shared" si="149"/>
        <v>13182301.440000001</v>
      </c>
      <c r="AO100" s="103"/>
      <c r="AP100" s="98">
        <f t="shared" si="150"/>
        <v>0</v>
      </c>
      <c r="AQ100" s="97">
        <v>30</v>
      </c>
      <c r="AR100" s="102">
        <f t="shared" si="151"/>
        <v>1438069.2480000004</v>
      </c>
      <c r="AS100" s="97">
        <v>2</v>
      </c>
      <c r="AT100" s="98">
        <f t="shared" si="152"/>
        <v>72629.759999999995</v>
      </c>
      <c r="AU100" s="97">
        <v>7</v>
      </c>
      <c r="AV100" s="97">
        <f t="shared" si="153"/>
        <v>228783.74400000001</v>
      </c>
      <c r="AW100" s="97"/>
      <c r="AX100" s="98">
        <f t="shared" si="154"/>
        <v>0</v>
      </c>
      <c r="AY100" s="97">
        <v>0</v>
      </c>
      <c r="AZ100" s="98">
        <f t="shared" si="155"/>
        <v>0</v>
      </c>
      <c r="BA100" s="97">
        <v>0</v>
      </c>
      <c r="BB100" s="98">
        <f t="shared" si="156"/>
        <v>0</v>
      </c>
      <c r="BC100" s="97">
        <v>0</v>
      </c>
      <c r="BD100" s="98">
        <f t="shared" si="157"/>
        <v>0</v>
      </c>
      <c r="BE100" s="97">
        <v>102</v>
      </c>
      <c r="BF100" s="98">
        <f t="shared" si="158"/>
        <v>4741270.7328000003</v>
      </c>
      <c r="BG100" s="97">
        <v>360</v>
      </c>
      <c r="BH100" s="98">
        <f t="shared" si="159"/>
        <v>17256830.976</v>
      </c>
      <c r="BI100" s="97"/>
      <c r="BJ100" s="98">
        <f t="shared" si="160"/>
        <v>0</v>
      </c>
      <c r="BK100" s="97">
        <v>0</v>
      </c>
      <c r="BL100" s="98">
        <f t="shared" si="161"/>
        <v>0</v>
      </c>
      <c r="BM100" s="97">
        <v>100</v>
      </c>
      <c r="BN100" s="98">
        <f t="shared" si="162"/>
        <v>4357785.6000000006</v>
      </c>
      <c r="BO100" s="97"/>
      <c r="BP100" s="98">
        <f t="shared" si="163"/>
        <v>0</v>
      </c>
      <c r="BQ100" s="97">
        <v>69</v>
      </c>
      <c r="BR100" s="98">
        <f t="shared" si="164"/>
        <v>3848796.2419200004</v>
      </c>
      <c r="BS100" s="97">
        <v>70</v>
      </c>
      <c r="BT100" s="102">
        <f t="shared" si="165"/>
        <v>3355494.9120000005</v>
      </c>
      <c r="BU100" s="104"/>
      <c r="BV100" s="98">
        <f t="shared" si="166"/>
        <v>0</v>
      </c>
      <c r="BW100" s="97">
        <v>0</v>
      </c>
      <c r="BX100" s="98">
        <f t="shared" si="167"/>
        <v>0</v>
      </c>
      <c r="BY100" s="97">
        <v>0</v>
      </c>
      <c r="BZ100" s="98">
        <f t="shared" si="168"/>
        <v>0</v>
      </c>
      <c r="CA100" s="97">
        <v>43</v>
      </c>
      <c r="CB100" s="98">
        <f t="shared" si="169"/>
        <v>1873847.8080000002</v>
      </c>
      <c r="CC100" s="97"/>
      <c r="CD100" s="98">
        <f t="shared" si="170"/>
        <v>0</v>
      </c>
      <c r="CE100" s="97"/>
      <c r="CF100" s="98">
        <f t="shared" si="171"/>
        <v>0</v>
      </c>
      <c r="CG100" s="97"/>
      <c r="CH100" s="98">
        <f t="shared" si="172"/>
        <v>0</v>
      </c>
      <c r="CI100" s="97"/>
      <c r="CJ100" s="98">
        <f t="shared" si="173"/>
        <v>0</v>
      </c>
      <c r="CK100" s="97">
        <v>110</v>
      </c>
      <c r="CL100" s="98">
        <f t="shared" si="174"/>
        <v>3994636.8000000003</v>
      </c>
      <c r="CM100" s="97">
        <v>4</v>
      </c>
      <c r="CN100" s="98">
        <f t="shared" si="175"/>
        <v>161238.06719999999</v>
      </c>
      <c r="CO100" s="97">
        <v>190</v>
      </c>
      <c r="CP100" s="98">
        <f t="shared" si="176"/>
        <v>9190569.8304000031</v>
      </c>
      <c r="CQ100" s="97">
        <v>3</v>
      </c>
      <c r="CR100" s="98">
        <f t="shared" si="177"/>
        <v>156880.28159999999</v>
      </c>
      <c r="CS100" s="97"/>
      <c r="CT100" s="98">
        <f t="shared" si="178"/>
        <v>0</v>
      </c>
      <c r="CU100" s="103"/>
      <c r="CV100" s="98">
        <f t="shared" si="179"/>
        <v>0</v>
      </c>
      <c r="CW100" s="97"/>
      <c r="CX100" s="102">
        <f t="shared" si="180"/>
        <v>0</v>
      </c>
      <c r="CY100" s="146">
        <v>30</v>
      </c>
      <c r="CZ100" s="98">
        <f t="shared" si="181"/>
        <v>1307335.6800000002</v>
      </c>
      <c r="DA100" s="104"/>
      <c r="DB100" s="98">
        <f t="shared" si="182"/>
        <v>0</v>
      </c>
      <c r="DC100" s="97">
        <v>10</v>
      </c>
      <c r="DD100" s="98">
        <f t="shared" si="183"/>
        <v>522934.27200000006</v>
      </c>
      <c r="DE100" s="97">
        <v>1</v>
      </c>
      <c r="DF100" s="98">
        <f t="shared" si="184"/>
        <v>69413.299200000009</v>
      </c>
      <c r="DG100" s="97"/>
      <c r="DH100" s="102">
        <f t="shared" si="185"/>
        <v>0</v>
      </c>
      <c r="DI100" s="98">
        <f t="shared" si="186"/>
        <v>4024</v>
      </c>
      <c r="DJ100" s="98">
        <f t="shared" si="186"/>
        <v>170392882.43712002</v>
      </c>
    </row>
    <row r="101" spans="1:114" ht="24" customHeight="1" x14ac:dyDescent="0.25">
      <c r="A101" s="89"/>
      <c r="B101" s="90">
        <v>75</v>
      </c>
      <c r="C101" s="91" t="s">
        <v>297</v>
      </c>
      <c r="D101" s="92" t="s">
        <v>298</v>
      </c>
      <c r="E101" s="85">
        <v>23160</v>
      </c>
      <c r="F101" s="93">
        <v>2.0099999999999998</v>
      </c>
      <c r="G101" s="94">
        <v>1</v>
      </c>
      <c r="H101" s="88"/>
      <c r="I101" s="95">
        <v>1.4</v>
      </c>
      <c r="J101" s="95">
        <v>1.68</v>
      </c>
      <c r="K101" s="95">
        <v>2.23</v>
      </c>
      <c r="L101" s="96">
        <v>2.57</v>
      </c>
      <c r="M101" s="97">
        <v>60</v>
      </c>
      <c r="N101" s="98">
        <f>(M101*$E101*$F101*$G101*$I101*$N$11)</f>
        <v>4301367.8399999989</v>
      </c>
      <c r="O101" s="106">
        <v>25</v>
      </c>
      <c r="P101" s="97">
        <f>(O101*$E101*$F101*$G101*$I101*$P$11)</f>
        <v>1792236.5999999996</v>
      </c>
      <c r="Q101" s="97"/>
      <c r="R101" s="98">
        <f>(Q101*$E101*$F101*$G101*$I101*$R$11)</f>
        <v>0</v>
      </c>
      <c r="S101" s="97"/>
      <c r="T101" s="98">
        <f t="shared" si="139"/>
        <v>0</v>
      </c>
      <c r="U101" s="97"/>
      <c r="V101" s="98">
        <f t="shared" si="140"/>
        <v>0</v>
      </c>
      <c r="W101" s="97"/>
      <c r="X101" s="98">
        <f t="shared" si="141"/>
        <v>0</v>
      </c>
      <c r="Y101" s="97"/>
      <c r="Z101" s="98">
        <f t="shared" si="142"/>
        <v>0</v>
      </c>
      <c r="AA101" s="97"/>
      <c r="AB101" s="98">
        <f t="shared" si="143"/>
        <v>0</v>
      </c>
      <c r="AC101" s="97">
        <v>25</v>
      </c>
      <c r="AD101" s="98">
        <f t="shared" si="144"/>
        <v>1792236.5999999996</v>
      </c>
      <c r="AE101" s="97">
        <v>10</v>
      </c>
      <c r="AF101" s="98">
        <f t="shared" si="145"/>
        <v>912411.35999999987</v>
      </c>
      <c r="AG101" s="99"/>
      <c r="AH101" s="98">
        <f t="shared" si="146"/>
        <v>0</v>
      </c>
      <c r="AI101" s="97"/>
      <c r="AJ101" s="98">
        <f t="shared" si="147"/>
        <v>0</v>
      </c>
      <c r="AK101" s="97"/>
      <c r="AL101" s="97">
        <f t="shared" si="148"/>
        <v>0</v>
      </c>
      <c r="AM101" s="97">
        <v>45</v>
      </c>
      <c r="AN101" s="98">
        <f t="shared" si="149"/>
        <v>3871231.0559999999</v>
      </c>
      <c r="AO101" s="103"/>
      <c r="AP101" s="98">
        <f t="shared" si="150"/>
        <v>0</v>
      </c>
      <c r="AQ101" s="97">
        <v>0</v>
      </c>
      <c r="AR101" s="102">
        <f t="shared" si="151"/>
        <v>0</v>
      </c>
      <c r="AS101" s="97"/>
      <c r="AT101" s="98">
        <f t="shared" si="152"/>
        <v>0</v>
      </c>
      <c r="AU101" s="97"/>
      <c r="AV101" s="97">
        <f t="shared" si="153"/>
        <v>0</v>
      </c>
      <c r="AW101" s="97"/>
      <c r="AX101" s="98">
        <f t="shared" si="154"/>
        <v>0</v>
      </c>
      <c r="AY101" s="97"/>
      <c r="AZ101" s="98">
        <f t="shared" si="155"/>
        <v>0</v>
      </c>
      <c r="BA101" s="97"/>
      <c r="BB101" s="98">
        <f t="shared" si="156"/>
        <v>0</v>
      </c>
      <c r="BC101" s="97"/>
      <c r="BD101" s="98">
        <f t="shared" si="157"/>
        <v>0</v>
      </c>
      <c r="BE101" s="97"/>
      <c r="BF101" s="98">
        <f t="shared" si="158"/>
        <v>0</v>
      </c>
      <c r="BG101" s="97">
        <v>3</v>
      </c>
      <c r="BH101" s="98">
        <f t="shared" si="159"/>
        <v>258082.0704</v>
      </c>
      <c r="BI101" s="97"/>
      <c r="BJ101" s="98">
        <f t="shared" si="160"/>
        <v>0</v>
      </c>
      <c r="BK101" s="97"/>
      <c r="BL101" s="98">
        <f t="shared" si="161"/>
        <v>0</v>
      </c>
      <c r="BM101" s="97"/>
      <c r="BN101" s="98">
        <f t="shared" si="162"/>
        <v>0</v>
      </c>
      <c r="BO101" s="97"/>
      <c r="BP101" s="98">
        <f t="shared" si="163"/>
        <v>0</v>
      </c>
      <c r="BQ101" s="97"/>
      <c r="BR101" s="98">
        <f t="shared" si="164"/>
        <v>0</v>
      </c>
      <c r="BS101" s="97"/>
      <c r="BT101" s="102">
        <f t="shared" si="165"/>
        <v>0</v>
      </c>
      <c r="BU101" s="104"/>
      <c r="BV101" s="98">
        <f t="shared" si="166"/>
        <v>0</v>
      </c>
      <c r="BW101" s="97"/>
      <c r="BX101" s="98">
        <f t="shared" si="167"/>
        <v>0</v>
      </c>
      <c r="BY101" s="97"/>
      <c r="BZ101" s="98">
        <f t="shared" si="168"/>
        <v>0</v>
      </c>
      <c r="CA101" s="97"/>
      <c r="CB101" s="98">
        <f t="shared" si="169"/>
        <v>0</v>
      </c>
      <c r="CC101" s="97"/>
      <c r="CD101" s="98">
        <f t="shared" si="170"/>
        <v>0</v>
      </c>
      <c r="CE101" s="97"/>
      <c r="CF101" s="98">
        <f t="shared" si="171"/>
        <v>0</v>
      </c>
      <c r="CG101" s="97"/>
      <c r="CH101" s="98">
        <f t="shared" si="172"/>
        <v>0</v>
      </c>
      <c r="CI101" s="97"/>
      <c r="CJ101" s="98">
        <f t="shared" si="173"/>
        <v>0</v>
      </c>
      <c r="CK101" s="97"/>
      <c r="CL101" s="98">
        <f t="shared" si="174"/>
        <v>0</v>
      </c>
      <c r="CM101" s="97"/>
      <c r="CN101" s="98">
        <f t="shared" si="175"/>
        <v>0</v>
      </c>
      <c r="CO101" s="97">
        <v>0</v>
      </c>
      <c r="CP101" s="98">
        <f t="shared" si="176"/>
        <v>0</v>
      </c>
      <c r="CQ101" s="97"/>
      <c r="CR101" s="98">
        <f t="shared" si="177"/>
        <v>0</v>
      </c>
      <c r="CS101" s="97"/>
      <c r="CT101" s="98">
        <f t="shared" si="178"/>
        <v>0</v>
      </c>
      <c r="CU101" s="103"/>
      <c r="CV101" s="98">
        <f t="shared" si="179"/>
        <v>0</v>
      </c>
      <c r="CW101" s="97"/>
      <c r="CX101" s="102">
        <f t="shared" si="180"/>
        <v>0</v>
      </c>
      <c r="CY101" s="97"/>
      <c r="CZ101" s="98">
        <f t="shared" si="181"/>
        <v>0</v>
      </c>
      <c r="DA101" s="104"/>
      <c r="DB101" s="98">
        <f t="shared" si="182"/>
        <v>0</v>
      </c>
      <c r="DC101" s="97">
        <v>0</v>
      </c>
      <c r="DD101" s="98">
        <f t="shared" si="183"/>
        <v>0</v>
      </c>
      <c r="DE101" s="97"/>
      <c r="DF101" s="98">
        <f t="shared" si="184"/>
        <v>0</v>
      </c>
      <c r="DG101" s="97"/>
      <c r="DH101" s="102">
        <f t="shared" si="185"/>
        <v>0</v>
      </c>
      <c r="DI101" s="98">
        <f t="shared" si="186"/>
        <v>168</v>
      </c>
      <c r="DJ101" s="98">
        <f t="shared" si="186"/>
        <v>12927565.526399998</v>
      </c>
    </row>
    <row r="102" spans="1:114" ht="30" x14ac:dyDescent="0.25">
      <c r="A102" s="89"/>
      <c r="B102" s="90">
        <v>76</v>
      </c>
      <c r="C102" s="91" t="s">
        <v>299</v>
      </c>
      <c r="D102" s="92" t="s">
        <v>300</v>
      </c>
      <c r="E102" s="85">
        <v>23160</v>
      </c>
      <c r="F102" s="93">
        <v>1.42</v>
      </c>
      <c r="G102" s="94">
        <v>1</v>
      </c>
      <c r="H102" s="88"/>
      <c r="I102" s="95">
        <v>1.4</v>
      </c>
      <c r="J102" s="95">
        <v>1.68</v>
      </c>
      <c r="K102" s="95">
        <v>2.23</v>
      </c>
      <c r="L102" s="96">
        <v>2.57</v>
      </c>
      <c r="M102" s="97">
        <f>60</f>
        <v>60</v>
      </c>
      <c r="N102" s="98">
        <f>(M102*$E102*$F102*$G102*$I102*$N$11)</f>
        <v>3038777.2800000003</v>
      </c>
      <c r="O102" s="106">
        <v>5</v>
      </c>
      <c r="P102" s="97">
        <f>(O102*$E102*$F102*$G102*$I102*$P$11)</f>
        <v>253231.44</v>
      </c>
      <c r="Q102" s="97">
        <v>29</v>
      </c>
      <c r="R102" s="98">
        <f>(Q102*$E102*$F102*$G102*$I102*$R$11)</f>
        <v>1468742.352</v>
      </c>
      <c r="S102" s="97"/>
      <c r="T102" s="98">
        <f t="shared" si="139"/>
        <v>0</v>
      </c>
      <c r="U102" s="97"/>
      <c r="V102" s="98">
        <f t="shared" si="140"/>
        <v>0</v>
      </c>
      <c r="W102" s="97"/>
      <c r="X102" s="98">
        <f t="shared" si="141"/>
        <v>0</v>
      </c>
      <c r="Y102" s="97"/>
      <c r="Z102" s="98">
        <f t="shared" si="142"/>
        <v>0</v>
      </c>
      <c r="AA102" s="97"/>
      <c r="AB102" s="98">
        <f t="shared" si="143"/>
        <v>0</v>
      </c>
      <c r="AC102" s="97">
        <v>12</v>
      </c>
      <c r="AD102" s="98">
        <f t="shared" si="144"/>
        <v>607755.45600000001</v>
      </c>
      <c r="AE102" s="97">
        <v>1</v>
      </c>
      <c r="AF102" s="98">
        <f t="shared" si="145"/>
        <v>64458.911999999989</v>
      </c>
      <c r="AG102" s="99"/>
      <c r="AH102" s="98">
        <f t="shared" si="146"/>
        <v>0</v>
      </c>
      <c r="AI102" s="97">
        <v>45</v>
      </c>
      <c r="AJ102" s="98">
        <f t="shared" si="147"/>
        <v>2279082.96</v>
      </c>
      <c r="AK102" s="97">
        <v>44</v>
      </c>
      <c r="AL102" s="97">
        <f t="shared" si="148"/>
        <v>2228436.6719999998</v>
      </c>
      <c r="AM102" s="97">
        <v>73</v>
      </c>
      <c r="AN102" s="98">
        <f t="shared" si="149"/>
        <v>4436614.8288000003</v>
      </c>
      <c r="AO102" s="103"/>
      <c r="AP102" s="98">
        <f t="shared" si="150"/>
        <v>0</v>
      </c>
      <c r="AQ102" s="97">
        <v>3</v>
      </c>
      <c r="AR102" s="102">
        <f t="shared" si="151"/>
        <v>182326.63680000001</v>
      </c>
      <c r="AS102" s="97"/>
      <c r="AT102" s="98">
        <f t="shared" si="152"/>
        <v>0</v>
      </c>
      <c r="AU102" s="97">
        <v>2</v>
      </c>
      <c r="AV102" s="97">
        <f t="shared" si="153"/>
        <v>82875.743999999992</v>
      </c>
      <c r="AW102" s="97"/>
      <c r="AX102" s="98">
        <f t="shared" si="154"/>
        <v>0</v>
      </c>
      <c r="AY102" s="97"/>
      <c r="AZ102" s="98">
        <f t="shared" si="155"/>
        <v>0</v>
      </c>
      <c r="BA102" s="97"/>
      <c r="BB102" s="98">
        <f t="shared" si="156"/>
        <v>0</v>
      </c>
      <c r="BC102" s="97"/>
      <c r="BD102" s="98">
        <f t="shared" si="157"/>
        <v>0</v>
      </c>
      <c r="BE102" s="97">
        <v>3</v>
      </c>
      <c r="BF102" s="98">
        <f t="shared" si="158"/>
        <v>176801.58719999998</v>
      </c>
      <c r="BG102" s="97">
        <v>10</v>
      </c>
      <c r="BH102" s="98">
        <f t="shared" si="159"/>
        <v>607755.45600000001</v>
      </c>
      <c r="BI102" s="97"/>
      <c r="BJ102" s="98">
        <f t="shared" si="160"/>
        <v>0</v>
      </c>
      <c r="BK102" s="97"/>
      <c r="BL102" s="98">
        <f t="shared" si="161"/>
        <v>0</v>
      </c>
      <c r="BM102" s="97">
        <v>12</v>
      </c>
      <c r="BN102" s="98">
        <f t="shared" si="162"/>
        <v>663005.95199999993</v>
      </c>
      <c r="BO102" s="97"/>
      <c r="BP102" s="98">
        <f t="shared" si="163"/>
        <v>0</v>
      </c>
      <c r="BQ102" s="97">
        <v>10</v>
      </c>
      <c r="BR102" s="98">
        <f t="shared" si="164"/>
        <v>707206.34879999992</v>
      </c>
      <c r="BS102" s="97">
        <v>6</v>
      </c>
      <c r="BT102" s="102">
        <f t="shared" si="165"/>
        <v>364653.27360000001</v>
      </c>
      <c r="BU102" s="104"/>
      <c r="BV102" s="98">
        <f t="shared" si="166"/>
        <v>0</v>
      </c>
      <c r="BW102" s="97"/>
      <c r="BX102" s="98">
        <f t="shared" si="167"/>
        <v>0</v>
      </c>
      <c r="BY102" s="97"/>
      <c r="BZ102" s="98">
        <f t="shared" si="168"/>
        <v>0</v>
      </c>
      <c r="CA102" s="97">
        <v>2</v>
      </c>
      <c r="CB102" s="98">
        <f t="shared" si="169"/>
        <v>110500.99199999998</v>
      </c>
      <c r="CC102" s="97"/>
      <c r="CD102" s="98">
        <f t="shared" si="170"/>
        <v>0</v>
      </c>
      <c r="CE102" s="97"/>
      <c r="CF102" s="98">
        <f t="shared" si="171"/>
        <v>0</v>
      </c>
      <c r="CG102" s="97"/>
      <c r="CH102" s="98">
        <f t="shared" si="172"/>
        <v>0</v>
      </c>
      <c r="CI102" s="97"/>
      <c r="CJ102" s="98">
        <f t="shared" si="173"/>
        <v>0</v>
      </c>
      <c r="CK102" s="97">
        <v>40</v>
      </c>
      <c r="CL102" s="98">
        <f t="shared" si="174"/>
        <v>1841683.2</v>
      </c>
      <c r="CM102" s="97"/>
      <c r="CN102" s="98">
        <f t="shared" si="175"/>
        <v>0</v>
      </c>
      <c r="CO102" s="97">
        <v>5</v>
      </c>
      <c r="CP102" s="98">
        <f t="shared" si="176"/>
        <v>306640.25280000002</v>
      </c>
      <c r="CQ102" s="97">
        <v>11</v>
      </c>
      <c r="CR102" s="98">
        <f t="shared" si="177"/>
        <v>729306.5471999998</v>
      </c>
      <c r="CS102" s="97"/>
      <c r="CT102" s="98">
        <f t="shared" si="178"/>
        <v>0</v>
      </c>
      <c r="CU102" s="103"/>
      <c r="CV102" s="98">
        <f t="shared" si="179"/>
        <v>0</v>
      </c>
      <c r="CW102" s="97"/>
      <c r="CX102" s="102">
        <f t="shared" si="180"/>
        <v>0</v>
      </c>
      <c r="CY102" s="97"/>
      <c r="CZ102" s="98">
        <f t="shared" si="181"/>
        <v>0</v>
      </c>
      <c r="DA102" s="104"/>
      <c r="DB102" s="98">
        <f t="shared" si="182"/>
        <v>0</v>
      </c>
      <c r="DC102" s="97">
        <v>2</v>
      </c>
      <c r="DD102" s="98">
        <f t="shared" si="183"/>
        <v>132601.19039999996</v>
      </c>
      <c r="DE102" s="97">
        <v>5</v>
      </c>
      <c r="DF102" s="98">
        <f t="shared" si="184"/>
        <v>440030.73599999998</v>
      </c>
      <c r="DG102" s="97"/>
      <c r="DH102" s="102">
        <f t="shared" si="185"/>
        <v>0</v>
      </c>
      <c r="DI102" s="98">
        <f t="shared" si="186"/>
        <v>380</v>
      </c>
      <c r="DJ102" s="98">
        <f t="shared" si="186"/>
        <v>20722487.817600001</v>
      </c>
    </row>
    <row r="103" spans="1:114" ht="30" customHeight="1" x14ac:dyDescent="0.25">
      <c r="A103" s="89"/>
      <c r="B103" s="90">
        <v>77</v>
      </c>
      <c r="C103" s="91" t="s">
        <v>301</v>
      </c>
      <c r="D103" s="92" t="s">
        <v>302</v>
      </c>
      <c r="E103" s="85">
        <v>23160</v>
      </c>
      <c r="F103" s="93">
        <v>2.38</v>
      </c>
      <c r="G103" s="94">
        <v>1</v>
      </c>
      <c r="H103" s="88"/>
      <c r="I103" s="95">
        <v>1.4</v>
      </c>
      <c r="J103" s="95">
        <v>1.68</v>
      </c>
      <c r="K103" s="95">
        <v>2.23</v>
      </c>
      <c r="L103" s="96">
        <v>2.57</v>
      </c>
      <c r="M103" s="97">
        <v>8</v>
      </c>
      <c r="N103" s="98">
        <f>(M103*$E103*$F103*$G103*$I103*$N$11)</f>
        <v>679088.25600000005</v>
      </c>
      <c r="O103" s="106">
        <v>4</v>
      </c>
      <c r="P103" s="97">
        <f>(O103*$E103*$F103*$G103*$I103*$P$11)</f>
        <v>339544.12800000003</v>
      </c>
      <c r="Q103" s="97"/>
      <c r="R103" s="98">
        <f>(Q103*$E103*$F103*$G103*$I103*$R$11)</f>
        <v>0</v>
      </c>
      <c r="S103" s="97"/>
      <c r="T103" s="98">
        <f t="shared" si="139"/>
        <v>0</v>
      </c>
      <c r="U103" s="97"/>
      <c r="V103" s="98">
        <f t="shared" si="140"/>
        <v>0</v>
      </c>
      <c r="W103" s="97"/>
      <c r="X103" s="98">
        <f t="shared" si="141"/>
        <v>0</v>
      </c>
      <c r="Y103" s="97"/>
      <c r="Z103" s="98">
        <f t="shared" si="142"/>
        <v>0</v>
      </c>
      <c r="AA103" s="97"/>
      <c r="AB103" s="98">
        <f t="shared" si="143"/>
        <v>0</v>
      </c>
      <c r="AC103" s="97">
        <v>2</v>
      </c>
      <c r="AD103" s="98">
        <f t="shared" si="144"/>
        <v>169772.06400000001</v>
      </c>
      <c r="AE103" s="97">
        <v>1</v>
      </c>
      <c r="AF103" s="98">
        <f t="shared" si="145"/>
        <v>108036.76799999998</v>
      </c>
      <c r="AG103" s="99"/>
      <c r="AH103" s="98">
        <f t="shared" si="146"/>
        <v>0</v>
      </c>
      <c r="AI103" s="97"/>
      <c r="AJ103" s="98">
        <f t="shared" si="147"/>
        <v>0</v>
      </c>
      <c r="AK103" s="97"/>
      <c r="AL103" s="97">
        <f t="shared" si="148"/>
        <v>0</v>
      </c>
      <c r="AM103" s="97">
        <v>5</v>
      </c>
      <c r="AN103" s="98">
        <f t="shared" si="149"/>
        <v>509316.19200000004</v>
      </c>
      <c r="AO103" s="103"/>
      <c r="AP103" s="98">
        <f t="shared" si="150"/>
        <v>0</v>
      </c>
      <c r="AQ103" s="97">
        <v>0</v>
      </c>
      <c r="AR103" s="98">
        <f t="shared" si="151"/>
        <v>0</v>
      </c>
      <c r="AS103" s="97"/>
      <c r="AT103" s="98">
        <f t="shared" si="152"/>
        <v>0</v>
      </c>
      <c r="AU103" s="97"/>
      <c r="AV103" s="97">
        <f t="shared" si="153"/>
        <v>0</v>
      </c>
      <c r="AW103" s="97"/>
      <c r="AX103" s="98">
        <f t="shared" si="154"/>
        <v>0</v>
      </c>
      <c r="AY103" s="97"/>
      <c r="AZ103" s="98">
        <f t="shared" si="155"/>
        <v>0</v>
      </c>
      <c r="BA103" s="97"/>
      <c r="BB103" s="98">
        <f t="shared" si="156"/>
        <v>0</v>
      </c>
      <c r="BC103" s="97"/>
      <c r="BD103" s="98">
        <f t="shared" si="157"/>
        <v>0</v>
      </c>
      <c r="BE103" s="97"/>
      <c r="BF103" s="98">
        <f t="shared" si="158"/>
        <v>0</v>
      </c>
      <c r="BG103" s="97">
        <v>1</v>
      </c>
      <c r="BH103" s="98">
        <f t="shared" si="159"/>
        <v>101863.2384</v>
      </c>
      <c r="BI103" s="97"/>
      <c r="BJ103" s="98">
        <f t="shared" si="160"/>
        <v>0</v>
      </c>
      <c r="BK103" s="97"/>
      <c r="BL103" s="98">
        <f t="shared" si="161"/>
        <v>0</v>
      </c>
      <c r="BM103" s="97"/>
      <c r="BN103" s="98">
        <f t="shared" si="162"/>
        <v>0</v>
      </c>
      <c r="BO103" s="97"/>
      <c r="BP103" s="98">
        <f t="shared" si="163"/>
        <v>0</v>
      </c>
      <c r="BQ103" s="97"/>
      <c r="BR103" s="98">
        <f t="shared" si="164"/>
        <v>0</v>
      </c>
      <c r="BS103" s="97"/>
      <c r="BT103" s="102">
        <f t="shared" si="165"/>
        <v>0</v>
      </c>
      <c r="BU103" s="104"/>
      <c r="BV103" s="98">
        <f t="shared" si="166"/>
        <v>0</v>
      </c>
      <c r="BW103" s="97"/>
      <c r="BX103" s="98">
        <f t="shared" si="167"/>
        <v>0</v>
      </c>
      <c r="BY103" s="97"/>
      <c r="BZ103" s="98">
        <f t="shared" si="168"/>
        <v>0</v>
      </c>
      <c r="CA103" s="97"/>
      <c r="CB103" s="98">
        <f t="shared" si="169"/>
        <v>0</v>
      </c>
      <c r="CC103" s="97"/>
      <c r="CD103" s="98">
        <f t="shared" si="170"/>
        <v>0</v>
      </c>
      <c r="CE103" s="97"/>
      <c r="CF103" s="98">
        <f t="shared" si="171"/>
        <v>0</v>
      </c>
      <c r="CG103" s="97"/>
      <c r="CH103" s="98">
        <f t="shared" si="172"/>
        <v>0</v>
      </c>
      <c r="CI103" s="97"/>
      <c r="CJ103" s="98">
        <f t="shared" si="173"/>
        <v>0</v>
      </c>
      <c r="CK103" s="97"/>
      <c r="CL103" s="98">
        <f t="shared" si="174"/>
        <v>0</v>
      </c>
      <c r="CM103" s="97"/>
      <c r="CN103" s="98">
        <f t="shared" si="175"/>
        <v>0</v>
      </c>
      <c r="CO103" s="97">
        <v>0</v>
      </c>
      <c r="CP103" s="98">
        <f t="shared" si="176"/>
        <v>0</v>
      </c>
      <c r="CQ103" s="97"/>
      <c r="CR103" s="98">
        <f t="shared" si="177"/>
        <v>0</v>
      </c>
      <c r="CS103" s="97"/>
      <c r="CT103" s="98">
        <f t="shared" si="178"/>
        <v>0</v>
      </c>
      <c r="CU103" s="103"/>
      <c r="CV103" s="98">
        <f t="shared" si="179"/>
        <v>0</v>
      </c>
      <c r="CW103" s="97"/>
      <c r="CX103" s="102">
        <f t="shared" si="180"/>
        <v>0</v>
      </c>
      <c r="CY103" s="97"/>
      <c r="CZ103" s="98">
        <f t="shared" si="181"/>
        <v>0</v>
      </c>
      <c r="DA103" s="104"/>
      <c r="DB103" s="98">
        <f t="shared" si="182"/>
        <v>0</v>
      </c>
      <c r="DC103" s="97">
        <v>0</v>
      </c>
      <c r="DD103" s="98">
        <f t="shared" si="183"/>
        <v>0</v>
      </c>
      <c r="DE103" s="97"/>
      <c r="DF103" s="98">
        <f t="shared" si="184"/>
        <v>0</v>
      </c>
      <c r="DG103" s="97"/>
      <c r="DH103" s="114">
        <f t="shared" si="185"/>
        <v>0</v>
      </c>
      <c r="DI103" s="98">
        <f t="shared" si="186"/>
        <v>21</v>
      </c>
      <c r="DJ103" s="98">
        <f t="shared" si="186"/>
        <v>1907620.6464</v>
      </c>
    </row>
    <row r="104" spans="1:114" ht="15.75" customHeight="1" x14ac:dyDescent="0.25">
      <c r="A104" s="89">
        <v>14</v>
      </c>
      <c r="B104" s="204"/>
      <c r="C104" s="205"/>
      <c r="D104" s="201" t="s">
        <v>303</v>
      </c>
      <c r="E104" s="85">
        <v>23160</v>
      </c>
      <c r="F104" s="155">
        <v>1.36</v>
      </c>
      <c r="G104" s="94">
        <v>1</v>
      </c>
      <c r="H104" s="88"/>
      <c r="I104" s="95">
        <v>1.4</v>
      </c>
      <c r="J104" s="95">
        <v>1.68</v>
      </c>
      <c r="K104" s="95">
        <v>2.23</v>
      </c>
      <c r="L104" s="96">
        <v>2.57</v>
      </c>
      <c r="M104" s="113">
        <f>SUM(M105:M107)</f>
        <v>119</v>
      </c>
      <c r="N104" s="113">
        <f>SUM(N105:N107)</f>
        <v>6088546.2960000001</v>
      </c>
      <c r="O104" s="113">
        <f t="shared" ref="O104:BZ104" si="187">SUM(O105:O107)</f>
        <v>30</v>
      </c>
      <c r="P104" s="113">
        <f t="shared" si="187"/>
        <v>1644772.2479999999</v>
      </c>
      <c r="Q104" s="113">
        <f t="shared" si="187"/>
        <v>105</v>
      </c>
      <c r="R104" s="113">
        <f t="shared" si="187"/>
        <v>5674945.7519999985</v>
      </c>
      <c r="S104" s="113">
        <f t="shared" si="187"/>
        <v>0</v>
      </c>
      <c r="T104" s="113">
        <f t="shared" si="187"/>
        <v>0</v>
      </c>
      <c r="U104" s="113">
        <f t="shared" si="187"/>
        <v>13</v>
      </c>
      <c r="V104" s="113">
        <f t="shared" si="187"/>
        <v>1020772.368</v>
      </c>
      <c r="W104" s="113">
        <f t="shared" si="187"/>
        <v>0</v>
      </c>
      <c r="X104" s="113">
        <f t="shared" si="187"/>
        <v>0</v>
      </c>
      <c r="Y104" s="113">
        <f t="shared" si="187"/>
        <v>0</v>
      </c>
      <c r="Z104" s="113">
        <f t="shared" si="187"/>
        <v>0</v>
      </c>
      <c r="AA104" s="113">
        <f t="shared" si="187"/>
        <v>0</v>
      </c>
      <c r="AB104" s="113">
        <f t="shared" si="187"/>
        <v>0</v>
      </c>
      <c r="AC104" s="113">
        <f t="shared" si="187"/>
        <v>40</v>
      </c>
      <c r="AD104" s="113">
        <f t="shared" si="187"/>
        <v>1994854.1760000002</v>
      </c>
      <c r="AE104" s="113">
        <f t="shared" si="187"/>
        <v>0</v>
      </c>
      <c r="AF104" s="113">
        <f t="shared" si="187"/>
        <v>0</v>
      </c>
      <c r="AG104" s="113">
        <f t="shared" si="187"/>
        <v>0</v>
      </c>
      <c r="AH104" s="113">
        <f t="shared" si="187"/>
        <v>0</v>
      </c>
      <c r="AI104" s="113">
        <f t="shared" si="187"/>
        <v>943</v>
      </c>
      <c r="AJ104" s="113">
        <f t="shared" si="187"/>
        <v>48152363.616000004</v>
      </c>
      <c r="AK104" s="113">
        <f t="shared" si="187"/>
        <v>154</v>
      </c>
      <c r="AL104" s="113">
        <f t="shared" si="187"/>
        <v>6286300.2719999999</v>
      </c>
      <c r="AM104" s="113">
        <f t="shared" si="187"/>
        <v>218</v>
      </c>
      <c r="AN104" s="113">
        <f t="shared" si="187"/>
        <v>11011268.217599999</v>
      </c>
      <c r="AO104" s="113">
        <f t="shared" si="187"/>
        <v>4</v>
      </c>
      <c r="AP104" s="113">
        <f t="shared" si="187"/>
        <v>297885.77280000004</v>
      </c>
      <c r="AQ104" s="113">
        <f t="shared" si="187"/>
        <v>5</v>
      </c>
      <c r="AR104" s="113">
        <f t="shared" si="187"/>
        <v>163416.95999999999</v>
      </c>
      <c r="AS104" s="113">
        <f t="shared" si="187"/>
        <v>0</v>
      </c>
      <c r="AT104" s="113">
        <f t="shared" si="187"/>
        <v>0</v>
      </c>
      <c r="AU104" s="113">
        <f t="shared" si="187"/>
        <v>0</v>
      </c>
      <c r="AV104" s="113">
        <f t="shared" si="187"/>
        <v>0</v>
      </c>
      <c r="AW104" s="113">
        <f>SUM(AW105:AW107)</f>
        <v>0</v>
      </c>
      <c r="AX104" s="113">
        <f>SUM(AX105:AX107)</f>
        <v>0</v>
      </c>
      <c r="AY104" s="113">
        <f>SUM(AY105:AY107)</f>
        <v>0</v>
      </c>
      <c r="AZ104" s="113">
        <f t="shared" si="187"/>
        <v>0</v>
      </c>
      <c r="BA104" s="113">
        <v>0</v>
      </c>
      <c r="BB104" s="113">
        <f t="shared" si="187"/>
        <v>0</v>
      </c>
      <c r="BC104" s="113">
        <f t="shared" si="187"/>
        <v>0</v>
      </c>
      <c r="BD104" s="113">
        <f t="shared" si="187"/>
        <v>0</v>
      </c>
      <c r="BE104" s="113">
        <f t="shared" si="187"/>
        <v>11</v>
      </c>
      <c r="BF104" s="113">
        <f t="shared" si="187"/>
        <v>434533.47839999996</v>
      </c>
      <c r="BG104" s="113">
        <f t="shared" si="187"/>
        <v>0</v>
      </c>
      <c r="BH104" s="113">
        <f t="shared" si="187"/>
        <v>0</v>
      </c>
      <c r="BI104" s="113">
        <f t="shared" si="187"/>
        <v>0</v>
      </c>
      <c r="BJ104" s="113">
        <f t="shared" si="187"/>
        <v>0</v>
      </c>
      <c r="BK104" s="113">
        <v>0</v>
      </c>
      <c r="BL104" s="113">
        <f t="shared" si="187"/>
        <v>0</v>
      </c>
      <c r="BM104" s="113">
        <f t="shared" si="187"/>
        <v>14</v>
      </c>
      <c r="BN104" s="113">
        <f t="shared" si="187"/>
        <v>807746.68799999997</v>
      </c>
      <c r="BO104" s="113">
        <f t="shared" si="187"/>
        <v>0</v>
      </c>
      <c r="BP104" s="113">
        <f t="shared" si="187"/>
        <v>0</v>
      </c>
      <c r="BQ104" s="113">
        <f t="shared" si="187"/>
        <v>15</v>
      </c>
      <c r="BR104" s="113">
        <f t="shared" si="187"/>
        <v>868070.89151999995</v>
      </c>
      <c r="BS104" s="113">
        <f t="shared" si="187"/>
        <v>32</v>
      </c>
      <c r="BT104" s="203">
        <f t="shared" si="187"/>
        <v>1421961.0048</v>
      </c>
      <c r="BU104" s="156">
        <f t="shared" si="187"/>
        <v>0</v>
      </c>
      <c r="BV104" s="113">
        <f t="shared" si="187"/>
        <v>0</v>
      </c>
      <c r="BW104" s="113">
        <f t="shared" si="187"/>
        <v>0</v>
      </c>
      <c r="BX104" s="113">
        <f t="shared" si="187"/>
        <v>0</v>
      </c>
      <c r="BY104" s="113">
        <f t="shared" si="187"/>
        <v>70</v>
      </c>
      <c r="BZ104" s="113">
        <f t="shared" si="187"/>
        <v>3073795.1999999997</v>
      </c>
      <c r="CA104" s="113">
        <f>SUM(CA105:CA107)</f>
        <v>7</v>
      </c>
      <c r="CB104" s="113">
        <f>SUM(CB105:CB107)</f>
        <v>368855.424</v>
      </c>
      <c r="CC104" s="113">
        <f t="shared" ref="CC104:DJ104" si="188">SUM(CC105:CC107)</f>
        <v>4</v>
      </c>
      <c r="CD104" s="113">
        <f t="shared" si="188"/>
        <v>108944.63999999998</v>
      </c>
      <c r="CE104" s="113">
        <f t="shared" si="188"/>
        <v>0</v>
      </c>
      <c r="CF104" s="113">
        <f t="shared" si="188"/>
        <v>0</v>
      </c>
      <c r="CG104" s="113">
        <f t="shared" si="188"/>
        <v>13</v>
      </c>
      <c r="CH104" s="113">
        <f t="shared" si="188"/>
        <v>513401.61599999998</v>
      </c>
      <c r="CI104" s="113">
        <f t="shared" si="188"/>
        <v>7</v>
      </c>
      <c r="CJ104" s="113">
        <f t="shared" si="188"/>
        <v>231118.272</v>
      </c>
      <c r="CK104" s="113">
        <f t="shared" si="188"/>
        <v>33</v>
      </c>
      <c r="CL104" s="113">
        <f t="shared" si="188"/>
        <v>1278154.08</v>
      </c>
      <c r="CM104" s="113">
        <f t="shared" si="188"/>
        <v>0</v>
      </c>
      <c r="CN104" s="113">
        <f t="shared" si="188"/>
        <v>0</v>
      </c>
      <c r="CO104" s="113">
        <f t="shared" si="188"/>
        <v>43</v>
      </c>
      <c r="CP104" s="113">
        <f t="shared" si="188"/>
        <v>2042361.8207999999</v>
      </c>
      <c r="CQ104" s="113">
        <f t="shared" si="188"/>
        <v>6</v>
      </c>
      <c r="CR104" s="113">
        <f t="shared" si="188"/>
        <v>293216.71679999999</v>
      </c>
      <c r="CS104" s="113">
        <f t="shared" si="188"/>
        <v>0</v>
      </c>
      <c r="CT104" s="113">
        <f t="shared" si="188"/>
        <v>0</v>
      </c>
      <c r="CU104" s="113">
        <f t="shared" si="188"/>
        <v>0</v>
      </c>
      <c r="CV104" s="113">
        <f t="shared" si="188"/>
        <v>0</v>
      </c>
      <c r="CW104" s="113">
        <f t="shared" si="188"/>
        <v>0</v>
      </c>
      <c r="CX104" s="113">
        <f t="shared" si="188"/>
        <v>0</v>
      </c>
      <c r="CY104" s="113">
        <f t="shared" si="188"/>
        <v>0</v>
      </c>
      <c r="CZ104" s="113">
        <f t="shared" si="188"/>
        <v>0</v>
      </c>
      <c r="DA104" s="113">
        <f t="shared" si="188"/>
        <v>0</v>
      </c>
      <c r="DB104" s="113">
        <f t="shared" si="188"/>
        <v>0</v>
      </c>
      <c r="DC104" s="113">
        <f t="shared" si="188"/>
        <v>8</v>
      </c>
      <c r="DD104" s="113">
        <f t="shared" si="188"/>
        <v>407141.68319999997</v>
      </c>
      <c r="DE104" s="113">
        <f t="shared" si="188"/>
        <v>0</v>
      </c>
      <c r="DF104" s="113">
        <f t="shared" si="188"/>
        <v>0</v>
      </c>
      <c r="DG104" s="113">
        <f t="shared" si="188"/>
        <v>1</v>
      </c>
      <c r="DH104" s="203">
        <f t="shared" si="188"/>
        <v>49997.80799999999</v>
      </c>
      <c r="DI104" s="113">
        <f t="shared" si="188"/>
        <v>1895</v>
      </c>
      <c r="DJ104" s="113">
        <f t="shared" si="188"/>
        <v>94234425.001919985</v>
      </c>
    </row>
    <row r="105" spans="1:114" ht="30" customHeight="1" x14ac:dyDescent="0.25">
      <c r="A105" s="89"/>
      <c r="B105" s="90">
        <v>78</v>
      </c>
      <c r="C105" s="91" t="s">
        <v>304</v>
      </c>
      <c r="D105" s="92" t="s">
        <v>305</v>
      </c>
      <c r="E105" s="85">
        <v>23160</v>
      </c>
      <c r="F105" s="93">
        <v>0.84</v>
      </c>
      <c r="G105" s="94">
        <v>1</v>
      </c>
      <c r="H105" s="88"/>
      <c r="I105" s="95">
        <v>1.4</v>
      </c>
      <c r="J105" s="95">
        <v>1.68</v>
      </c>
      <c r="K105" s="95">
        <v>2.23</v>
      </c>
      <c r="L105" s="96">
        <v>2.57</v>
      </c>
      <c r="M105" s="97">
        <v>38</v>
      </c>
      <c r="N105" s="98">
        <f>(M105*$E105*$F105*$G105*$I105)</f>
        <v>1034974.0799999998</v>
      </c>
      <c r="O105" s="97">
        <v>7</v>
      </c>
      <c r="P105" s="97">
        <f>(O105*$E105*$F105*$G105*$I105)</f>
        <v>190653.11999999997</v>
      </c>
      <c r="Q105" s="97">
        <v>28</v>
      </c>
      <c r="R105" s="98">
        <f>(Q105*$E105*$F105*$G105*$I105)</f>
        <v>762612.47999999986</v>
      </c>
      <c r="S105" s="97"/>
      <c r="T105" s="98">
        <f>(S105*$E105*$F105*$G105*$I105)</f>
        <v>0</v>
      </c>
      <c r="U105" s="97"/>
      <c r="V105" s="98">
        <f>(U105*$E105*$F105*$G105*$I105)</f>
        <v>0</v>
      </c>
      <c r="W105" s="97">
        <v>0</v>
      </c>
      <c r="X105" s="98">
        <f>(W105*$E105*$F105*$G105*$I105)</f>
        <v>0</v>
      </c>
      <c r="Y105" s="97"/>
      <c r="Z105" s="98">
        <f>(Y105*$E105*$F105*$G105*$I105)</f>
        <v>0</v>
      </c>
      <c r="AA105" s="97">
        <v>0</v>
      </c>
      <c r="AB105" s="98">
        <f>(AA105*$E105*$F105*$G105*$I105)</f>
        <v>0</v>
      </c>
      <c r="AC105" s="97">
        <f>20-6</f>
        <v>14</v>
      </c>
      <c r="AD105" s="98">
        <f>(AC105*$E105*$F105*$G105*$I105)</f>
        <v>381306.23999999993</v>
      </c>
      <c r="AE105" s="97">
        <v>0</v>
      </c>
      <c r="AF105" s="98">
        <f>(AE105*$E105*$F105*$G105*$I105)</f>
        <v>0</v>
      </c>
      <c r="AG105" s="99"/>
      <c r="AH105" s="98">
        <f>(AG105*$E105*$F105*$G105*$I105)</f>
        <v>0</v>
      </c>
      <c r="AI105" s="97">
        <v>307</v>
      </c>
      <c r="AJ105" s="98">
        <f>(AI105*$E105*$F105*$G105*$I105)</f>
        <v>8361501.1199999992</v>
      </c>
      <c r="AK105" s="97">
        <v>97</v>
      </c>
      <c r="AL105" s="98">
        <f>(AK105*$E105*$F105*$G105*$I105)</f>
        <v>2641907.5199999996</v>
      </c>
      <c r="AM105" s="97">
        <v>125</v>
      </c>
      <c r="AN105" s="98">
        <f>(AM105*$E105*$F105*$G105*$J105)</f>
        <v>4085424</v>
      </c>
      <c r="AO105" s="103"/>
      <c r="AP105" s="98">
        <f>(AO105*$E105*$F105*$G105*$J105)</f>
        <v>0</v>
      </c>
      <c r="AQ105" s="97">
        <v>5</v>
      </c>
      <c r="AR105" s="98">
        <f>(AQ105*$E105*$F105*$G105*$J105)</f>
        <v>163416.95999999999</v>
      </c>
      <c r="AS105" s="97"/>
      <c r="AT105" s="98">
        <f>(AS105*$E105*$F105*$G105*$I105)</f>
        <v>0</v>
      </c>
      <c r="AU105" s="97"/>
      <c r="AV105" s="98">
        <f>(AU105*$E105*$F105*$G105*$I105)</f>
        <v>0</v>
      </c>
      <c r="AW105" s="97"/>
      <c r="AX105" s="98">
        <f>(AW105*$E105*$F105*$G105*$I105)</f>
        <v>0</v>
      </c>
      <c r="AY105" s="97">
        <v>0</v>
      </c>
      <c r="AZ105" s="98">
        <f>(AY105*$E105*$F105*$G105*$I105)</f>
        <v>0</v>
      </c>
      <c r="BA105" s="97">
        <v>0</v>
      </c>
      <c r="BB105" s="98">
        <f>(BA105*$E105*$F105*$G105*$I105)</f>
        <v>0</v>
      </c>
      <c r="BC105" s="97">
        <v>0</v>
      </c>
      <c r="BD105" s="98">
        <f>(BC105*$E105*$F105*$G105*$I105)</f>
        <v>0</v>
      </c>
      <c r="BE105" s="97">
        <v>8</v>
      </c>
      <c r="BF105" s="98">
        <f>(BE105*$E105*$F105*$G105*$I105)</f>
        <v>217889.27999999997</v>
      </c>
      <c r="BG105" s="97"/>
      <c r="BH105" s="98">
        <f>(BG105*$E105*$F105*$G105*$J105)</f>
        <v>0</v>
      </c>
      <c r="BI105" s="97">
        <v>0</v>
      </c>
      <c r="BJ105" s="98">
        <f>(BI105*$E105*$F105*$G105*$J105)</f>
        <v>0</v>
      </c>
      <c r="BK105" s="97">
        <v>0</v>
      </c>
      <c r="BL105" s="98">
        <f>(BK105*$E105*$F105*$G105*$J105)</f>
        <v>0</v>
      </c>
      <c r="BM105" s="97">
        <v>4</v>
      </c>
      <c r="BN105" s="98">
        <f>(BM105*$E105*$F105*$G105*$J105)</f>
        <v>130733.56799999998</v>
      </c>
      <c r="BO105" s="97"/>
      <c r="BP105" s="98">
        <f>(BO105*$E105*$F105*$G105*$J105)</f>
        <v>0</v>
      </c>
      <c r="BQ105" s="97">
        <v>8</v>
      </c>
      <c r="BR105" s="98">
        <f>(BQ105*$E105*$F105*$G105*$J105)</f>
        <v>261467.13599999997</v>
      </c>
      <c r="BS105" s="97">
        <v>23</v>
      </c>
      <c r="BT105" s="98">
        <f>(BS105*$E105*$F105*$G105*$J105)</f>
        <v>751718.01599999995</v>
      </c>
      <c r="BU105" s="104">
        <v>0</v>
      </c>
      <c r="BV105" s="98">
        <f>(BU105*$E105*$F105*$G105*$I105)</f>
        <v>0</v>
      </c>
      <c r="BW105" s="97">
        <v>0</v>
      </c>
      <c r="BX105" s="98">
        <f>(BW105*$E105*$F105*$G105*$I105)</f>
        <v>0</v>
      </c>
      <c r="BY105" s="97">
        <v>30</v>
      </c>
      <c r="BZ105" s="98">
        <f>(BY105*$E105*$F105*$G105*$I105)</f>
        <v>817084.79999999993</v>
      </c>
      <c r="CA105" s="97">
        <v>3</v>
      </c>
      <c r="CB105" s="98">
        <f>(CA105*$E105*$F105*$G105*$J105)</f>
        <v>98050.175999999992</v>
      </c>
      <c r="CC105" s="97">
        <v>4</v>
      </c>
      <c r="CD105" s="98">
        <f>(CC105*$E105*$F105*$G105*$I105)</f>
        <v>108944.63999999998</v>
      </c>
      <c r="CE105" s="97"/>
      <c r="CF105" s="98">
        <f>(CE105*$E105*$F105*$G105*$I105)</f>
        <v>0</v>
      </c>
      <c r="CG105" s="97"/>
      <c r="CH105" s="98">
        <f>(CG105*$E105*$F105*$G105*$I105)</f>
        <v>0</v>
      </c>
      <c r="CI105" s="97">
        <v>6</v>
      </c>
      <c r="CJ105" s="98">
        <f>(CI105*$E105*$F105*$G105*$I105)</f>
        <v>163416.95999999999</v>
      </c>
      <c r="CK105" s="97">
        <v>20</v>
      </c>
      <c r="CL105" s="98">
        <f>(CK105*$E105*$F105*$G105*$I105)</f>
        <v>544723.19999999995</v>
      </c>
      <c r="CM105" s="97"/>
      <c r="CN105" s="98">
        <f>(CM105*$E105*$F105*$G105*$I105)</f>
        <v>0</v>
      </c>
      <c r="CO105" s="97">
        <v>28</v>
      </c>
      <c r="CP105" s="98">
        <f>(CO105*$E105*$F105*$G105*$J105)</f>
        <v>915134.97599999991</v>
      </c>
      <c r="CQ105" s="97">
        <v>4</v>
      </c>
      <c r="CR105" s="98">
        <f>(CQ105*$E105*$F105*$G105*$J105)</f>
        <v>130733.56799999998</v>
      </c>
      <c r="CS105" s="97">
        <v>0</v>
      </c>
      <c r="CT105" s="98">
        <f>(CS105*$E105*$F105*$G105*$J105)</f>
        <v>0</v>
      </c>
      <c r="CU105" s="103"/>
      <c r="CV105" s="98">
        <f>(CU105*$E105*$F105*$G105*$J105)</f>
        <v>0</v>
      </c>
      <c r="CW105" s="97">
        <v>0</v>
      </c>
      <c r="CX105" s="98">
        <f>(CW105*$E105*$F105*$G105*$J105)</f>
        <v>0</v>
      </c>
      <c r="CY105" s="97"/>
      <c r="CZ105" s="98">
        <f>(CY105*$E105*$F105*$G105*$J105)</f>
        <v>0</v>
      </c>
      <c r="DA105" s="104"/>
      <c r="DB105" s="98">
        <f>(DA105*$E105*$F105*$G105*$J105)</f>
        <v>0</v>
      </c>
      <c r="DC105" s="97">
        <v>5</v>
      </c>
      <c r="DD105" s="98">
        <f>(DC105*$E105*$F105*$G105*$J105)</f>
        <v>163416.95999999999</v>
      </c>
      <c r="DE105" s="97"/>
      <c r="DF105" s="98">
        <f>(DE105*$E105*$F105*$G105*$K105)</f>
        <v>0</v>
      </c>
      <c r="DG105" s="97">
        <v>1</v>
      </c>
      <c r="DH105" s="102">
        <f>(DG105*$E105*$F105*$G105*$L105)</f>
        <v>49997.80799999999</v>
      </c>
      <c r="DI105" s="98">
        <f t="shared" ref="DI105:DJ107" si="189">SUM(M105,O105,Q105,S105,U105,W105,Y105,AA105,AC105,AE105,AG105,AI105,AO105,AS105,AU105,BY105,AK105,AY105,BA105,BC105,CM105,BE105,BG105,AM105,BK105,AQ105,CO105,BM105,CQ105,BO105,BQ105,BS105,CA105,BU105,BW105,CC105,CE105,CG105,CI105,CK105,CS105,CU105,BI105,AW105,CW105,CY105,DA105,DC105,DE105,DG105)</f>
        <v>765</v>
      </c>
      <c r="DJ105" s="98">
        <f t="shared" si="189"/>
        <v>21975106.607999999</v>
      </c>
    </row>
    <row r="106" spans="1:114" ht="30" customHeight="1" x14ac:dyDescent="0.25">
      <c r="A106" s="89"/>
      <c r="B106" s="90">
        <v>79</v>
      </c>
      <c r="C106" s="91" t="s">
        <v>306</v>
      </c>
      <c r="D106" s="92" t="s">
        <v>307</v>
      </c>
      <c r="E106" s="85">
        <v>23160</v>
      </c>
      <c r="F106" s="93">
        <v>1.74</v>
      </c>
      <c r="G106" s="94">
        <v>1</v>
      </c>
      <c r="H106" s="88"/>
      <c r="I106" s="95">
        <v>1.4</v>
      </c>
      <c r="J106" s="95">
        <v>1.68</v>
      </c>
      <c r="K106" s="95">
        <v>2.23</v>
      </c>
      <c r="L106" s="96">
        <v>2.57</v>
      </c>
      <c r="M106" s="97">
        <v>80</v>
      </c>
      <c r="N106" s="98">
        <f>(M106*$E106*$F106*$G106*$I106*$N$11)</f>
        <v>4964762.88</v>
      </c>
      <c r="O106" s="97">
        <f>20+2</f>
        <v>22</v>
      </c>
      <c r="P106" s="97">
        <f>(O106*$E106*$F106*$G106*$I106*$P$11)</f>
        <v>1365309.7920000001</v>
      </c>
      <c r="Q106" s="97">
        <v>72</v>
      </c>
      <c r="R106" s="98">
        <f>(Q106*$E106*$F106*$G106*$I106*$R$11)</f>
        <v>4468286.5919999992</v>
      </c>
      <c r="S106" s="97"/>
      <c r="T106" s="98">
        <f>(S106/12*2*$E106*$F106*$G106*$I106*$T$11)+(S106/12*10*$E106*$F106*$G106*$I106*$T$12)</f>
        <v>0</v>
      </c>
      <c r="U106" s="97">
        <v>5</v>
      </c>
      <c r="V106" s="98">
        <f>(U106*$E106*$F106*$G106*$I106*$V$11)</f>
        <v>310297.68</v>
      </c>
      <c r="W106" s="97">
        <v>0</v>
      </c>
      <c r="X106" s="98">
        <f>(W106*$E106*$F106*$G106*$I106*$X$11)</f>
        <v>0</v>
      </c>
      <c r="Y106" s="97"/>
      <c r="Z106" s="98">
        <f>(Y106*$E106*$F106*$G106*$I106*$Z$11)</f>
        <v>0</v>
      </c>
      <c r="AA106" s="97">
        <v>0</v>
      </c>
      <c r="AB106" s="98">
        <f>(AA106*$E106*$F106*$G106*$I106*$AB$11)</f>
        <v>0</v>
      </c>
      <c r="AC106" s="97">
        <v>26</v>
      </c>
      <c r="AD106" s="98">
        <f>(AC106*$E106*$F106*$G106*$I106*$AD$11)</f>
        <v>1613547.9360000002</v>
      </c>
      <c r="AE106" s="97">
        <v>0</v>
      </c>
      <c r="AF106" s="98">
        <f>(AE106*$E106*$F106*$G106*$I106*$AF$11)</f>
        <v>0</v>
      </c>
      <c r="AG106" s="99"/>
      <c r="AH106" s="98">
        <f>(AG106*$E106*$F106*$G106*$I106*$AH$11)</f>
        <v>0</v>
      </c>
      <c r="AI106" s="97">
        <v>624</v>
      </c>
      <c r="AJ106" s="98">
        <f>(AI106*$E106*$F106*$G106*$I106*$AJ$11)</f>
        <v>38725150.464000009</v>
      </c>
      <c r="AK106" s="97">
        <v>53</v>
      </c>
      <c r="AL106" s="97">
        <f>(AK106*$E106*$F106*$G106*$I106*$AL$11)</f>
        <v>3289155.4080000008</v>
      </c>
      <c r="AM106" s="97">
        <v>93</v>
      </c>
      <c r="AN106" s="98">
        <f>(AM106*$E106*$F106*$G106*$J106*$AN$11)</f>
        <v>6925844.2176000001</v>
      </c>
      <c r="AO106" s="103">
        <v>4</v>
      </c>
      <c r="AP106" s="98">
        <f>(AO106*$E106*$F106*$G106*$J106*$AP$11)</f>
        <v>297885.77280000004</v>
      </c>
      <c r="AQ106" s="97">
        <v>0</v>
      </c>
      <c r="AR106" s="102">
        <f>(AQ106*$E106*$F106*$G106*$J106*$AR$11)</f>
        <v>0</v>
      </c>
      <c r="AS106" s="97"/>
      <c r="AT106" s="98">
        <f>(AS106*$E106*$F106*$G106*$I106*$AT$11)</f>
        <v>0</v>
      </c>
      <c r="AU106" s="97"/>
      <c r="AV106" s="97">
        <f>(AU106*$E106*$F106*$G106*$I106*$AV$11)</f>
        <v>0</v>
      </c>
      <c r="AW106" s="97"/>
      <c r="AX106" s="98">
        <f>(AW106*$E106*$F106*$G106*$I106*$AX$11)</f>
        <v>0</v>
      </c>
      <c r="AY106" s="97">
        <v>0</v>
      </c>
      <c r="AZ106" s="98">
        <f>(AY106*$E106*$F106*$G106*$I106*$AZ$11)</f>
        <v>0</v>
      </c>
      <c r="BA106" s="97">
        <v>0</v>
      </c>
      <c r="BB106" s="98">
        <f>(BA106*$E106*$F106*$G106*$I106*$BB$11)</f>
        <v>0</v>
      </c>
      <c r="BC106" s="97">
        <v>0</v>
      </c>
      <c r="BD106" s="98">
        <f>(BC106*$E106*$F106*$G106*$I106*$BD$11)</f>
        <v>0</v>
      </c>
      <c r="BE106" s="97">
        <v>3</v>
      </c>
      <c r="BF106" s="98">
        <f>(BE106*$E106*$F106*$G106*$I106*$BF$11)</f>
        <v>216644.19839999999</v>
      </c>
      <c r="BG106" s="97"/>
      <c r="BH106" s="98">
        <f>(BG106*$E106*$F106*$G106*$J106*$BH$11)</f>
        <v>0</v>
      </c>
      <c r="BI106" s="97">
        <v>0</v>
      </c>
      <c r="BJ106" s="98">
        <f>(BI106*$E106*$F106*$G106*$J106*$BJ$11)</f>
        <v>0</v>
      </c>
      <c r="BK106" s="97">
        <v>0</v>
      </c>
      <c r="BL106" s="98">
        <f>(BK106*$E106*$F106*$G106*$J106*$BL$11)</f>
        <v>0</v>
      </c>
      <c r="BM106" s="97">
        <v>10</v>
      </c>
      <c r="BN106" s="98">
        <f>(BM106*$E106*$F106*$G106*$J106*$BN$11)</f>
        <v>677013.12</v>
      </c>
      <c r="BO106" s="97"/>
      <c r="BP106" s="98">
        <f>(BO106*$E106*$F106*$G106*$J106*$BP$11)</f>
        <v>0</v>
      </c>
      <c r="BQ106" s="97">
        <v>7</v>
      </c>
      <c r="BR106" s="98">
        <f>(BQ106*$E106*$F106*$G106*$J106*$BR$11)</f>
        <v>606603.75552000001</v>
      </c>
      <c r="BS106" s="97">
        <v>9</v>
      </c>
      <c r="BT106" s="102">
        <f>(BS106*$E106*$F106*$G106*$J106*$BT$11)</f>
        <v>670242.98880000005</v>
      </c>
      <c r="BU106" s="104">
        <v>0</v>
      </c>
      <c r="BV106" s="98">
        <f>(BU106*$E106*$F106*$G106*$I106*$BV$11)</f>
        <v>0</v>
      </c>
      <c r="BW106" s="97">
        <v>0</v>
      </c>
      <c r="BX106" s="98">
        <f>(BW106*$E106*$F106*$G106*$I106*$BX$11)</f>
        <v>0</v>
      </c>
      <c r="BY106" s="97">
        <v>40</v>
      </c>
      <c r="BZ106" s="98">
        <f>(BY106*$E106*$F106*$G106*$I106*$BZ$11)</f>
        <v>2256710.4</v>
      </c>
      <c r="CA106" s="97">
        <v>4</v>
      </c>
      <c r="CB106" s="98">
        <f>(CA106*$E106*$F106*$G106*$J106*$CB$11)</f>
        <v>270805.24800000002</v>
      </c>
      <c r="CC106" s="97">
        <v>0</v>
      </c>
      <c r="CD106" s="98">
        <f>(CC106*$E106*$F106*$G106*$I106*$CD$11)</f>
        <v>0</v>
      </c>
      <c r="CE106" s="97"/>
      <c r="CF106" s="98">
        <f>(CE106*$E106*$F106*$G106*$I106*$CF$11)</f>
        <v>0</v>
      </c>
      <c r="CG106" s="97">
        <v>13</v>
      </c>
      <c r="CH106" s="98">
        <f>(CG106*$E106*$F106*$G106*$I106*$CH$11)</f>
        <v>513401.61599999998</v>
      </c>
      <c r="CI106" s="97">
        <v>1</v>
      </c>
      <c r="CJ106" s="98">
        <f>(CI106*$E106*$F106*$G106*$I106*$CJ$11)</f>
        <v>67701.312000000005</v>
      </c>
      <c r="CK106" s="97">
        <v>13</v>
      </c>
      <c r="CL106" s="98">
        <f>(CK106*$E106*$F106*$G106*$I106*$CL$11)</f>
        <v>733430.88</v>
      </c>
      <c r="CM106" s="97"/>
      <c r="CN106" s="98">
        <f>(CM106*$E106*$F106*$G106*$I106*$CN$11)</f>
        <v>0</v>
      </c>
      <c r="CO106" s="97">
        <v>15</v>
      </c>
      <c r="CP106" s="98">
        <f>(CO106*$E106*$F106*$G106*$J106*$CP$11)</f>
        <v>1127226.8448000001</v>
      </c>
      <c r="CQ106" s="97">
        <v>2</v>
      </c>
      <c r="CR106" s="98">
        <f>(CQ106*$E106*$F106*$G106*$J106*$CR$11)</f>
        <v>162483.1488</v>
      </c>
      <c r="CS106" s="97">
        <v>0</v>
      </c>
      <c r="CT106" s="98">
        <f>(CS106*$E106*$F106*$G106*$J106*$CT$11)</f>
        <v>0</v>
      </c>
      <c r="CU106" s="103"/>
      <c r="CV106" s="98">
        <f>(CU106*$E106*$F106*$G106*$J106*$CV$11)</f>
        <v>0</v>
      </c>
      <c r="CW106" s="97">
        <v>0</v>
      </c>
      <c r="CX106" s="102">
        <f>(CW106*$E106*$F106*$G106*$J106*$CX$11)</f>
        <v>0</v>
      </c>
      <c r="CY106" s="97"/>
      <c r="CZ106" s="98">
        <f>(CY106*$E106*$F106*$G106*$J106*$CZ$11)</f>
        <v>0</v>
      </c>
      <c r="DA106" s="104"/>
      <c r="DB106" s="98">
        <f>(DA106*$E106*$F106*$G106*$J106*$DB$11)</f>
        <v>0</v>
      </c>
      <c r="DC106" s="97">
        <v>3</v>
      </c>
      <c r="DD106" s="98">
        <f>(DC106*$E106*$F106*$G106*$J106*$DD$11)</f>
        <v>243724.72319999998</v>
      </c>
      <c r="DE106" s="97"/>
      <c r="DF106" s="98">
        <f>(DE106*$E106*$F106*$G106*$K106*$DF$11)</f>
        <v>0</v>
      </c>
      <c r="DG106" s="97"/>
      <c r="DH106" s="102">
        <f>(DG106*$E106*$F106*$G106*$L106*$DH$11)</f>
        <v>0</v>
      </c>
      <c r="DI106" s="98">
        <f t="shared" si="189"/>
        <v>1099</v>
      </c>
      <c r="DJ106" s="98">
        <f t="shared" si="189"/>
        <v>69506228.977919996</v>
      </c>
    </row>
    <row r="107" spans="1:114" ht="30" customHeight="1" x14ac:dyDescent="0.25">
      <c r="A107" s="89"/>
      <c r="B107" s="90">
        <v>80</v>
      </c>
      <c r="C107" s="91" t="s">
        <v>308</v>
      </c>
      <c r="D107" s="92" t="s">
        <v>309</v>
      </c>
      <c r="E107" s="85">
        <v>23160</v>
      </c>
      <c r="F107" s="93">
        <v>2.4900000000000002</v>
      </c>
      <c r="G107" s="94">
        <v>1</v>
      </c>
      <c r="H107" s="88"/>
      <c r="I107" s="95">
        <v>1.4</v>
      </c>
      <c r="J107" s="95">
        <v>1.68</v>
      </c>
      <c r="K107" s="95">
        <v>2.23</v>
      </c>
      <c r="L107" s="96">
        <v>2.57</v>
      </c>
      <c r="M107" s="97">
        <v>1</v>
      </c>
      <c r="N107" s="98">
        <f>(M107*$E107*$F107*$G107*$I107*$N$11)</f>
        <v>88809.335999999996</v>
      </c>
      <c r="O107" s="97">
        <f>3-2</f>
        <v>1</v>
      </c>
      <c r="P107" s="97">
        <f>(O107*$E107*$F107*$G107*$I107*$P$11)</f>
        <v>88809.335999999996</v>
      </c>
      <c r="Q107" s="97">
        <v>5</v>
      </c>
      <c r="R107" s="98">
        <f>(Q107*$E107*$F107*$G107*$I107*$R$11)</f>
        <v>444046.68000000005</v>
      </c>
      <c r="S107" s="97"/>
      <c r="T107" s="98">
        <f>(S107/12*2*$E107*$F107*$G107*$I107*$T$11)+(S107/12*10*$E107*$F107*$G107*$I107*$T$12)</f>
        <v>0</v>
      </c>
      <c r="U107" s="97">
        <v>8</v>
      </c>
      <c r="V107" s="98">
        <f>(U107*$E107*$F107*$G107*$I107*$V$11)</f>
        <v>710474.68799999997</v>
      </c>
      <c r="W107" s="97">
        <v>0</v>
      </c>
      <c r="X107" s="98">
        <f>(W107*$E107*$F107*$G107*$I107*$X$11)</f>
        <v>0</v>
      </c>
      <c r="Y107" s="97"/>
      <c r="Z107" s="98">
        <f>(Y107*$E107*$F107*$G107*$I107*$Z$11)</f>
        <v>0</v>
      </c>
      <c r="AA107" s="97">
        <v>0</v>
      </c>
      <c r="AB107" s="98">
        <f>(AA107*$E107*$F107*$G107*$I107*$AB$11)</f>
        <v>0</v>
      </c>
      <c r="AC107" s="97"/>
      <c r="AD107" s="98">
        <f>(AC107*$E107*$F107*$G107*$I107*$AD$11)</f>
        <v>0</v>
      </c>
      <c r="AE107" s="97">
        <v>0</v>
      </c>
      <c r="AF107" s="98">
        <f>(AE107*$E107*$F107*$G107*$I107*$AF$11)</f>
        <v>0</v>
      </c>
      <c r="AG107" s="99"/>
      <c r="AH107" s="98">
        <f>(AG107*$E107*$F107*$G107*$I107*$AH$11)</f>
        <v>0</v>
      </c>
      <c r="AI107" s="97">
        <f>15-3</f>
        <v>12</v>
      </c>
      <c r="AJ107" s="98">
        <f>(AI107*$E107*$F107*$G107*$I107*$AJ$11)</f>
        <v>1065712.0320000001</v>
      </c>
      <c r="AK107" s="97">
        <v>4</v>
      </c>
      <c r="AL107" s="97">
        <f>(AK107*$E107*$F107*$G107*$I107*$AL$11)</f>
        <v>355237.34399999998</v>
      </c>
      <c r="AM107" s="97"/>
      <c r="AN107" s="98">
        <f>(AM107*$E107*$F107*$G107*$J107*$AN$11)</f>
        <v>0</v>
      </c>
      <c r="AO107" s="103"/>
      <c r="AP107" s="98">
        <f>(AO107*$E107*$F107*$G107*$J107*$AP$11)</f>
        <v>0</v>
      </c>
      <c r="AQ107" s="97">
        <v>0</v>
      </c>
      <c r="AR107" s="102">
        <f>(AQ107*$E107*$F107*$G107*$J107*$AR$11)</f>
        <v>0</v>
      </c>
      <c r="AS107" s="97"/>
      <c r="AT107" s="98">
        <f>(AS107*$E107*$F107*$G107*$I107*$AT$11)</f>
        <v>0</v>
      </c>
      <c r="AU107" s="97"/>
      <c r="AV107" s="97">
        <f>(AU107*$E107*$F107*$G107*$I107*$AV$11)</f>
        <v>0</v>
      </c>
      <c r="AW107" s="97"/>
      <c r="AX107" s="98">
        <f>(AW107*$E107*$F107*$G107*$I107*$AX$11)</f>
        <v>0</v>
      </c>
      <c r="AY107" s="97">
        <v>0</v>
      </c>
      <c r="AZ107" s="98">
        <f>(AY107*$E107*$F107*$G107*$I107*$AZ$11)</f>
        <v>0</v>
      </c>
      <c r="BA107" s="97">
        <v>0</v>
      </c>
      <c r="BB107" s="98">
        <f>(BA107*$E107*$F107*$G107*$I107*$BB$11)</f>
        <v>0</v>
      </c>
      <c r="BC107" s="97">
        <v>0</v>
      </c>
      <c r="BD107" s="98">
        <f>(BC107*$E107*$F107*$G107*$I107*$BD$11)</f>
        <v>0</v>
      </c>
      <c r="BE107" s="97"/>
      <c r="BF107" s="98">
        <f>(BE107*$E107*$F107*$G107*$I107*$BF$11)</f>
        <v>0</v>
      </c>
      <c r="BG107" s="97"/>
      <c r="BH107" s="98">
        <f>(BG107*$E107*$F107*$G107*$J107*$BH$11)</f>
        <v>0</v>
      </c>
      <c r="BI107" s="97">
        <v>0</v>
      </c>
      <c r="BJ107" s="98">
        <f>(BI107*$E107*$F107*$G107*$J107*$BJ$11)</f>
        <v>0</v>
      </c>
      <c r="BK107" s="97">
        <v>0</v>
      </c>
      <c r="BL107" s="98">
        <f>(BK107*$E107*$F107*$G107*$J107*$BL$11)</f>
        <v>0</v>
      </c>
      <c r="BM107" s="97"/>
      <c r="BN107" s="98">
        <f>(BM107*$E107*$F107*$G107*$J107*$BN$11)</f>
        <v>0</v>
      </c>
      <c r="BO107" s="97"/>
      <c r="BP107" s="98">
        <f>(BO107*$E107*$F107*$G107*$J107*$BP$11)</f>
        <v>0</v>
      </c>
      <c r="BQ107" s="97"/>
      <c r="BR107" s="98">
        <f>(BQ107*$E107*$F107*$G107*$J107*$BR$11)</f>
        <v>0</v>
      </c>
      <c r="BS107" s="97"/>
      <c r="BT107" s="102">
        <f>(BS107*$E107*$F107*$G107*$J107*$BT$11)</f>
        <v>0</v>
      </c>
      <c r="BU107" s="104">
        <v>0</v>
      </c>
      <c r="BV107" s="98">
        <f>(BU107*$E107*$F107*$G107*$I107*$BV$11)</f>
        <v>0</v>
      </c>
      <c r="BW107" s="97">
        <v>0</v>
      </c>
      <c r="BX107" s="98">
        <f>(BW107*$E107*$F107*$G107*$I107*$BX$11)</f>
        <v>0</v>
      </c>
      <c r="BY107" s="97"/>
      <c r="BZ107" s="98">
        <f>(BY107*$E107*$F107*$G107*$I107*$BZ$11)</f>
        <v>0</v>
      </c>
      <c r="CA107" s="97"/>
      <c r="CB107" s="98">
        <f>(CA107*$E107*$F107*$G107*$J107*$CB$11)</f>
        <v>0</v>
      </c>
      <c r="CC107" s="97">
        <v>0</v>
      </c>
      <c r="CD107" s="98">
        <f>(CC107*$E107*$F107*$G107*$I107*$CD$11)</f>
        <v>0</v>
      </c>
      <c r="CE107" s="97"/>
      <c r="CF107" s="98">
        <f>(CE107*$E107*$F107*$G107*$I107*$CF$11)</f>
        <v>0</v>
      </c>
      <c r="CG107" s="97"/>
      <c r="CH107" s="98">
        <f>(CG107*$E107*$F107*$G107*$I107*$CH$11)</f>
        <v>0</v>
      </c>
      <c r="CI107" s="97"/>
      <c r="CJ107" s="98">
        <f>(CI107*$E107*$F107*$G107*$I107*$CJ$11)</f>
        <v>0</v>
      </c>
      <c r="CK107" s="97"/>
      <c r="CL107" s="98">
        <f>(CK107*$E107*$F107*$G107*$I107*$CL$11)</f>
        <v>0</v>
      </c>
      <c r="CM107" s="97"/>
      <c r="CN107" s="98">
        <f>(CM107*$E107*$F107*$G107*$I107*$CN$11)</f>
        <v>0</v>
      </c>
      <c r="CO107" s="97">
        <v>0</v>
      </c>
      <c r="CP107" s="98">
        <f>(CO107*$E107*$F107*$G107*$J107*$CP$11)</f>
        <v>0</v>
      </c>
      <c r="CQ107" s="97"/>
      <c r="CR107" s="98">
        <f>(CQ107*$E107*$F107*$G107*$J107*$CR$11)</f>
        <v>0</v>
      </c>
      <c r="CS107" s="97">
        <v>0</v>
      </c>
      <c r="CT107" s="98">
        <f>(CS107*$E107*$F107*$G107*$J107*$CT$11)</f>
        <v>0</v>
      </c>
      <c r="CU107" s="103"/>
      <c r="CV107" s="98">
        <f>(CU107*$E107*$F107*$G107*$J107*$CV$11)</f>
        <v>0</v>
      </c>
      <c r="CW107" s="97">
        <v>0</v>
      </c>
      <c r="CX107" s="102">
        <f>(CW107*$E107*$F107*$G107*$J107*$CX$11)</f>
        <v>0</v>
      </c>
      <c r="CY107" s="97">
        <v>0</v>
      </c>
      <c r="CZ107" s="98">
        <f>(CY107*$E107*$F107*$G107*$J107*$CZ$11)</f>
        <v>0</v>
      </c>
      <c r="DA107" s="104"/>
      <c r="DB107" s="98">
        <f>(DA107*$E107*$F107*$G107*$J107*$DB$11)</f>
        <v>0</v>
      </c>
      <c r="DC107" s="97"/>
      <c r="DD107" s="98">
        <f>(DC107*$E107*$F107*$G107*$J107*$DD$11)</f>
        <v>0</v>
      </c>
      <c r="DE107" s="97"/>
      <c r="DF107" s="98">
        <f>(DE107*$E107*$F107*$G107*$K107*$DF$11)</f>
        <v>0</v>
      </c>
      <c r="DG107" s="97"/>
      <c r="DH107" s="102">
        <f>(DG107*$E107*$F107*$G107*$L107*$DH$11)</f>
        <v>0</v>
      </c>
      <c r="DI107" s="98">
        <f t="shared" si="189"/>
        <v>31</v>
      </c>
      <c r="DJ107" s="98">
        <f t="shared" si="189"/>
        <v>2753089.4160000002</v>
      </c>
    </row>
    <row r="108" spans="1:114" x14ac:dyDescent="0.25">
      <c r="A108" s="89">
        <v>15</v>
      </c>
      <c r="B108" s="204"/>
      <c r="C108" s="205"/>
      <c r="D108" s="201" t="s">
        <v>310</v>
      </c>
      <c r="E108" s="85">
        <v>23160</v>
      </c>
      <c r="F108" s="155">
        <v>1.1200000000000001</v>
      </c>
      <c r="G108" s="94">
        <v>1</v>
      </c>
      <c r="H108" s="88"/>
      <c r="I108" s="95">
        <v>1.4</v>
      </c>
      <c r="J108" s="95">
        <v>1.68</v>
      </c>
      <c r="K108" s="95">
        <v>2.23</v>
      </c>
      <c r="L108" s="96">
        <v>2.57</v>
      </c>
      <c r="M108" s="113">
        <f>SUM(M109:M127)</f>
        <v>1339</v>
      </c>
      <c r="N108" s="113">
        <f>SUM(N109:N127)</f>
        <v>77201706.120000005</v>
      </c>
      <c r="O108" s="113">
        <f t="shared" ref="O108:BZ108" si="190">SUM(O109:O127)</f>
        <v>4125</v>
      </c>
      <c r="P108" s="113">
        <f t="shared" si="190"/>
        <v>263059115.49119997</v>
      </c>
      <c r="Q108" s="113">
        <f t="shared" si="190"/>
        <v>702</v>
      </c>
      <c r="R108" s="113">
        <f t="shared" si="190"/>
        <v>21836189.222400002</v>
      </c>
      <c r="S108" s="113">
        <f t="shared" si="190"/>
        <v>0</v>
      </c>
      <c r="T108" s="113">
        <f t="shared" si="190"/>
        <v>0</v>
      </c>
      <c r="U108" s="113">
        <f t="shared" si="190"/>
        <v>0</v>
      </c>
      <c r="V108" s="113">
        <f t="shared" si="190"/>
        <v>0</v>
      </c>
      <c r="W108" s="113">
        <f t="shared" si="190"/>
        <v>0</v>
      </c>
      <c r="X108" s="113">
        <f t="shared" si="190"/>
        <v>0</v>
      </c>
      <c r="Y108" s="113">
        <f t="shared" si="190"/>
        <v>0</v>
      </c>
      <c r="Z108" s="113">
        <f t="shared" si="190"/>
        <v>0</v>
      </c>
      <c r="AA108" s="113">
        <f t="shared" si="190"/>
        <v>0</v>
      </c>
      <c r="AB108" s="113">
        <f t="shared" si="190"/>
        <v>0</v>
      </c>
      <c r="AC108" s="113">
        <f t="shared" si="190"/>
        <v>582</v>
      </c>
      <c r="AD108" s="113">
        <f t="shared" si="190"/>
        <v>24804677.755199999</v>
      </c>
      <c r="AE108" s="113">
        <f t="shared" si="190"/>
        <v>5</v>
      </c>
      <c r="AF108" s="113">
        <f t="shared" si="190"/>
        <v>186113.75999999998</v>
      </c>
      <c r="AG108" s="113">
        <f t="shared" si="190"/>
        <v>0</v>
      </c>
      <c r="AH108" s="113">
        <f t="shared" si="190"/>
        <v>0</v>
      </c>
      <c r="AI108" s="113">
        <f t="shared" si="190"/>
        <v>238</v>
      </c>
      <c r="AJ108" s="113">
        <f t="shared" si="190"/>
        <v>8156062.6559999995</v>
      </c>
      <c r="AK108" s="113">
        <f t="shared" si="190"/>
        <v>0</v>
      </c>
      <c r="AL108" s="113">
        <f t="shared" si="190"/>
        <v>0</v>
      </c>
      <c r="AM108" s="113">
        <f t="shared" si="190"/>
        <v>1431</v>
      </c>
      <c r="AN108" s="113">
        <f t="shared" si="190"/>
        <v>133855633.45728</v>
      </c>
      <c r="AO108" s="113">
        <f t="shared" si="190"/>
        <v>0</v>
      </c>
      <c r="AP108" s="113">
        <f t="shared" si="190"/>
        <v>0</v>
      </c>
      <c r="AQ108" s="113">
        <f t="shared" si="190"/>
        <v>134</v>
      </c>
      <c r="AR108" s="113">
        <f t="shared" si="190"/>
        <v>5590439.7292800006</v>
      </c>
      <c r="AS108" s="113">
        <f t="shared" si="190"/>
        <v>0</v>
      </c>
      <c r="AT108" s="113">
        <f t="shared" si="190"/>
        <v>0</v>
      </c>
      <c r="AU108" s="113">
        <f t="shared" si="190"/>
        <v>25</v>
      </c>
      <c r="AV108" s="113">
        <f t="shared" si="190"/>
        <v>746757.14399999985</v>
      </c>
      <c r="AW108" s="113">
        <f>SUM(AW109:AW127)</f>
        <v>0</v>
      </c>
      <c r="AX108" s="113">
        <f>SUM(AX109:AX127)</f>
        <v>0</v>
      </c>
      <c r="AY108" s="113">
        <f>SUM(AY109:AY127)</f>
        <v>0</v>
      </c>
      <c r="AZ108" s="113">
        <f t="shared" si="190"/>
        <v>0</v>
      </c>
      <c r="BA108" s="113">
        <v>0</v>
      </c>
      <c r="BB108" s="113">
        <f t="shared" si="190"/>
        <v>0</v>
      </c>
      <c r="BC108" s="113">
        <f t="shared" si="190"/>
        <v>0</v>
      </c>
      <c r="BD108" s="113">
        <f t="shared" si="190"/>
        <v>0</v>
      </c>
      <c r="BE108" s="113">
        <f t="shared" si="190"/>
        <v>140</v>
      </c>
      <c r="BF108" s="113">
        <f t="shared" si="190"/>
        <v>4749986.3039999995</v>
      </c>
      <c r="BG108" s="113">
        <f t="shared" si="190"/>
        <v>1265</v>
      </c>
      <c r="BH108" s="113">
        <f t="shared" si="190"/>
        <v>69498501.690239996</v>
      </c>
      <c r="BI108" s="113">
        <f t="shared" si="190"/>
        <v>330</v>
      </c>
      <c r="BJ108" s="113">
        <f t="shared" si="190"/>
        <v>10908665.711999999</v>
      </c>
      <c r="BK108" s="113">
        <v>0</v>
      </c>
      <c r="BL108" s="113">
        <f t="shared" si="190"/>
        <v>0</v>
      </c>
      <c r="BM108" s="113">
        <f t="shared" si="190"/>
        <v>107</v>
      </c>
      <c r="BN108" s="113">
        <f t="shared" si="190"/>
        <v>4327125.4655999998</v>
      </c>
      <c r="BO108" s="113">
        <f t="shared" si="190"/>
        <v>0</v>
      </c>
      <c r="BP108" s="113">
        <f t="shared" si="190"/>
        <v>0</v>
      </c>
      <c r="BQ108" s="113">
        <f t="shared" si="190"/>
        <v>278</v>
      </c>
      <c r="BR108" s="113">
        <f t="shared" si="190"/>
        <v>19994616.004607998</v>
      </c>
      <c r="BS108" s="113">
        <f t="shared" si="190"/>
        <v>555</v>
      </c>
      <c r="BT108" s="203">
        <f t="shared" si="190"/>
        <v>26511382.437120002</v>
      </c>
      <c r="BU108" s="156">
        <f t="shared" si="190"/>
        <v>0</v>
      </c>
      <c r="BV108" s="113">
        <f t="shared" si="190"/>
        <v>0</v>
      </c>
      <c r="BW108" s="113">
        <f t="shared" si="190"/>
        <v>0</v>
      </c>
      <c r="BX108" s="113">
        <f t="shared" si="190"/>
        <v>0</v>
      </c>
      <c r="BY108" s="113">
        <f t="shared" si="190"/>
        <v>0</v>
      </c>
      <c r="BZ108" s="113">
        <f t="shared" si="190"/>
        <v>0</v>
      </c>
      <c r="CA108" s="113">
        <f>SUM(CA109:CA127)</f>
        <v>392</v>
      </c>
      <c r="CB108" s="113">
        <f>SUM(CB109:CB127)</f>
        <v>12737418.220799999</v>
      </c>
      <c r="CC108" s="113">
        <f t="shared" ref="CC108:DJ108" si="191">SUM(CC109:CC127)</f>
        <v>75</v>
      </c>
      <c r="CD108" s="113">
        <f t="shared" si="191"/>
        <v>1309151.4239999999</v>
      </c>
      <c r="CE108" s="113">
        <f t="shared" si="191"/>
        <v>0</v>
      </c>
      <c r="CF108" s="113">
        <f t="shared" si="191"/>
        <v>0</v>
      </c>
      <c r="CG108" s="113">
        <f t="shared" si="191"/>
        <v>902</v>
      </c>
      <c r="CH108" s="113">
        <f t="shared" si="191"/>
        <v>16787461.151999995</v>
      </c>
      <c r="CI108" s="113">
        <f t="shared" si="191"/>
        <v>219</v>
      </c>
      <c r="CJ108" s="113">
        <f t="shared" si="191"/>
        <v>8433793.6703999974</v>
      </c>
      <c r="CK108" s="113">
        <f t="shared" si="191"/>
        <v>606</v>
      </c>
      <c r="CL108" s="113">
        <f t="shared" si="191"/>
        <v>23661997.631999999</v>
      </c>
      <c r="CM108" s="113">
        <f t="shared" si="191"/>
        <v>277</v>
      </c>
      <c r="CN108" s="113">
        <f t="shared" si="191"/>
        <v>14360965.718400002</v>
      </c>
      <c r="CO108" s="113">
        <f t="shared" si="191"/>
        <v>647</v>
      </c>
      <c r="CP108" s="113">
        <f t="shared" si="191"/>
        <v>38539011.542975999</v>
      </c>
      <c r="CQ108" s="113">
        <f t="shared" si="191"/>
        <v>135</v>
      </c>
      <c r="CR108" s="113">
        <f t="shared" si="191"/>
        <v>6466455.7977599986</v>
      </c>
      <c r="CS108" s="113">
        <f t="shared" si="191"/>
        <v>347</v>
      </c>
      <c r="CT108" s="113">
        <f t="shared" si="191"/>
        <v>11557236.499199999</v>
      </c>
      <c r="CU108" s="113">
        <f t="shared" si="191"/>
        <v>0</v>
      </c>
      <c r="CV108" s="113">
        <f t="shared" si="191"/>
        <v>0</v>
      </c>
      <c r="CW108" s="113">
        <f t="shared" si="191"/>
        <v>0</v>
      </c>
      <c r="CX108" s="113">
        <f t="shared" si="191"/>
        <v>0</v>
      </c>
      <c r="CY108" s="113">
        <f t="shared" si="191"/>
        <v>295</v>
      </c>
      <c r="CZ108" s="113">
        <f t="shared" si="191"/>
        <v>18109089.331199996</v>
      </c>
      <c r="DA108" s="113">
        <f t="shared" si="191"/>
        <v>0</v>
      </c>
      <c r="DB108" s="113">
        <f t="shared" si="191"/>
        <v>0</v>
      </c>
      <c r="DC108" s="113">
        <f t="shared" si="191"/>
        <v>386</v>
      </c>
      <c r="DD108" s="113">
        <f t="shared" si="191"/>
        <v>18082413.45792</v>
      </c>
      <c r="DE108" s="113">
        <f t="shared" si="191"/>
        <v>58</v>
      </c>
      <c r="DF108" s="113">
        <f t="shared" si="191"/>
        <v>2980185.6297599999</v>
      </c>
      <c r="DG108" s="113">
        <f t="shared" si="191"/>
        <v>84</v>
      </c>
      <c r="DH108" s="203">
        <f t="shared" si="191"/>
        <v>4353630.5570400003</v>
      </c>
      <c r="DI108" s="113">
        <f t="shared" si="191"/>
        <v>15679</v>
      </c>
      <c r="DJ108" s="113">
        <f t="shared" si="191"/>
        <v>848805783.58238387</v>
      </c>
    </row>
    <row r="109" spans="1:114" ht="15.75" customHeight="1" x14ac:dyDescent="0.25">
      <c r="A109" s="89"/>
      <c r="B109" s="90">
        <v>81</v>
      </c>
      <c r="C109" s="91" t="s">
        <v>311</v>
      </c>
      <c r="D109" s="92" t="s">
        <v>312</v>
      </c>
      <c r="E109" s="85">
        <v>23160</v>
      </c>
      <c r="F109" s="93">
        <v>0.98</v>
      </c>
      <c r="G109" s="94">
        <v>1</v>
      </c>
      <c r="H109" s="88"/>
      <c r="I109" s="95">
        <v>1.4</v>
      </c>
      <c r="J109" s="95">
        <v>1.68</v>
      </c>
      <c r="K109" s="95">
        <v>2.23</v>
      </c>
      <c r="L109" s="96">
        <v>2.57</v>
      </c>
      <c r="M109" s="97">
        <v>7</v>
      </c>
      <c r="N109" s="98">
        <f>(M109*$E109*$F109*$G109*$I109*$N$11)</f>
        <v>244671.50400000002</v>
      </c>
      <c r="O109" s="106">
        <v>15</v>
      </c>
      <c r="P109" s="97">
        <f>(O109*$E109*$F109*$G109*$I109*$P$11)</f>
        <v>524296.08000000007</v>
      </c>
      <c r="Q109" s="97"/>
      <c r="R109" s="98">
        <f>(Q109*$E109*$F109*$G109*$I109*$R$11)</f>
        <v>0</v>
      </c>
      <c r="S109" s="97"/>
      <c r="T109" s="98">
        <f>(S109/12*2*$E109*$F109*$G109*$I109*$T$11)+(S109/12*10*$E109*$F109*$G109*$I109*$T$12)</f>
        <v>0</v>
      </c>
      <c r="U109" s="97">
        <v>0</v>
      </c>
      <c r="V109" s="98">
        <f>(U109*$E109*$F109*$G109*$I109*$V$11)</f>
        <v>0</v>
      </c>
      <c r="W109" s="97">
        <v>0</v>
      </c>
      <c r="X109" s="98">
        <f>(W109*$E109*$F109*$G109*$I109*$X$11)</f>
        <v>0</v>
      </c>
      <c r="Y109" s="97"/>
      <c r="Z109" s="98">
        <f>(Y109*$E109*$F109*$G109*$I109*$Z$11)</f>
        <v>0</v>
      </c>
      <c r="AA109" s="97">
        <v>0</v>
      </c>
      <c r="AB109" s="98">
        <f>(AA109*$E109*$F109*$G109*$I109*$AB$11)</f>
        <v>0</v>
      </c>
      <c r="AC109" s="97"/>
      <c r="AD109" s="98">
        <f>(AC109*$E109*$F109*$G109*$I109*$AD$11)</f>
        <v>0</v>
      </c>
      <c r="AE109" s="97">
        <v>0</v>
      </c>
      <c r="AF109" s="98">
        <f>(AE109*$E109*$F109*$G109*$I109*$AF$11)</f>
        <v>0</v>
      </c>
      <c r="AG109" s="99"/>
      <c r="AH109" s="98">
        <f>(AG109*$E109*$F109*$G109*$I109*$AH$11)</f>
        <v>0</v>
      </c>
      <c r="AI109" s="97">
        <v>2</v>
      </c>
      <c r="AJ109" s="98">
        <f>(AI109*$E109*$F109*$G109*$I109*$AJ$11)</f>
        <v>69906.144</v>
      </c>
      <c r="AK109" s="97"/>
      <c r="AL109" s="97">
        <f>(AK109*$E109*$F109*$G109*$I109*$AL$11)</f>
        <v>0</v>
      </c>
      <c r="AM109" s="97">
        <v>24</v>
      </c>
      <c r="AN109" s="98">
        <f>(AM109*$E109*$F109*$G109*$J109*$AN$11)</f>
        <v>1006648.4736</v>
      </c>
      <c r="AO109" s="103"/>
      <c r="AP109" s="98">
        <f>(AO109*$E109*$F109*$G109*$J109*$AP$11)</f>
        <v>0</v>
      </c>
      <c r="AQ109" s="97">
        <v>0</v>
      </c>
      <c r="AR109" s="102">
        <f>(AQ109*$E109*$F109*$G109*$J109*$AR$11)</f>
        <v>0</v>
      </c>
      <c r="AS109" s="97"/>
      <c r="AT109" s="98">
        <f>(AS109*$E109*$F109*$G109*$I109*$AT$11)</f>
        <v>0</v>
      </c>
      <c r="AU109" s="97"/>
      <c r="AV109" s="97">
        <f>(AU109*$E109*$F109*$G109*$I109*$AV$11)</f>
        <v>0</v>
      </c>
      <c r="AW109" s="97"/>
      <c r="AX109" s="98">
        <f>(AW109*$E109*$F109*$G109*$I109*$AX$11)</f>
        <v>0</v>
      </c>
      <c r="AY109" s="97">
        <v>0</v>
      </c>
      <c r="AZ109" s="98">
        <f>(AY109*$E109*$F109*$G109*$I109*$AZ$11)</f>
        <v>0</v>
      </c>
      <c r="BA109" s="97">
        <v>0</v>
      </c>
      <c r="BB109" s="98">
        <f>(BA109*$E109*$F109*$G109*$I109*$BB$11)</f>
        <v>0</v>
      </c>
      <c r="BC109" s="97">
        <v>0</v>
      </c>
      <c r="BD109" s="98">
        <f>(BC109*$E109*$F109*$G109*$I109*$BD$11)</f>
        <v>0</v>
      </c>
      <c r="BE109" s="97"/>
      <c r="BF109" s="98">
        <f>(BE109*$E109*$F109*$G109*$I109*$BF$11)</f>
        <v>0</v>
      </c>
      <c r="BG109" s="97">
        <v>8</v>
      </c>
      <c r="BH109" s="98">
        <f>(BG109*$E109*$F109*$G109*$J109*$BH$11)</f>
        <v>335549.49119999999</v>
      </c>
      <c r="BI109" s="97"/>
      <c r="BJ109" s="98">
        <f>(BI109*$E109*$F109*$G109*$J109*$BJ$11)</f>
        <v>0</v>
      </c>
      <c r="BK109" s="97">
        <v>0</v>
      </c>
      <c r="BL109" s="98">
        <f>(BK109*$E109*$F109*$G109*$J109*$BL$11)</f>
        <v>0</v>
      </c>
      <c r="BM109" s="97"/>
      <c r="BN109" s="98">
        <f>(BM109*$E109*$F109*$G109*$J109*$BN$11)</f>
        <v>0</v>
      </c>
      <c r="BO109" s="97"/>
      <c r="BP109" s="98">
        <f>(BO109*$E109*$F109*$G109*$J109*$BP$11)</f>
        <v>0</v>
      </c>
      <c r="BQ109" s="97"/>
      <c r="BR109" s="98">
        <f>(BQ109*$E109*$F109*$G109*$J109*$BR$11)</f>
        <v>0</v>
      </c>
      <c r="BS109" s="97"/>
      <c r="BT109" s="102">
        <f>(BS109*$E109*$F109*$G109*$J109*$BT$11)</f>
        <v>0</v>
      </c>
      <c r="BU109" s="104">
        <v>0</v>
      </c>
      <c r="BV109" s="98">
        <f>(BU109*$E109*$F109*$G109*$I109*$BV$11)</f>
        <v>0</v>
      </c>
      <c r="BW109" s="97">
        <v>0</v>
      </c>
      <c r="BX109" s="98">
        <f>(BW109*$E109*$F109*$G109*$I109*$BX$11)</f>
        <v>0</v>
      </c>
      <c r="BY109" s="97">
        <v>0</v>
      </c>
      <c r="BZ109" s="98">
        <f>(BY109*$E109*$F109*$G109*$I109*$BZ$11)</f>
        <v>0</v>
      </c>
      <c r="CA109" s="97"/>
      <c r="CB109" s="98">
        <f>(CA109*$E109*$F109*$G109*$J109*$CB$11)</f>
        <v>0</v>
      </c>
      <c r="CC109" s="97">
        <v>2</v>
      </c>
      <c r="CD109" s="98">
        <f>(CC109*$E109*$F109*$G109*$I109*$CD$11)</f>
        <v>44485.727999999996</v>
      </c>
      <c r="CE109" s="97"/>
      <c r="CF109" s="98">
        <f>(CE109*$E109*$F109*$G109*$I109*$CF$11)</f>
        <v>0</v>
      </c>
      <c r="CG109" s="97"/>
      <c r="CH109" s="98">
        <f>(CG109*$E109*$F109*$G109*$I109*$CH$11)</f>
        <v>0</v>
      </c>
      <c r="CI109" s="97">
        <v>0</v>
      </c>
      <c r="CJ109" s="98">
        <f>(CI109*$E109*$F109*$G109*$I109*$CJ$11)</f>
        <v>0</v>
      </c>
      <c r="CK109" s="97"/>
      <c r="CL109" s="98">
        <f>(CK109*$E109*$F109*$G109*$I109*$CL$11)</f>
        <v>0</v>
      </c>
      <c r="CM109" s="97"/>
      <c r="CN109" s="98">
        <f>(CM109*$E109*$F109*$G109*$I109*$CN$11)</f>
        <v>0</v>
      </c>
      <c r="CO109" s="97">
        <v>0</v>
      </c>
      <c r="CP109" s="98">
        <f>(CO109*$E109*$F109*$G109*$J109*$CP$11)</f>
        <v>0</v>
      </c>
      <c r="CQ109" s="97"/>
      <c r="CR109" s="98">
        <f>(CQ109*$E109*$F109*$G109*$J109*$CR$11)</f>
        <v>0</v>
      </c>
      <c r="CS109" s="97"/>
      <c r="CT109" s="98">
        <f>(CS109*$E109*$F109*$G109*$J109*$CT$11)</f>
        <v>0</v>
      </c>
      <c r="CU109" s="103"/>
      <c r="CV109" s="98">
        <f>(CU109*$E109*$F109*$G109*$J109*$CV$11)</f>
        <v>0</v>
      </c>
      <c r="CW109" s="97">
        <v>0</v>
      </c>
      <c r="CX109" s="102">
        <f>(CW109*$E109*$F109*$G109*$J109*$CX$11)</f>
        <v>0</v>
      </c>
      <c r="CY109" s="146">
        <v>2</v>
      </c>
      <c r="CZ109" s="98">
        <f>(CY109*$E109*$F109*$G109*$J109*$CZ$11)</f>
        <v>76261.247999999992</v>
      </c>
      <c r="DA109" s="104"/>
      <c r="DB109" s="98">
        <f>(DA109*$E109*$F109*$G109*$J109*$DB$11)</f>
        <v>0</v>
      </c>
      <c r="DC109" s="97">
        <v>0</v>
      </c>
      <c r="DD109" s="98">
        <f>(DC109*$E109*$F109*$G109*$J109*$DD$11)</f>
        <v>0</v>
      </c>
      <c r="DE109" s="97"/>
      <c r="DF109" s="98">
        <f>(DE109*$E109*$F109*$G109*$K109*$DF$11)</f>
        <v>0</v>
      </c>
      <c r="DG109" s="97"/>
      <c r="DH109" s="102">
        <f>(DG109*$E109*$F109*$G109*$L109*$DH$11)</f>
        <v>0</v>
      </c>
      <c r="DI109" s="98">
        <f t="shared" ref="DI109:DI127" si="192">SUM(M109,O109,Q109,S109,U109,W109,Y109,AA109,AC109,AE109,AG109,AI109,AO109,AS109,AU109,BY109,AK109,AY109,BA109,BC109,CM109,BE109,BG109,AM109,BK109,AQ109,CO109,BM109,CQ109,BO109,BQ109,BS109,CA109,BU109,BW109,CC109,CE109,CG109,CI109,CK109,CS109,CU109,BI109,AW109,CW109,CY109,DA109,DC109,DE109,DG109)</f>
        <v>60</v>
      </c>
      <c r="DJ109" s="98">
        <f t="shared" ref="DJ109:DJ127" si="193">SUM(N109,P109,R109,T109,V109,X109,Z109,AB109,AD109,AF109,AH109,AJ109,AP109,AT109,AV109,BZ109,AL109,AZ109,BB109,BD109,CN109,BF109,BH109,AN109,BL109,AR109,CP109,BN109,CR109,BP109,BR109,BT109,CB109,BV109,BX109,CD109,CF109,CH109,CJ109,CL109,CT109,CV109,BJ109,AX109,CX109,CZ109,DB109,DD109,DF109,DH109)</f>
        <v>2301818.6688000001</v>
      </c>
    </row>
    <row r="110" spans="1:114" ht="15.75" customHeight="1" x14ac:dyDescent="0.25">
      <c r="A110" s="89"/>
      <c r="B110" s="90">
        <v>82</v>
      </c>
      <c r="C110" s="91" t="s">
        <v>313</v>
      </c>
      <c r="D110" s="92" t="s">
        <v>314</v>
      </c>
      <c r="E110" s="85">
        <v>23160</v>
      </c>
      <c r="F110" s="93">
        <v>1.55</v>
      </c>
      <c r="G110" s="94">
        <v>1</v>
      </c>
      <c r="H110" s="88"/>
      <c r="I110" s="95">
        <v>1.4</v>
      </c>
      <c r="J110" s="95">
        <v>1.68</v>
      </c>
      <c r="K110" s="95">
        <v>2.23</v>
      </c>
      <c r="L110" s="96">
        <v>2.57</v>
      </c>
      <c r="M110" s="97">
        <v>1</v>
      </c>
      <c r="N110" s="98">
        <f>(M110*$E110*$F110*$G110*$I110*$N$11)</f>
        <v>55282.92</v>
      </c>
      <c r="O110" s="106">
        <v>0</v>
      </c>
      <c r="P110" s="97">
        <f>(O110*$E110*$F110*$G110*$I110*$P$11)</f>
        <v>0</v>
      </c>
      <c r="Q110" s="97">
        <v>44</v>
      </c>
      <c r="R110" s="98">
        <f>(Q110*$E110*$F110*$G110*$I110*$R$11)</f>
        <v>2432448.48</v>
      </c>
      <c r="S110" s="97"/>
      <c r="T110" s="98">
        <f>(S110/12*2*$E110*$F110*$G110*$I110*$T$11)+(S110/12*10*$E110*$F110*$G110*$I110*$T$12)</f>
        <v>0</v>
      </c>
      <c r="U110" s="97"/>
      <c r="V110" s="98">
        <f>(U110*$E110*$F110*$G110*$I110*$V$11)</f>
        <v>0</v>
      </c>
      <c r="W110" s="97"/>
      <c r="X110" s="98">
        <f>(W110*$E110*$F110*$G110*$I110*$X$11)</f>
        <v>0</v>
      </c>
      <c r="Y110" s="97"/>
      <c r="Z110" s="98">
        <f>(Y110*$E110*$F110*$G110*$I110*$Z$11)</f>
        <v>0</v>
      </c>
      <c r="AA110" s="97"/>
      <c r="AB110" s="98">
        <f>(AA110*$E110*$F110*$G110*$I110*$AB$11)</f>
        <v>0</v>
      </c>
      <c r="AC110" s="97"/>
      <c r="AD110" s="98">
        <f>(AC110*$E110*$F110*$G110*$I110*$AD$11)</f>
        <v>0</v>
      </c>
      <c r="AE110" s="97"/>
      <c r="AF110" s="98">
        <f>(AE110*$E110*$F110*$G110*$I110*$AF$11)</f>
        <v>0</v>
      </c>
      <c r="AG110" s="99"/>
      <c r="AH110" s="98">
        <f>(AG110*$E110*$F110*$G110*$I110*$AH$11)</f>
        <v>0</v>
      </c>
      <c r="AI110" s="97"/>
      <c r="AJ110" s="98">
        <f>(AI110*$E110*$F110*$G110*$I110*$AJ$11)</f>
        <v>0</v>
      </c>
      <c r="AK110" s="97"/>
      <c r="AL110" s="97">
        <f>(AK110*$E110*$F110*$G110*$I110*$AL$11)</f>
        <v>0</v>
      </c>
      <c r="AM110" s="97"/>
      <c r="AN110" s="98">
        <f>(AM110*$E110*$F110*$G110*$J110*$AN$11)</f>
        <v>0</v>
      </c>
      <c r="AO110" s="103"/>
      <c r="AP110" s="98">
        <f>(AO110*$E110*$F110*$G110*$J110*$AP$11)</f>
        <v>0</v>
      </c>
      <c r="AQ110" s="97">
        <v>0</v>
      </c>
      <c r="AR110" s="102">
        <f>(AQ110*$E110*$F110*$G110*$J110*$AR$11)</f>
        <v>0</v>
      </c>
      <c r="AS110" s="97"/>
      <c r="AT110" s="98">
        <f>(AS110*$E110*$F110*$G110*$I110*$AT$11)</f>
        <v>0</v>
      </c>
      <c r="AU110" s="97"/>
      <c r="AV110" s="97">
        <f>(AU110*$E110*$F110*$G110*$I110*$AV$11)</f>
        <v>0</v>
      </c>
      <c r="AW110" s="97"/>
      <c r="AX110" s="98">
        <f>(AW110*$E110*$F110*$G110*$I110*$AX$11)</f>
        <v>0</v>
      </c>
      <c r="AY110" s="97"/>
      <c r="AZ110" s="98">
        <f>(AY110*$E110*$F110*$G110*$I110*$AZ$11)</f>
        <v>0</v>
      </c>
      <c r="BA110" s="97"/>
      <c r="BB110" s="98">
        <f>(BA110*$E110*$F110*$G110*$I110*$BB$11)</f>
        <v>0</v>
      </c>
      <c r="BC110" s="97"/>
      <c r="BD110" s="98">
        <f>(BC110*$E110*$F110*$G110*$I110*$BD$11)</f>
        <v>0</v>
      </c>
      <c r="BE110" s="97"/>
      <c r="BF110" s="98">
        <f>(BE110*$E110*$F110*$G110*$I110*$BF$11)</f>
        <v>0</v>
      </c>
      <c r="BG110" s="97">
        <v>5</v>
      </c>
      <c r="BH110" s="98">
        <f>(BG110*$E110*$F110*$G110*$J110*$BH$11)</f>
        <v>331697.52</v>
      </c>
      <c r="BI110" s="97"/>
      <c r="BJ110" s="98">
        <f>(BI110*$E110*$F110*$G110*$J110*$BJ$11)</f>
        <v>0</v>
      </c>
      <c r="BK110" s="97"/>
      <c r="BL110" s="98">
        <f>(BK110*$E110*$F110*$G110*$J110*$BL$11)</f>
        <v>0</v>
      </c>
      <c r="BM110" s="97"/>
      <c r="BN110" s="98">
        <f>(BM110*$E110*$F110*$G110*$J110*$BN$11)</f>
        <v>0</v>
      </c>
      <c r="BO110" s="97"/>
      <c r="BP110" s="98">
        <f>(BO110*$E110*$F110*$G110*$J110*$BP$11)</f>
        <v>0</v>
      </c>
      <c r="BQ110" s="97"/>
      <c r="BR110" s="98">
        <f>(BQ110*$E110*$F110*$G110*$J110*$BR$11)</f>
        <v>0</v>
      </c>
      <c r="BS110" s="97"/>
      <c r="BT110" s="102">
        <f>(BS110*$E110*$F110*$G110*$J110*$BT$11)</f>
        <v>0</v>
      </c>
      <c r="BU110" s="104"/>
      <c r="BV110" s="98">
        <f>(BU110*$E110*$F110*$G110*$I110*$BV$11)</f>
        <v>0</v>
      </c>
      <c r="BW110" s="97"/>
      <c r="BX110" s="98">
        <f>(BW110*$E110*$F110*$G110*$I110*$BX$11)</f>
        <v>0</v>
      </c>
      <c r="BY110" s="97"/>
      <c r="BZ110" s="98">
        <f>(BY110*$E110*$F110*$G110*$I110*$BZ$11)</f>
        <v>0</v>
      </c>
      <c r="CA110" s="97"/>
      <c r="CB110" s="98">
        <f>(CA110*$E110*$F110*$G110*$J110*$CB$11)</f>
        <v>0</v>
      </c>
      <c r="CC110" s="97"/>
      <c r="CD110" s="98">
        <f>(CC110*$E110*$F110*$G110*$I110*$CD$11)</f>
        <v>0</v>
      </c>
      <c r="CE110" s="97"/>
      <c r="CF110" s="98">
        <f>(CE110*$E110*$F110*$G110*$I110*$CF$11)</f>
        <v>0</v>
      </c>
      <c r="CG110" s="97"/>
      <c r="CH110" s="98">
        <f>(CG110*$E110*$F110*$G110*$I110*$CH$11)</f>
        <v>0</v>
      </c>
      <c r="CI110" s="97">
        <v>0</v>
      </c>
      <c r="CJ110" s="98">
        <f>(CI110*$E110*$F110*$G110*$I110*$CJ$11)</f>
        <v>0</v>
      </c>
      <c r="CK110" s="97"/>
      <c r="CL110" s="98">
        <f>(CK110*$E110*$F110*$G110*$I110*$CL$11)</f>
        <v>0</v>
      </c>
      <c r="CM110" s="97"/>
      <c r="CN110" s="98">
        <f>(CM110*$E110*$F110*$G110*$I110*$CN$11)</f>
        <v>0</v>
      </c>
      <c r="CO110" s="97">
        <v>0</v>
      </c>
      <c r="CP110" s="98">
        <f>(CO110*$E110*$F110*$G110*$J110*$CP$11)</f>
        <v>0</v>
      </c>
      <c r="CQ110" s="97">
        <v>1</v>
      </c>
      <c r="CR110" s="98">
        <f>(CQ110*$E110*$F110*$G110*$J110*$CR$11)</f>
        <v>72370.368000000002</v>
      </c>
      <c r="CS110" s="97"/>
      <c r="CT110" s="98">
        <f>(CS110*$E110*$F110*$G110*$J110*$CT$11)</f>
        <v>0</v>
      </c>
      <c r="CU110" s="103"/>
      <c r="CV110" s="98">
        <f>(CU110*$E110*$F110*$G110*$J110*$CV$11)</f>
        <v>0</v>
      </c>
      <c r="CW110" s="97"/>
      <c r="CX110" s="102">
        <f>(CW110*$E110*$F110*$G110*$J110*$CX$11)</f>
        <v>0</v>
      </c>
      <c r="CY110" s="146"/>
      <c r="CZ110" s="98">
        <f>(CY110*$E110*$F110*$G110*$J110*$CZ$11)</f>
        <v>0</v>
      </c>
      <c r="DA110" s="104"/>
      <c r="DB110" s="98">
        <f>(DA110*$E110*$F110*$G110*$J110*$DB$11)</f>
        <v>0</v>
      </c>
      <c r="DC110" s="97">
        <v>0</v>
      </c>
      <c r="DD110" s="98">
        <f>(DC110*$E110*$F110*$G110*$J110*$DD$11)</f>
        <v>0</v>
      </c>
      <c r="DE110" s="97"/>
      <c r="DF110" s="98">
        <f>(DE110*$E110*$F110*$G110*$K110*$DF$11)</f>
        <v>0</v>
      </c>
      <c r="DG110" s="97">
        <v>0</v>
      </c>
      <c r="DH110" s="102">
        <f>(DG110*$E110*$F110*$G110*$L110*$DH$11)</f>
        <v>0</v>
      </c>
      <c r="DI110" s="98">
        <f t="shared" si="192"/>
        <v>51</v>
      </c>
      <c r="DJ110" s="98">
        <f t="shared" si="193"/>
        <v>2891799.2879999997</v>
      </c>
    </row>
    <row r="111" spans="1:114" ht="15.75" customHeight="1" x14ac:dyDescent="0.25">
      <c r="A111" s="89"/>
      <c r="B111" s="90">
        <v>83</v>
      </c>
      <c r="C111" s="91" t="s">
        <v>315</v>
      </c>
      <c r="D111" s="92" t="s">
        <v>316</v>
      </c>
      <c r="E111" s="85">
        <v>23160</v>
      </c>
      <c r="F111" s="93">
        <v>0.84</v>
      </c>
      <c r="G111" s="94">
        <v>1</v>
      </c>
      <c r="H111" s="88"/>
      <c r="I111" s="95">
        <v>1.4</v>
      </c>
      <c r="J111" s="95">
        <v>1.68</v>
      </c>
      <c r="K111" s="95">
        <v>2.23</v>
      </c>
      <c r="L111" s="96">
        <v>2.57</v>
      </c>
      <c r="M111" s="97">
        <v>35</v>
      </c>
      <c r="N111" s="98">
        <f>(M111*$E111*$F111*$G111*$I111*$N$11)</f>
        <v>1048592.1600000001</v>
      </c>
      <c r="O111" s="106">
        <v>10</v>
      </c>
      <c r="P111" s="97">
        <f>(O111*$E111*$F111*$G111*$I111*$P$11)</f>
        <v>299597.76</v>
      </c>
      <c r="Q111" s="97">
        <v>6</v>
      </c>
      <c r="R111" s="98">
        <f>(Q111*$E111*$F111*$G111*$I111*$R$11)</f>
        <v>179758.65600000002</v>
      </c>
      <c r="S111" s="97"/>
      <c r="T111" s="98">
        <f>(S111/12*2*$E111*$F111*$G111*$I111*$T$11)+(S111/12*10*$E111*$F111*$G111*$I111*$T$12)</f>
        <v>0</v>
      </c>
      <c r="U111" s="97">
        <v>0</v>
      </c>
      <c r="V111" s="98">
        <f>(U111*$E111*$F111*$G111*$I111*$V$11)</f>
        <v>0</v>
      </c>
      <c r="W111" s="97">
        <v>0</v>
      </c>
      <c r="X111" s="98">
        <f>(W111*$E111*$F111*$G111*$I111*$X$11)</f>
        <v>0</v>
      </c>
      <c r="Y111" s="97"/>
      <c r="Z111" s="98">
        <f>(Y111*$E111*$F111*$G111*$I111*$Z$11)</f>
        <v>0</v>
      </c>
      <c r="AA111" s="97">
        <v>0</v>
      </c>
      <c r="AB111" s="98">
        <f>(AA111*$E111*$F111*$G111*$I111*$AB$11)</f>
        <v>0</v>
      </c>
      <c r="AC111" s="97">
        <v>30</v>
      </c>
      <c r="AD111" s="98">
        <f>(AC111*$E111*$F111*$G111*$I111*$AD$11)</f>
        <v>898793.28</v>
      </c>
      <c r="AE111" s="97">
        <v>0</v>
      </c>
      <c r="AF111" s="98">
        <f>(AE111*$E111*$F111*$G111*$I111*$AF$11)</f>
        <v>0</v>
      </c>
      <c r="AG111" s="99"/>
      <c r="AH111" s="98">
        <f>(AG111*$E111*$F111*$G111*$I111*$AH$11)</f>
        <v>0</v>
      </c>
      <c r="AI111" s="97">
        <v>3</v>
      </c>
      <c r="AJ111" s="98">
        <f>(AI111*$E111*$F111*$G111*$I111*$AJ$11)</f>
        <v>89879.328000000009</v>
      </c>
      <c r="AK111" s="97"/>
      <c r="AL111" s="97">
        <f>(AK111*$E111*$F111*$G111*$I111*$AL$11)</f>
        <v>0</v>
      </c>
      <c r="AM111" s="97">
        <v>4</v>
      </c>
      <c r="AN111" s="98">
        <f>(AM111*$E111*$F111*$G111*$J111*$AN$11)</f>
        <v>143806.92480000001</v>
      </c>
      <c r="AO111" s="103"/>
      <c r="AP111" s="98">
        <f>(AO111*$E111*$F111*$G111*$J111*$AP$11)</f>
        <v>0</v>
      </c>
      <c r="AQ111" s="97">
        <v>8</v>
      </c>
      <c r="AR111" s="102">
        <f>(AQ111*$E111*$F111*$G111*$J111*$AR$11)</f>
        <v>287613.84960000002</v>
      </c>
      <c r="AS111" s="97"/>
      <c r="AT111" s="98">
        <f>(AS111*$E111*$F111*$G111*$I111*$AT$11)</f>
        <v>0</v>
      </c>
      <c r="AU111" s="97">
        <v>5</v>
      </c>
      <c r="AV111" s="97">
        <f>(AU111*$E111*$F111*$G111*$I111*$AV$11)</f>
        <v>122562.71999999999</v>
      </c>
      <c r="AW111" s="97"/>
      <c r="AX111" s="98">
        <f>(AW111*$E111*$F111*$G111*$I111*$AX$11)</f>
        <v>0</v>
      </c>
      <c r="AY111" s="97">
        <v>0</v>
      </c>
      <c r="AZ111" s="98">
        <f>(AY111*$E111*$F111*$G111*$I111*$AZ$11)</f>
        <v>0</v>
      </c>
      <c r="BA111" s="97">
        <v>0</v>
      </c>
      <c r="BB111" s="98">
        <f>(BA111*$E111*$F111*$G111*$I111*$BB$11)</f>
        <v>0</v>
      </c>
      <c r="BC111" s="97">
        <v>0</v>
      </c>
      <c r="BD111" s="98">
        <f>(BC111*$E111*$F111*$G111*$I111*$BD$11)</f>
        <v>0</v>
      </c>
      <c r="BE111" s="97"/>
      <c r="BF111" s="98">
        <f>(BE111*$E111*$F111*$G111*$I111*$BF$11)</f>
        <v>0</v>
      </c>
      <c r="BG111" s="97">
        <v>9</v>
      </c>
      <c r="BH111" s="98">
        <f>(BG111*$E111*$F111*$G111*$J111*$BH$11)</f>
        <v>323565.5808</v>
      </c>
      <c r="BI111" s="97"/>
      <c r="BJ111" s="98">
        <f>(BI111*$E111*$F111*$G111*$J111*$BJ$11)</f>
        <v>0</v>
      </c>
      <c r="BK111" s="97">
        <v>0</v>
      </c>
      <c r="BL111" s="98">
        <f>(BK111*$E111*$F111*$G111*$J111*$BL$11)</f>
        <v>0</v>
      </c>
      <c r="BM111" s="97">
        <v>4</v>
      </c>
      <c r="BN111" s="98">
        <f>(BM111*$E111*$F111*$G111*$J111*$BN$11)</f>
        <v>130733.56799999998</v>
      </c>
      <c r="BO111" s="97"/>
      <c r="BP111" s="98">
        <f>(BO111*$E111*$F111*$G111*$J111*$BP$11)</f>
        <v>0</v>
      </c>
      <c r="BQ111" s="97">
        <v>8</v>
      </c>
      <c r="BR111" s="98">
        <f>(BQ111*$E111*$F111*$G111*$J111*$BR$11)</f>
        <v>334677.93407999998</v>
      </c>
      <c r="BS111" s="97">
        <v>11</v>
      </c>
      <c r="BT111" s="102">
        <f>(BS111*$E111*$F111*$G111*$J111*$BT$11)</f>
        <v>395469.04320000001</v>
      </c>
      <c r="BU111" s="104">
        <v>0</v>
      </c>
      <c r="BV111" s="98">
        <f>(BU111*$E111*$F111*$G111*$I111*$BV$11)</f>
        <v>0</v>
      </c>
      <c r="BW111" s="97"/>
      <c r="BX111" s="98">
        <f>(BW111*$E111*$F111*$G111*$I111*$BX$11)</f>
        <v>0</v>
      </c>
      <c r="BY111" s="97">
        <v>0</v>
      </c>
      <c r="BZ111" s="98">
        <f>(BY111*$E111*$F111*$G111*$I111*$BZ$11)</f>
        <v>0</v>
      </c>
      <c r="CA111" s="97">
        <v>12</v>
      </c>
      <c r="CB111" s="98">
        <f>(CA111*$E111*$F111*$G111*$J111*$CB$11)</f>
        <v>392200.70399999997</v>
      </c>
      <c r="CC111" s="97">
        <v>3</v>
      </c>
      <c r="CD111" s="98">
        <f>(CC111*$E111*$F111*$G111*$I111*$CD$11)</f>
        <v>57195.935999999994</v>
      </c>
      <c r="CE111" s="97"/>
      <c r="CF111" s="98">
        <f>(CE111*$E111*$F111*$G111*$I111*$CF$11)</f>
        <v>0</v>
      </c>
      <c r="CG111" s="97"/>
      <c r="CH111" s="98">
        <f>(CG111*$E111*$F111*$G111*$I111*$CH$11)</f>
        <v>0</v>
      </c>
      <c r="CI111" s="97">
        <v>9</v>
      </c>
      <c r="CJ111" s="98">
        <f>(CI111*$E111*$F111*$G111*$I111*$CJ$11)</f>
        <v>294150.52799999999</v>
      </c>
      <c r="CK111" s="97">
        <v>1</v>
      </c>
      <c r="CL111" s="98">
        <f>(CK111*$E111*$F111*$G111*$I111*$CL$11)</f>
        <v>27236.159999999996</v>
      </c>
      <c r="CM111" s="97">
        <v>4</v>
      </c>
      <c r="CN111" s="98">
        <f>(CM111*$E111*$F111*$G111*$I111*$CN$11)</f>
        <v>120928.55039999999</v>
      </c>
      <c r="CO111" s="97">
        <v>8</v>
      </c>
      <c r="CP111" s="98">
        <f>(CO111*$E111*$F111*$G111*$J111*$CP$11)</f>
        <v>290228.52095999999</v>
      </c>
      <c r="CQ111" s="97">
        <v>9</v>
      </c>
      <c r="CR111" s="98">
        <f>(CQ111*$E111*$F111*$G111*$J111*$CR$11)</f>
        <v>352980.6336</v>
      </c>
      <c r="CS111" s="97">
        <v>20</v>
      </c>
      <c r="CT111" s="98">
        <f>(CS111*$E111*$F111*$G111*$J111*$CT$11)</f>
        <v>653667.83999999997</v>
      </c>
      <c r="CU111" s="103"/>
      <c r="CV111" s="98">
        <f>(CU111*$E111*$F111*$G111*$J111*$CV$11)</f>
        <v>0</v>
      </c>
      <c r="CW111" s="97">
        <v>0</v>
      </c>
      <c r="CX111" s="102">
        <f>(CW111*$E111*$F111*$G111*$J111*$CX$11)</f>
        <v>0</v>
      </c>
      <c r="CY111" s="146">
        <v>2</v>
      </c>
      <c r="CZ111" s="98">
        <f>(CY111*$E111*$F111*$G111*$J111*$CZ$11)</f>
        <v>65366.783999999992</v>
      </c>
      <c r="DA111" s="104"/>
      <c r="DB111" s="98">
        <f>(DA111*$E111*$F111*$G111*$J111*$DB$11)</f>
        <v>0</v>
      </c>
      <c r="DC111" s="97">
        <v>0</v>
      </c>
      <c r="DD111" s="98">
        <f>(DC111*$E111*$F111*$G111*$J111*$DD$11)</f>
        <v>0</v>
      </c>
      <c r="DE111" s="97">
        <v>0</v>
      </c>
      <c r="DF111" s="98">
        <f>(DE111*$E111*$F111*$G111*$K111*$DF$11)</f>
        <v>0</v>
      </c>
      <c r="DG111" s="97">
        <v>0</v>
      </c>
      <c r="DH111" s="102">
        <f>(DG111*$E111*$F111*$G111*$L111*$DH$11)</f>
        <v>0</v>
      </c>
      <c r="DI111" s="98">
        <f t="shared" si="192"/>
        <v>201</v>
      </c>
      <c r="DJ111" s="98">
        <f t="shared" si="193"/>
        <v>6509006.4614400007</v>
      </c>
    </row>
    <row r="112" spans="1:114" ht="30" customHeight="1" x14ac:dyDescent="0.25">
      <c r="A112" s="89"/>
      <c r="B112" s="90">
        <v>84</v>
      </c>
      <c r="C112" s="91" t="s">
        <v>317</v>
      </c>
      <c r="D112" s="92" t="s">
        <v>318</v>
      </c>
      <c r="E112" s="85">
        <v>23160</v>
      </c>
      <c r="F112" s="93">
        <v>1.33</v>
      </c>
      <c r="G112" s="94">
        <v>1</v>
      </c>
      <c r="H112" s="88"/>
      <c r="I112" s="95">
        <v>1.4</v>
      </c>
      <c r="J112" s="95">
        <v>1.68</v>
      </c>
      <c r="K112" s="95">
        <v>2.23</v>
      </c>
      <c r="L112" s="96">
        <v>2.57</v>
      </c>
      <c r="M112" s="97">
        <v>221</v>
      </c>
      <c r="N112" s="98">
        <f>(M112*$E112*$F112*$G112*$I112*$N$11)</f>
        <v>10483424.952000001</v>
      </c>
      <c r="O112" s="106">
        <v>20</v>
      </c>
      <c r="P112" s="97">
        <f>(O112*$E112*$F112*$G112*$I112*$P$11)</f>
        <v>948726.24</v>
      </c>
      <c r="Q112" s="97">
        <v>5</v>
      </c>
      <c r="R112" s="98">
        <f>(Q112*$E112*$F112*$G112*$I112*$R$11)</f>
        <v>237181.56</v>
      </c>
      <c r="S112" s="97"/>
      <c r="T112" s="98">
        <f>(S112/12*2*$E112*$F112*$G112*$I112*$T$11)+(S112/12*10*$E112*$F112*$G112*$I112*$T$12)</f>
        <v>0</v>
      </c>
      <c r="U112" s="97"/>
      <c r="V112" s="98">
        <f>(U112*$E112*$F112*$G112*$I112*$V$11)</f>
        <v>0</v>
      </c>
      <c r="W112" s="97"/>
      <c r="X112" s="98">
        <f>(W112*$E112*$F112*$G112*$I112*$X$11)</f>
        <v>0</v>
      </c>
      <c r="Y112" s="97"/>
      <c r="Z112" s="98">
        <f>(Y112*$E112*$F112*$G112*$I112*$Z$11)</f>
        <v>0</v>
      </c>
      <c r="AA112" s="97"/>
      <c r="AB112" s="98">
        <f>(AA112*$E112*$F112*$G112*$I112*$AB$11)</f>
        <v>0</v>
      </c>
      <c r="AC112" s="97">
        <v>5</v>
      </c>
      <c r="AD112" s="98">
        <f>(AC112*$E112*$F112*$G112*$I112*$AD$11)</f>
        <v>237181.56</v>
      </c>
      <c r="AE112" s="97"/>
      <c r="AF112" s="98">
        <f>(AE112*$E112*$F112*$G112*$I112*$AF$11)</f>
        <v>0</v>
      </c>
      <c r="AG112" s="99"/>
      <c r="AH112" s="98">
        <f>(AG112*$E112*$F112*$G112*$I112*$AH$11)</f>
        <v>0</v>
      </c>
      <c r="AI112" s="97"/>
      <c r="AJ112" s="98">
        <f>(AI112*$E112*$F112*$G112*$I112*$AJ$11)</f>
        <v>0</v>
      </c>
      <c r="AK112" s="97"/>
      <c r="AL112" s="97">
        <f>(AK112*$E112*$F112*$G112*$I112*$AL$11)</f>
        <v>0</v>
      </c>
      <c r="AM112" s="97">
        <v>8</v>
      </c>
      <c r="AN112" s="98">
        <f>(AM112*$E112*$F112*$G112*$J112*$AN$11)</f>
        <v>455388.5952000001</v>
      </c>
      <c r="AO112" s="103"/>
      <c r="AP112" s="98">
        <f>(AO112*$E112*$F112*$G112*$J112*$AP$11)</f>
        <v>0</v>
      </c>
      <c r="AQ112" s="97">
        <v>1</v>
      </c>
      <c r="AR112" s="102">
        <f>(AQ112*$E112*$F112*$G112*$J112*$AR$11)</f>
        <v>56923.574400000012</v>
      </c>
      <c r="AS112" s="97"/>
      <c r="AT112" s="98">
        <f>(AS112*$E112*$F112*$G112*$I112*$AT$11)</f>
        <v>0</v>
      </c>
      <c r="AU112" s="97"/>
      <c r="AV112" s="97">
        <f>(AU112*$E112*$F112*$G112*$I112*$AV$11)</f>
        <v>0</v>
      </c>
      <c r="AW112" s="97"/>
      <c r="AX112" s="98">
        <f>(AW112*$E112*$F112*$G112*$I112*$AX$11)</f>
        <v>0</v>
      </c>
      <c r="AY112" s="97"/>
      <c r="AZ112" s="98">
        <f>(AY112*$E112*$F112*$G112*$I112*$AZ$11)</f>
        <v>0</v>
      </c>
      <c r="BA112" s="97"/>
      <c r="BB112" s="98">
        <f>(BA112*$E112*$F112*$G112*$I112*$BB$11)</f>
        <v>0</v>
      </c>
      <c r="BC112" s="97"/>
      <c r="BD112" s="98">
        <f>(BC112*$E112*$F112*$G112*$I112*$BD$11)</f>
        <v>0</v>
      </c>
      <c r="BE112" s="97"/>
      <c r="BF112" s="98">
        <f>(BE112*$E112*$F112*$G112*$I112*$BF$11)</f>
        <v>0</v>
      </c>
      <c r="BG112" s="97">
        <v>9</v>
      </c>
      <c r="BH112" s="98">
        <f>(BG112*$E112*$F112*$G112*$J112*$BH$11)</f>
        <v>512312.16960000008</v>
      </c>
      <c r="BI112" s="97"/>
      <c r="BJ112" s="98">
        <f>(BI112*$E112*$F112*$G112*$J112*$BJ$11)</f>
        <v>0</v>
      </c>
      <c r="BK112" s="97"/>
      <c r="BL112" s="98">
        <f>(BK112*$E112*$F112*$G112*$J112*$BL$11)</f>
        <v>0</v>
      </c>
      <c r="BM112" s="97"/>
      <c r="BN112" s="98">
        <f>(BM112*$E112*$F112*$G112*$J112*$BN$11)</f>
        <v>0</v>
      </c>
      <c r="BO112" s="97"/>
      <c r="BP112" s="98">
        <f>(BO112*$E112*$F112*$G112*$J112*$BP$11)</f>
        <v>0</v>
      </c>
      <c r="BQ112" s="97">
        <v>0</v>
      </c>
      <c r="BR112" s="98">
        <f>(BQ112*$E112*$F112*$G112*$J112*$BR$11)</f>
        <v>0</v>
      </c>
      <c r="BS112" s="97">
        <v>4</v>
      </c>
      <c r="BT112" s="102">
        <f>(BS112*$E112*$F112*$G112*$J112*$BT$11)</f>
        <v>227694.29760000005</v>
      </c>
      <c r="BU112" s="104"/>
      <c r="BV112" s="98">
        <f>(BU112*$E112*$F112*$G112*$I112*$BV$11)</f>
        <v>0</v>
      </c>
      <c r="BW112" s="97"/>
      <c r="BX112" s="98">
        <f>(BW112*$E112*$F112*$G112*$I112*$BX$11)</f>
        <v>0</v>
      </c>
      <c r="BY112" s="97"/>
      <c r="BZ112" s="98">
        <f>(BY112*$E112*$F112*$G112*$I112*$BZ$11)</f>
        <v>0</v>
      </c>
      <c r="CA112" s="97">
        <v>3</v>
      </c>
      <c r="CB112" s="98">
        <f>(CA112*$E112*$F112*$G112*$J112*$CB$11)</f>
        <v>155246.11200000002</v>
      </c>
      <c r="CC112" s="97"/>
      <c r="CD112" s="98">
        <f>(CC112*$E112*$F112*$G112*$I112*$CD$11)</f>
        <v>0</v>
      </c>
      <c r="CE112" s="97"/>
      <c r="CF112" s="98"/>
      <c r="CG112" s="97"/>
      <c r="CH112" s="98">
        <f>(CG112*$E112*$F112*$G112*$I112*$CH$11)</f>
        <v>0</v>
      </c>
      <c r="CI112" s="97">
        <v>1</v>
      </c>
      <c r="CJ112" s="98">
        <f>(CI112*$E112*$F112*$G112*$I112*$CJ$11)</f>
        <v>51748.703999999998</v>
      </c>
      <c r="CK112" s="97"/>
      <c r="CL112" s="98">
        <f>(CK112*$E112*$F112*$G112*$I112*$CL$11)</f>
        <v>0</v>
      </c>
      <c r="CM112" s="97">
        <v>4</v>
      </c>
      <c r="CN112" s="98">
        <f>(CM112*$E112*$F112*$G112*$I112*$CN$11)</f>
        <v>191470.20480000001</v>
      </c>
      <c r="CO112" s="97">
        <v>2</v>
      </c>
      <c r="CP112" s="98">
        <f>(CO112*$E112*$F112*$G112*$J112*$CP$11)</f>
        <v>114882.12288000002</v>
      </c>
      <c r="CQ112" s="97"/>
      <c r="CR112" s="98">
        <f>(CQ112*$E112*$F112*$G112*$J112*$CR$11)</f>
        <v>0</v>
      </c>
      <c r="CS112" s="97">
        <v>2</v>
      </c>
      <c r="CT112" s="98">
        <f>(CS112*$E112*$F112*$G112*$J112*$CT$11)</f>
        <v>103497.40800000001</v>
      </c>
      <c r="CU112" s="103"/>
      <c r="CV112" s="98">
        <f>(CU112*$E112*$F112*$G112*$J112*$CV$11)</f>
        <v>0</v>
      </c>
      <c r="CW112" s="97"/>
      <c r="CX112" s="102">
        <f>(CW112*$E112*$F112*$G112*$J112*$CX$11)</f>
        <v>0</v>
      </c>
      <c r="CY112" s="146"/>
      <c r="CZ112" s="98">
        <f>(CY112*$E112*$F112*$G112*$J112*$CZ$11)</f>
        <v>0</v>
      </c>
      <c r="DA112" s="104"/>
      <c r="DB112" s="98">
        <f>(DA112*$E112*$F112*$G112*$J112*$DB$11)</f>
        <v>0</v>
      </c>
      <c r="DC112" s="97">
        <v>4</v>
      </c>
      <c r="DD112" s="98">
        <f>(DC112*$E112*$F112*$G112*$J112*$DD$11)</f>
        <v>248393.77920000002</v>
      </c>
      <c r="DE112" s="97"/>
      <c r="DF112" s="98">
        <f>(DE112*$E112*$F112*$G112*$K112*$DF$11)</f>
        <v>0</v>
      </c>
      <c r="DG112" s="97"/>
      <c r="DH112" s="102">
        <f>(DG112*$E112*$F112*$G112*$L112*$DH$11)</f>
        <v>0</v>
      </c>
      <c r="DI112" s="98">
        <f t="shared" si="192"/>
        <v>289</v>
      </c>
      <c r="DJ112" s="98">
        <f t="shared" si="193"/>
        <v>14024071.279680004</v>
      </c>
    </row>
    <row r="113" spans="1:114" ht="18.75" x14ac:dyDescent="0.25">
      <c r="A113" s="89"/>
      <c r="B113" s="90">
        <v>85</v>
      </c>
      <c r="C113" s="91" t="s">
        <v>319</v>
      </c>
      <c r="D113" s="92" t="s">
        <v>320</v>
      </c>
      <c r="E113" s="85">
        <v>23160</v>
      </c>
      <c r="F113" s="93">
        <v>0.96</v>
      </c>
      <c r="G113" s="111">
        <v>0.8</v>
      </c>
      <c r="H113" s="149"/>
      <c r="I113" s="95">
        <v>1.4</v>
      </c>
      <c r="J113" s="95">
        <v>1.68</v>
      </c>
      <c r="K113" s="95">
        <v>2.23</v>
      </c>
      <c r="L113" s="96">
        <v>2.57</v>
      </c>
      <c r="M113" s="98">
        <v>31</v>
      </c>
      <c r="N113" s="98">
        <f>(M113*$E113*$F113*$G113*$I113)</f>
        <v>771950.59199999995</v>
      </c>
      <c r="O113" s="106">
        <f>140+170</f>
        <v>310</v>
      </c>
      <c r="P113" s="97">
        <f>(O113*$E113*$F113*$G113*$I113)</f>
        <v>7719505.9200000009</v>
      </c>
      <c r="Q113" s="97">
        <f>10+281-100-35</f>
        <v>156</v>
      </c>
      <c r="R113" s="98">
        <f>(Q113*$E113*$F113*$G113*$I113)</f>
        <v>3884654.5920000002</v>
      </c>
      <c r="S113" s="97"/>
      <c r="T113" s="98">
        <f>(S113*$E113*$F113*$G113*$I113)</f>
        <v>0</v>
      </c>
      <c r="U113" s="97">
        <v>0</v>
      </c>
      <c r="V113" s="98">
        <f>(U113*$E113*$F113*$G113*$I113)</f>
        <v>0</v>
      </c>
      <c r="W113" s="97">
        <v>0</v>
      </c>
      <c r="X113" s="98">
        <f>(W113*$E113*$F113*$G113*$I113)</f>
        <v>0</v>
      </c>
      <c r="Y113" s="97"/>
      <c r="Z113" s="98">
        <f>(Y113*$E113*$F113*$G113*$I113)</f>
        <v>0</v>
      </c>
      <c r="AA113" s="97">
        <v>0</v>
      </c>
      <c r="AB113" s="98">
        <f>(AA113*$E113*$F113*$G113*$I113)</f>
        <v>0</v>
      </c>
      <c r="AC113" s="97">
        <f>27+17</f>
        <v>44</v>
      </c>
      <c r="AD113" s="98">
        <f>(AC113*$E113*$F113*$G113*$I113)</f>
        <v>1095671.808</v>
      </c>
      <c r="AE113" s="97">
        <v>0</v>
      </c>
      <c r="AF113" s="98">
        <f>(AE113*$E113*$F113*$G113*$I113)</f>
        <v>0</v>
      </c>
      <c r="AG113" s="99"/>
      <c r="AH113" s="98">
        <f>(AG113*$E113*$F113*$G113*$I113)</f>
        <v>0</v>
      </c>
      <c r="AI113" s="97">
        <v>2</v>
      </c>
      <c r="AJ113" s="98">
        <f>(AI113*$E113*$F113*$G113*$I113)</f>
        <v>49803.264000000003</v>
      </c>
      <c r="AK113" s="97"/>
      <c r="AL113" s="98">
        <f>(AK113*$E113*$F113*$G113*$I113)</f>
        <v>0</v>
      </c>
      <c r="AM113" s="97">
        <v>19</v>
      </c>
      <c r="AN113" s="98">
        <f>(AM113*$E113*$F113*$G113*$J113)</f>
        <v>567757.20959999994</v>
      </c>
      <c r="AO113" s="103"/>
      <c r="AP113" s="98">
        <f>(AO113*$E113*$F113*$G113*$J113)</f>
        <v>0</v>
      </c>
      <c r="AQ113" s="97">
        <v>4</v>
      </c>
      <c r="AR113" s="98">
        <f>(AQ113*$E113*$F113*$G113*$J113)</f>
        <v>119527.8336</v>
      </c>
      <c r="AS113" s="97"/>
      <c r="AT113" s="98">
        <f>(AS113*$E113*$F113*$G113*$I113)</f>
        <v>0</v>
      </c>
      <c r="AU113" s="97"/>
      <c r="AV113" s="98">
        <f>(AU113*$E113*$F113*$G113*$I113)</f>
        <v>0</v>
      </c>
      <c r="AW113" s="97"/>
      <c r="AX113" s="98">
        <f>(AW113*$E113*$F113*$G113*$I113)</f>
        <v>0</v>
      </c>
      <c r="AY113" s="97">
        <v>0</v>
      </c>
      <c r="AZ113" s="98">
        <f>(AY113*$E113*$F113*$G113*$I113)</f>
        <v>0</v>
      </c>
      <c r="BA113" s="97">
        <v>0</v>
      </c>
      <c r="BB113" s="98">
        <f>(BA113*$E113*$F113*$G113*$I113)</f>
        <v>0</v>
      </c>
      <c r="BC113" s="97">
        <v>0</v>
      </c>
      <c r="BD113" s="98">
        <f>(BC113*$E113*$F113*$G113*$I113)</f>
        <v>0</v>
      </c>
      <c r="BE113" s="97">
        <v>3</v>
      </c>
      <c r="BF113" s="98">
        <f>(BE113*$E113*$F113*$G113*$I113)</f>
        <v>74704.896000000008</v>
      </c>
      <c r="BG113" s="97">
        <v>60</v>
      </c>
      <c r="BH113" s="98">
        <f>(BG113*$E113*$F113*$G113*$J113)</f>
        <v>1792917.504</v>
      </c>
      <c r="BI113" s="97">
        <v>25</v>
      </c>
      <c r="BJ113" s="98">
        <f>(BI113*$E113*$F113*$G113*$J113)</f>
        <v>747048.95999999996</v>
      </c>
      <c r="BK113" s="97">
        <v>0</v>
      </c>
      <c r="BL113" s="98">
        <f>(BK113*$E113*$F113*$G113*$J113)</f>
        <v>0</v>
      </c>
      <c r="BM113" s="97">
        <v>2</v>
      </c>
      <c r="BN113" s="98">
        <f>(BM113*$E113*$F113*$G113*$J113)</f>
        <v>59763.916799999999</v>
      </c>
      <c r="BO113" s="97"/>
      <c r="BP113" s="98">
        <f>(BO113*$E113*$F113*$G113*$J113)</f>
        <v>0</v>
      </c>
      <c r="BQ113" s="97">
        <v>8</v>
      </c>
      <c r="BR113" s="98">
        <f>(BQ113*$E113*$F113*$G113*$J113)</f>
        <v>239055.6672</v>
      </c>
      <c r="BS113" s="97">
        <v>30</v>
      </c>
      <c r="BT113" s="98">
        <f>(BS113*$E113*$F113*$G113*$J113)</f>
        <v>896458.75199999998</v>
      </c>
      <c r="BU113" s="104">
        <v>0</v>
      </c>
      <c r="BV113" s="98">
        <f>(BU113*$E113*$F113*$G113*$I113)</f>
        <v>0</v>
      </c>
      <c r="BW113" s="97">
        <v>0</v>
      </c>
      <c r="BX113" s="98">
        <f>(BW113*$E113*$F113*$G113*$I113)</f>
        <v>0</v>
      </c>
      <c r="BY113" s="97">
        <v>0</v>
      </c>
      <c r="BZ113" s="98">
        <f>(BY113*$E113*$F113*$G113*$I113)</f>
        <v>0</v>
      </c>
      <c r="CA113" s="97">
        <v>7</v>
      </c>
      <c r="CB113" s="98">
        <f>(CA113*$E113*$F113*$G113*$J113)</f>
        <v>209173.70879999996</v>
      </c>
      <c r="CC113" s="97">
        <v>0</v>
      </c>
      <c r="CD113" s="98">
        <f>(CC113*$E113*$F113*$G113*$I113)</f>
        <v>0</v>
      </c>
      <c r="CE113" s="97"/>
      <c r="CF113" s="98">
        <f>(CE113*$E113*$F113*$G113*$I113)</f>
        <v>0</v>
      </c>
      <c r="CG113" s="97"/>
      <c r="CH113" s="98">
        <f>(CG113*$E113*$F113*$G113*$I113)</f>
        <v>0</v>
      </c>
      <c r="CI113" s="97">
        <v>10</v>
      </c>
      <c r="CJ113" s="98">
        <f>(CI113*$E113*$F113*$G113*$I113)</f>
        <v>249016.32000000001</v>
      </c>
      <c r="CK113" s="97">
        <v>1</v>
      </c>
      <c r="CL113" s="98">
        <f>(CK113*$E113*$F113*$G113*$I113)</f>
        <v>24901.632000000001</v>
      </c>
      <c r="CM113" s="97">
        <v>5</v>
      </c>
      <c r="CN113" s="98">
        <f>(CM113*$E113*$F113*$G113*$I113)</f>
        <v>124508.16</v>
      </c>
      <c r="CO113" s="97">
        <v>30</v>
      </c>
      <c r="CP113" s="98">
        <f>(CO113*$E113*$F113*$G113*$J113)</f>
        <v>896458.75199999998</v>
      </c>
      <c r="CQ113" s="97">
        <v>3</v>
      </c>
      <c r="CR113" s="98">
        <f>(CQ113*$E113*$F113*$G113*$J113)</f>
        <v>89645.875200000009</v>
      </c>
      <c r="CS113" s="97">
        <v>13</v>
      </c>
      <c r="CT113" s="98">
        <f>(CS113*$E113*$F113*$G113*$J113)</f>
        <v>388465.45919999998</v>
      </c>
      <c r="CU113" s="103"/>
      <c r="CV113" s="98">
        <f>(CU113*$E113*$F113*$G113*$J113)</f>
        <v>0</v>
      </c>
      <c r="CW113" s="97">
        <v>0</v>
      </c>
      <c r="CX113" s="98">
        <f>(CW113*$E113*$F113*$G113*$J113)</f>
        <v>0</v>
      </c>
      <c r="CY113" s="146">
        <v>8</v>
      </c>
      <c r="CZ113" s="98">
        <f>(CY113*$E113*$F113*$G113*$J113)</f>
        <v>239055.6672</v>
      </c>
      <c r="DA113" s="104"/>
      <c r="DB113" s="98">
        <f>(DA113*$E113*$F113*$G113*$J113)</f>
        <v>0</v>
      </c>
      <c r="DC113" s="97">
        <v>1</v>
      </c>
      <c r="DD113" s="98">
        <f>(DC113*$E113*$F113*$G113*$J113)</f>
        <v>29881.9584</v>
      </c>
      <c r="DE113" s="97">
        <v>1</v>
      </c>
      <c r="DF113" s="98">
        <f>(DE113*$E113*$F113*$G113*$K113)</f>
        <v>39664.742400000003</v>
      </c>
      <c r="DG113" s="97">
        <v>3</v>
      </c>
      <c r="DH113" s="102">
        <f>(DG113*$E113*$F113*$G113*$L113)</f>
        <v>137136.84480000002</v>
      </c>
      <c r="DI113" s="98">
        <f t="shared" si="192"/>
        <v>776</v>
      </c>
      <c r="DJ113" s="98">
        <f t="shared" si="193"/>
        <v>20446730.035199996</v>
      </c>
    </row>
    <row r="114" spans="1:114" x14ac:dyDescent="0.25">
      <c r="A114" s="89"/>
      <c r="B114" s="90">
        <v>86</v>
      </c>
      <c r="C114" s="91" t="s">
        <v>321</v>
      </c>
      <c r="D114" s="92" t="s">
        <v>322</v>
      </c>
      <c r="E114" s="85">
        <v>23160</v>
      </c>
      <c r="F114" s="163">
        <v>2.2999999999999998</v>
      </c>
      <c r="G114" s="94">
        <v>1</v>
      </c>
      <c r="H114" s="88"/>
      <c r="I114" s="95">
        <v>1.4</v>
      </c>
      <c r="J114" s="95">
        <v>1.68</v>
      </c>
      <c r="K114" s="95">
        <v>2.23</v>
      </c>
      <c r="L114" s="96">
        <v>2.57</v>
      </c>
      <c r="M114" s="97">
        <v>0</v>
      </c>
      <c r="N114" s="98">
        <f>(M114*$E114*$F114*$G114*$I114*$N$11)</f>
        <v>0</v>
      </c>
      <c r="O114" s="106"/>
      <c r="P114" s="97">
        <f>(O114*$E114*$F114*$G114*$I114*$P$11)</f>
        <v>0</v>
      </c>
      <c r="Q114" s="97"/>
      <c r="R114" s="98">
        <f>(Q114*$E114*$F114*$G114*$I114*$R$11)</f>
        <v>0</v>
      </c>
      <c r="S114" s="97"/>
      <c r="T114" s="98">
        <f>(S114/12*2*$E114*$F114*$G114*$I114*$T$11)+(S114/12*10*$E114*$F114*$G114*$I114*$T$12)</f>
        <v>0</v>
      </c>
      <c r="U114" s="97"/>
      <c r="V114" s="98">
        <f>(U114*$E114*$F114*$G114*$I114*$V$11)</f>
        <v>0</v>
      </c>
      <c r="W114" s="97"/>
      <c r="X114" s="98">
        <f>(W114*$E114*$F114*$G114*$I114*$X$11)</f>
        <v>0</v>
      </c>
      <c r="Y114" s="97"/>
      <c r="Z114" s="98">
        <f>(Y114*$E114*$F114*$G114*$I114*$Z$11)</f>
        <v>0</v>
      </c>
      <c r="AA114" s="97"/>
      <c r="AB114" s="98">
        <f>(AA114*$E114*$F114*$G114*$I114*$AB$11)</f>
        <v>0</v>
      </c>
      <c r="AC114" s="97"/>
      <c r="AD114" s="98">
        <f>(AC114*$E114*$F114*$G114*$I114*$AD$11)</f>
        <v>0</v>
      </c>
      <c r="AE114" s="97"/>
      <c r="AF114" s="98">
        <f>(AE114*$E114*$F114*$G114*$I114*$AF$11)</f>
        <v>0</v>
      </c>
      <c r="AG114" s="99"/>
      <c r="AH114" s="98">
        <f>(AG114*$E114*$F114*$G114*$I114*$AH$11)</f>
        <v>0</v>
      </c>
      <c r="AI114" s="97"/>
      <c r="AJ114" s="98">
        <f>(AI114*$E114*$F114*$G114*$I114*$AJ$11)</f>
        <v>0</v>
      </c>
      <c r="AK114" s="97"/>
      <c r="AL114" s="97">
        <f>(AK114*$E114*$F114*$G114*$I114*$AL$11)</f>
        <v>0</v>
      </c>
      <c r="AM114" s="97"/>
      <c r="AN114" s="98">
        <f>(AM114*$E114*$F114*$G114*$J114*$AN$11)</f>
        <v>0</v>
      </c>
      <c r="AO114" s="103"/>
      <c r="AP114" s="98">
        <f>(AO114*$E114*$F114*$G114*$J114*$AP$11)</f>
        <v>0</v>
      </c>
      <c r="AQ114" s="97">
        <v>0</v>
      </c>
      <c r="AR114" s="102">
        <f>(AQ114*$E114*$F114*$G114*$J114*$AR$11)</f>
        <v>0</v>
      </c>
      <c r="AS114" s="97"/>
      <c r="AT114" s="98">
        <f>(AS114*$E114*$F114*$G114*$I114*$AT$11)</f>
        <v>0</v>
      </c>
      <c r="AU114" s="97"/>
      <c r="AV114" s="97">
        <f>(AU114*$E114*$F114*$G114*$I114*$AV$11)</f>
        <v>0</v>
      </c>
      <c r="AW114" s="97"/>
      <c r="AX114" s="98">
        <f>(AW114*$E114*$F114*$G114*$I114*$AX$11)</f>
        <v>0</v>
      </c>
      <c r="AY114" s="97"/>
      <c r="AZ114" s="98">
        <f>(AY114*$E114*$F114*$G114*$I114*$AZ$11)</f>
        <v>0</v>
      </c>
      <c r="BA114" s="97"/>
      <c r="BB114" s="98">
        <f>(BA114*$E114*$F114*$G114*$I114*$BB$11)</f>
        <v>0</v>
      </c>
      <c r="BC114" s="97"/>
      <c r="BD114" s="98">
        <f>(BC114*$E114*$F114*$G114*$I114*$BD$11)</f>
        <v>0</v>
      </c>
      <c r="BE114" s="97"/>
      <c r="BF114" s="98">
        <f>(BE114*$E114*$F114*$G114*$I114*$BF$11)</f>
        <v>0</v>
      </c>
      <c r="BG114" s="97"/>
      <c r="BH114" s="98">
        <f>(BG114*$E114*$F114*$G114*$J114*$BH$11)</f>
        <v>0</v>
      </c>
      <c r="BI114" s="97"/>
      <c r="BJ114" s="98">
        <f>(BI114*$E114*$F114*$G114*$J114*$BJ$11)</f>
        <v>0</v>
      </c>
      <c r="BK114" s="97"/>
      <c r="BL114" s="98">
        <f>(BK114*$E114*$F114*$G114*$J114*$BL$11)</f>
        <v>0</v>
      </c>
      <c r="BM114" s="97"/>
      <c r="BN114" s="98">
        <f>(BM114*$E114*$F114*$G114*$J114*$BN$11)</f>
        <v>0</v>
      </c>
      <c r="BO114" s="97"/>
      <c r="BP114" s="98">
        <f>(BO114*$E114*$F114*$G114*$J114*$BP$11)</f>
        <v>0</v>
      </c>
      <c r="BQ114" s="97">
        <v>0</v>
      </c>
      <c r="BR114" s="98">
        <f>(BQ114*$E114*$F114*$G114*$J114*$BR$11)</f>
        <v>0</v>
      </c>
      <c r="BS114" s="97"/>
      <c r="BT114" s="102">
        <f>(BS114*$E114*$F114*$G114*$J114*$BT$11)</f>
        <v>0</v>
      </c>
      <c r="BU114" s="104"/>
      <c r="BV114" s="98">
        <f>(BU114*$E114*$F114*$G114*$I114*$BV$11)</f>
        <v>0</v>
      </c>
      <c r="BW114" s="97"/>
      <c r="BX114" s="98">
        <f>(BW114*$E114*$F114*$G114*$I114*$BX$11)</f>
        <v>0</v>
      </c>
      <c r="BY114" s="97"/>
      <c r="BZ114" s="98">
        <f>(BY114*$E114*$F114*$G114*$I114*$BZ$11)</f>
        <v>0</v>
      </c>
      <c r="CA114" s="97"/>
      <c r="CB114" s="98">
        <f>(CA114*$E114*$F114*$G114*$J114*$CB$11)</f>
        <v>0</v>
      </c>
      <c r="CC114" s="97"/>
      <c r="CD114" s="98">
        <f>(CC114*$E114*$F114*$G114*$I114*$CD$11)</f>
        <v>0</v>
      </c>
      <c r="CE114" s="97"/>
      <c r="CF114" s="98">
        <f>(CE114*$E114*$F114*$G114*$I114*$CF$11)</f>
        <v>0</v>
      </c>
      <c r="CG114" s="97"/>
      <c r="CH114" s="98">
        <f>(CG114*$E114*$F114*$G114*$I114*$CH$11)</f>
        <v>0</v>
      </c>
      <c r="CI114" s="97">
        <v>0</v>
      </c>
      <c r="CJ114" s="98">
        <f>(CI114*$E114*$F114*$G114*$I114*$CJ$11)</f>
        <v>0</v>
      </c>
      <c r="CK114" s="97"/>
      <c r="CL114" s="98">
        <f>(CK114*$E114*$F114*$G114*$I114*$CL$11)</f>
        <v>0</v>
      </c>
      <c r="CM114" s="97"/>
      <c r="CN114" s="98">
        <f>(CM114*$E114*$F114*$G114*$I114*$CN$11)</f>
        <v>0</v>
      </c>
      <c r="CO114" s="97">
        <v>0</v>
      </c>
      <c r="CP114" s="98">
        <f>(CO114*$E114*$F114*$G114*$J114*$CP$11)</f>
        <v>0</v>
      </c>
      <c r="CQ114" s="97"/>
      <c r="CR114" s="98">
        <f>(CQ114*$E114*$F114*$G114*$J114*$CR$11)</f>
        <v>0</v>
      </c>
      <c r="CS114" s="97"/>
      <c r="CT114" s="98">
        <f>(CS114*$E114*$F114*$G114*$J114*$CT$11)</f>
        <v>0</v>
      </c>
      <c r="CU114" s="103"/>
      <c r="CV114" s="98">
        <f>(CU114*$E114*$F114*$G114*$J114*$CV$11)</f>
        <v>0</v>
      </c>
      <c r="CW114" s="97"/>
      <c r="CX114" s="102">
        <f>(CW114*$E114*$F114*$G114*$J114*$CX$11)</f>
        <v>0</v>
      </c>
      <c r="CY114" s="146"/>
      <c r="CZ114" s="98">
        <f>(CY114*$E114*$F114*$G114*$J114*$CZ$11)</f>
        <v>0</v>
      </c>
      <c r="DA114" s="104"/>
      <c r="DB114" s="98">
        <f>(DA114*$E114*$F114*$G114*$J114*$DB$11)</f>
        <v>0</v>
      </c>
      <c r="DC114" s="97">
        <v>0</v>
      </c>
      <c r="DD114" s="98">
        <f>(DC114*$E114*$F114*$G114*$J114*$DD$11)</f>
        <v>0</v>
      </c>
      <c r="DE114" s="97"/>
      <c r="DF114" s="98">
        <f>(DE114*$E114*$F114*$G114*$K114*$DF$11)</f>
        <v>0</v>
      </c>
      <c r="DG114" s="97"/>
      <c r="DH114" s="102">
        <f>(DG114*$E114*$F114*$G114*$L114*$DH$11)</f>
        <v>0</v>
      </c>
      <c r="DI114" s="98">
        <f t="shared" si="192"/>
        <v>0</v>
      </c>
      <c r="DJ114" s="98">
        <f t="shared" si="193"/>
        <v>0</v>
      </c>
    </row>
    <row r="115" spans="1:114" x14ac:dyDescent="0.25">
      <c r="A115" s="89"/>
      <c r="B115" s="90">
        <v>87</v>
      </c>
      <c r="C115" s="91" t="s">
        <v>323</v>
      </c>
      <c r="D115" s="92" t="s">
        <v>324</v>
      </c>
      <c r="E115" s="85">
        <v>23160</v>
      </c>
      <c r="F115" s="157">
        <v>3.16</v>
      </c>
      <c r="G115" s="94">
        <v>1</v>
      </c>
      <c r="H115" s="88"/>
      <c r="I115" s="95">
        <v>1.4</v>
      </c>
      <c r="J115" s="95">
        <v>1.68</v>
      </c>
      <c r="K115" s="95">
        <v>2.23</v>
      </c>
      <c r="L115" s="96">
        <v>2.57</v>
      </c>
      <c r="M115" s="97"/>
      <c r="N115" s="98">
        <f t="shared" ref="N115" si="194">(M115*$E115*$F115*$G115*$I115*$N$11)</f>
        <v>0</v>
      </c>
      <c r="O115" s="106"/>
      <c r="P115" s="97"/>
      <c r="Q115" s="97"/>
      <c r="R115" s="98"/>
      <c r="S115" s="97"/>
      <c r="T115" s="98"/>
      <c r="U115" s="97"/>
      <c r="V115" s="98"/>
      <c r="W115" s="97"/>
      <c r="X115" s="98"/>
      <c r="Y115" s="97"/>
      <c r="Z115" s="98"/>
      <c r="AA115" s="97"/>
      <c r="AB115" s="98"/>
      <c r="AC115" s="97"/>
      <c r="AD115" s="98"/>
      <c r="AE115" s="97"/>
      <c r="AF115" s="98"/>
      <c r="AG115" s="99"/>
      <c r="AH115" s="98"/>
      <c r="AI115" s="97"/>
      <c r="AJ115" s="98"/>
      <c r="AK115" s="97"/>
      <c r="AL115" s="97"/>
      <c r="AM115" s="97"/>
      <c r="AN115" s="98"/>
      <c r="AO115" s="103"/>
      <c r="AP115" s="98"/>
      <c r="AQ115" s="97"/>
      <c r="AR115" s="102"/>
      <c r="AS115" s="97"/>
      <c r="AT115" s="98"/>
      <c r="AU115" s="97"/>
      <c r="AV115" s="97"/>
      <c r="AW115" s="97"/>
      <c r="AX115" s="98"/>
      <c r="AY115" s="97"/>
      <c r="AZ115" s="98"/>
      <c r="BA115" s="97"/>
      <c r="BB115" s="98"/>
      <c r="BC115" s="97"/>
      <c r="BD115" s="98"/>
      <c r="BE115" s="97"/>
      <c r="BF115" s="98"/>
      <c r="BG115" s="97"/>
      <c r="BH115" s="98"/>
      <c r="BI115" s="97"/>
      <c r="BJ115" s="98"/>
      <c r="BK115" s="97"/>
      <c r="BL115" s="98"/>
      <c r="BM115" s="97"/>
      <c r="BN115" s="98"/>
      <c r="BO115" s="97"/>
      <c r="BP115" s="98"/>
      <c r="BQ115" s="97"/>
      <c r="BR115" s="98"/>
      <c r="BS115" s="97"/>
      <c r="BT115" s="102"/>
      <c r="BU115" s="104"/>
      <c r="BV115" s="98"/>
      <c r="BW115" s="97"/>
      <c r="BX115" s="98"/>
      <c r="BY115" s="97"/>
      <c r="BZ115" s="98"/>
      <c r="CA115" s="97"/>
      <c r="CB115" s="98"/>
      <c r="CC115" s="97"/>
      <c r="CD115" s="98"/>
      <c r="CE115" s="97"/>
      <c r="CF115" s="98"/>
      <c r="CG115" s="97"/>
      <c r="CH115" s="98"/>
      <c r="CI115" s="97"/>
      <c r="CJ115" s="98"/>
      <c r="CK115" s="97"/>
      <c r="CL115" s="98"/>
      <c r="CM115" s="97"/>
      <c r="CN115" s="98"/>
      <c r="CO115" s="97"/>
      <c r="CP115" s="98"/>
      <c r="CQ115" s="97"/>
      <c r="CR115" s="98"/>
      <c r="CS115" s="97"/>
      <c r="CT115" s="98"/>
      <c r="CU115" s="103"/>
      <c r="CV115" s="98"/>
      <c r="CW115" s="97"/>
      <c r="CX115" s="102"/>
      <c r="CY115" s="146"/>
      <c r="CZ115" s="98"/>
      <c r="DA115" s="104"/>
      <c r="DB115" s="98"/>
      <c r="DC115" s="97"/>
      <c r="DD115" s="98"/>
      <c r="DE115" s="97"/>
      <c r="DF115" s="98"/>
      <c r="DG115" s="97"/>
      <c r="DH115" s="102"/>
      <c r="DI115" s="98">
        <f t="shared" si="192"/>
        <v>0</v>
      </c>
      <c r="DJ115" s="98">
        <f t="shared" si="193"/>
        <v>0</v>
      </c>
    </row>
    <row r="116" spans="1:114" x14ac:dyDescent="0.25">
      <c r="A116" s="89"/>
      <c r="B116" s="90">
        <v>88</v>
      </c>
      <c r="C116" s="91" t="s">
        <v>325</v>
      </c>
      <c r="D116" s="92" t="s">
        <v>326</v>
      </c>
      <c r="E116" s="85">
        <v>23160</v>
      </c>
      <c r="F116" s="157">
        <v>4.84</v>
      </c>
      <c r="G116" s="94">
        <v>1</v>
      </c>
      <c r="H116" s="88"/>
      <c r="I116" s="95">
        <v>1.4</v>
      </c>
      <c r="J116" s="95">
        <v>1.68</v>
      </c>
      <c r="K116" s="95">
        <v>2.23</v>
      </c>
      <c r="L116" s="96">
        <v>2.57</v>
      </c>
      <c r="M116" s="97"/>
      <c r="N116" s="98">
        <f>(M116*$E116*$F116*$G116*$I116*$N$11)</f>
        <v>0</v>
      </c>
      <c r="O116" s="106"/>
      <c r="P116" s="97"/>
      <c r="Q116" s="97"/>
      <c r="R116" s="98"/>
      <c r="S116" s="97"/>
      <c r="T116" s="98"/>
      <c r="U116" s="97"/>
      <c r="V116" s="98"/>
      <c r="W116" s="97"/>
      <c r="X116" s="98"/>
      <c r="Y116" s="97"/>
      <c r="Z116" s="98"/>
      <c r="AA116" s="97"/>
      <c r="AB116" s="98"/>
      <c r="AC116" s="97"/>
      <c r="AD116" s="98"/>
      <c r="AE116" s="97"/>
      <c r="AF116" s="98"/>
      <c r="AG116" s="99"/>
      <c r="AH116" s="98"/>
      <c r="AI116" s="97"/>
      <c r="AJ116" s="98"/>
      <c r="AK116" s="97"/>
      <c r="AL116" s="97"/>
      <c r="AM116" s="97"/>
      <c r="AN116" s="98"/>
      <c r="AO116" s="103"/>
      <c r="AP116" s="98"/>
      <c r="AQ116" s="97"/>
      <c r="AR116" s="102"/>
      <c r="AS116" s="97"/>
      <c r="AT116" s="98"/>
      <c r="AU116" s="97"/>
      <c r="AV116" s="97"/>
      <c r="AW116" s="97"/>
      <c r="AX116" s="98"/>
      <c r="AY116" s="97"/>
      <c r="AZ116" s="98"/>
      <c r="BA116" s="97"/>
      <c r="BB116" s="98"/>
      <c r="BC116" s="97"/>
      <c r="BD116" s="98"/>
      <c r="BE116" s="97"/>
      <c r="BF116" s="98"/>
      <c r="BG116" s="97"/>
      <c r="BH116" s="98"/>
      <c r="BI116" s="97"/>
      <c r="BJ116" s="98"/>
      <c r="BK116" s="97"/>
      <c r="BL116" s="98"/>
      <c r="BM116" s="97"/>
      <c r="BN116" s="98"/>
      <c r="BO116" s="97"/>
      <c r="BP116" s="98"/>
      <c r="BQ116" s="97"/>
      <c r="BR116" s="98"/>
      <c r="BS116" s="97"/>
      <c r="BT116" s="102"/>
      <c r="BU116" s="104"/>
      <c r="BV116" s="98"/>
      <c r="BW116" s="97"/>
      <c r="BX116" s="98"/>
      <c r="BY116" s="97"/>
      <c r="BZ116" s="98"/>
      <c r="CA116" s="97"/>
      <c r="CB116" s="98"/>
      <c r="CC116" s="97"/>
      <c r="CD116" s="98"/>
      <c r="CE116" s="97"/>
      <c r="CF116" s="98"/>
      <c r="CG116" s="97"/>
      <c r="CH116" s="98"/>
      <c r="CI116" s="97"/>
      <c r="CJ116" s="98"/>
      <c r="CK116" s="97"/>
      <c r="CL116" s="98"/>
      <c r="CM116" s="97"/>
      <c r="CN116" s="98"/>
      <c r="CO116" s="97"/>
      <c r="CP116" s="98"/>
      <c r="CQ116" s="97"/>
      <c r="CR116" s="98"/>
      <c r="CS116" s="97"/>
      <c r="CT116" s="98"/>
      <c r="CU116" s="103"/>
      <c r="CV116" s="98"/>
      <c r="CW116" s="97"/>
      <c r="CX116" s="102"/>
      <c r="CY116" s="146"/>
      <c r="CZ116" s="98"/>
      <c r="DA116" s="104"/>
      <c r="DB116" s="98"/>
      <c r="DC116" s="97"/>
      <c r="DD116" s="98"/>
      <c r="DE116" s="97"/>
      <c r="DF116" s="98"/>
      <c r="DG116" s="97"/>
      <c r="DH116" s="102"/>
      <c r="DI116" s="98">
        <f t="shared" si="192"/>
        <v>0</v>
      </c>
      <c r="DJ116" s="98">
        <f t="shared" si="193"/>
        <v>0</v>
      </c>
    </row>
    <row r="117" spans="1:114" ht="30" x14ac:dyDescent="0.25">
      <c r="A117" s="89"/>
      <c r="B117" s="90">
        <v>89</v>
      </c>
      <c r="C117" s="91" t="s">
        <v>327</v>
      </c>
      <c r="D117" s="92" t="s">
        <v>328</v>
      </c>
      <c r="E117" s="85">
        <v>23160</v>
      </c>
      <c r="F117" s="93">
        <v>1.02</v>
      </c>
      <c r="G117" s="94">
        <v>1</v>
      </c>
      <c r="H117" s="88"/>
      <c r="I117" s="95">
        <v>1.4</v>
      </c>
      <c r="J117" s="95">
        <v>1.68</v>
      </c>
      <c r="K117" s="95">
        <v>2.23</v>
      </c>
      <c r="L117" s="96">
        <v>2.57</v>
      </c>
      <c r="M117" s="97">
        <v>28</v>
      </c>
      <c r="N117" s="98">
        <f>(M117*$E117*$F117*$G117*$I117*$N$11)</f>
        <v>1018632.3840000001</v>
      </c>
      <c r="O117" s="106">
        <v>40</v>
      </c>
      <c r="P117" s="97">
        <f>(O117*$E117*$F117*$G117*$I117*$P$11)</f>
        <v>1455189.12</v>
      </c>
      <c r="Q117" s="97">
        <v>22</v>
      </c>
      <c r="R117" s="98">
        <f>(Q117*$E117*$F117*$G117*$I117*$R$11)</f>
        <v>800354.01599999995</v>
      </c>
      <c r="S117" s="97"/>
      <c r="T117" s="98">
        <f>(S117/12*2*$E117*$F117*$G117*$I117*$T$11)+(S117/12*10*$E117*$F117*$G117*$I117*$T$12)</f>
        <v>0</v>
      </c>
      <c r="U117" s="97">
        <v>0</v>
      </c>
      <c r="V117" s="98">
        <f>(U117*$E117*$F117*$G117*$I117*$V$11)</f>
        <v>0</v>
      </c>
      <c r="W117" s="97">
        <v>0</v>
      </c>
      <c r="X117" s="98">
        <f>(W117*$E117*$F117*$G117*$I117*$X$11)</f>
        <v>0</v>
      </c>
      <c r="Y117" s="97"/>
      <c r="Z117" s="98">
        <f>(Y117*$E117*$F117*$G117*$I117*$Z$11)</f>
        <v>0</v>
      </c>
      <c r="AA117" s="97">
        <v>0</v>
      </c>
      <c r="AB117" s="98">
        <f>(AA117*$E117*$F117*$G117*$I117*$AB$11)</f>
        <v>0</v>
      </c>
      <c r="AC117" s="97">
        <f>70-10</f>
        <v>60</v>
      </c>
      <c r="AD117" s="98">
        <f>(AC117*$E117*$F117*$G117*$I117*$AD$11)</f>
        <v>2182783.6800000002</v>
      </c>
      <c r="AE117" s="97">
        <v>0</v>
      </c>
      <c r="AF117" s="98">
        <f>(AE117*$E117*$F117*$G117*$I117*$AF$11)</f>
        <v>0</v>
      </c>
      <c r="AG117" s="99"/>
      <c r="AH117" s="98">
        <f>(AG117*$E117*$F117*$G117*$I117*$AH$11)</f>
        <v>0</v>
      </c>
      <c r="AI117" s="97">
        <v>2</v>
      </c>
      <c r="AJ117" s="98">
        <f>(AI117*$E117*$F117*$G117*$I117*$AJ$11)</f>
        <v>72759.455999999991</v>
      </c>
      <c r="AK117" s="97"/>
      <c r="AL117" s="97">
        <f>(AK117*$E117*$F117*$G117*$I117*$AL$11)</f>
        <v>0</v>
      </c>
      <c r="AM117" s="97">
        <v>2</v>
      </c>
      <c r="AN117" s="98">
        <f>(AM117*$E117*$F117*$G117*$J117*$AN$11)</f>
        <v>87311.347200000018</v>
      </c>
      <c r="AO117" s="103"/>
      <c r="AP117" s="98">
        <f>(AO117*$E117*$F117*$G117*$J117*$AP$11)</f>
        <v>0</v>
      </c>
      <c r="AQ117" s="97">
        <v>4</v>
      </c>
      <c r="AR117" s="102">
        <f>(AQ117*$E117*$F117*$G117*$J117*$AR$11)</f>
        <v>174622.69440000004</v>
      </c>
      <c r="AS117" s="97"/>
      <c r="AT117" s="98">
        <f>(AS117*$E117*$F117*$G117*$I117*$AT$11)</f>
        <v>0</v>
      </c>
      <c r="AU117" s="97">
        <v>5</v>
      </c>
      <c r="AV117" s="97">
        <f>(AU117*$E117*$F117*$G117*$I117*$AV$11)</f>
        <v>148826.16</v>
      </c>
      <c r="AW117" s="97"/>
      <c r="AX117" s="98">
        <f>(AW117*$E117*$F117*$G117*$I117*$AX$11)</f>
        <v>0</v>
      </c>
      <c r="AY117" s="97">
        <v>0</v>
      </c>
      <c r="AZ117" s="98">
        <f>(AY117*$E117*$F117*$G117*$I117*$AZ$11)</f>
        <v>0</v>
      </c>
      <c r="BA117" s="97">
        <v>0</v>
      </c>
      <c r="BB117" s="98">
        <f>(BA117*$E117*$F117*$G117*$I117*$BB$11)</f>
        <v>0</v>
      </c>
      <c r="BC117" s="97">
        <v>0</v>
      </c>
      <c r="BD117" s="98">
        <f>(BC117*$E117*$F117*$G117*$I117*$BD$11)</f>
        <v>0</v>
      </c>
      <c r="BE117" s="97">
        <v>6</v>
      </c>
      <c r="BF117" s="98">
        <f>(BE117*$E117*$F117*$G117*$I117*$BF$11)</f>
        <v>253996.6464</v>
      </c>
      <c r="BG117" s="97">
        <v>400</v>
      </c>
      <c r="BH117" s="98">
        <f>(BG117*$E117*$F117*$G117*$J117*$BH$11)</f>
        <v>17462269.440000001</v>
      </c>
      <c r="BI117" s="97">
        <v>5</v>
      </c>
      <c r="BJ117" s="98">
        <f>(BI117*$E117*$F117*$G117*$J117*$BJ$11)</f>
        <v>228200.11199999999</v>
      </c>
      <c r="BK117" s="97">
        <v>0</v>
      </c>
      <c r="BL117" s="98">
        <f>(BK117*$E117*$F117*$G117*$J117*$BL$11)</f>
        <v>0</v>
      </c>
      <c r="BM117" s="97">
        <v>1</v>
      </c>
      <c r="BN117" s="98">
        <f>(BM117*$E117*$F117*$G117*$J117*$BN$11)</f>
        <v>39686.976000000002</v>
      </c>
      <c r="BO117" s="97"/>
      <c r="BP117" s="98">
        <f>(BO117*$E117*$F117*$G117*$J117*$BP$11)</f>
        <v>0</v>
      </c>
      <c r="BQ117" s="97">
        <v>8</v>
      </c>
      <c r="BR117" s="98">
        <f>(BQ117*$E117*$F117*$G117*$J117*$BR$11)</f>
        <v>406394.63424000004</v>
      </c>
      <c r="BS117" s="97">
        <v>20</v>
      </c>
      <c r="BT117" s="102">
        <f>(BS117*$E117*$F117*$G117*$J117*$BT$11)</f>
        <v>873113.47200000007</v>
      </c>
      <c r="BU117" s="104">
        <v>0</v>
      </c>
      <c r="BV117" s="98">
        <f>(BU117*$E117*$F117*$G117*$I117*$BV$11)</f>
        <v>0</v>
      </c>
      <c r="BW117" s="97">
        <v>0</v>
      </c>
      <c r="BX117" s="98">
        <f>(BW117*$E117*$F117*$G117*$I117*$BX$11)</f>
        <v>0</v>
      </c>
      <c r="BY117" s="97">
        <v>0</v>
      </c>
      <c r="BZ117" s="98">
        <f>(BY117*$E117*$F117*$G117*$I117*$BZ$11)</f>
        <v>0</v>
      </c>
      <c r="CA117" s="97">
        <v>41</v>
      </c>
      <c r="CB117" s="98">
        <f>(CA117*$E117*$F117*$G117*$J117*$CB$11)</f>
        <v>1627166.0160000001</v>
      </c>
      <c r="CC117" s="97">
        <v>5</v>
      </c>
      <c r="CD117" s="98">
        <f>(CC117*$E117*$F117*$G117*$I117*$CD$11)</f>
        <v>115753.68</v>
      </c>
      <c r="CE117" s="97"/>
      <c r="CF117" s="98">
        <f>(CE117*$E117*$F117*$G117*$I117*$CF$11)</f>
        <v>0</v>
      </c>
      <c r="CG117" s="97"/>
      <c r="CH117" s="98">
        <f>(CG117*$E117*$F117*$G117*$I117*$CH$11)</f>
        <v>0</v>
      </c>
      <c r="CI117" s="97">
        <v>15</v>
      </c>
      <c r="CJ117" s="98">
        <f>(CI117*$E117*$F117*$G117*$I117*$CJ$11)</f>
        <v>595304.6399999999</v>
      </c>
      <c r="CK117" s="97">
        <v>20</v>
      </c>
      <c r="CL117" s="98">
        <f>(CK117*$E117*$F117*$G117*$I117*$CL$11)</f>
        <v>661449.6</v>
      </c>
      <c r="CM117" s="97">
        <v>10</v>
      </c>
      <c r="CN117" s="98">
        <f>(CM117*$E117*$F117*$G117*$I117*$CN$11)</f>
        <v>367104.52799999999</v>
      </c>
      <c r="CO117" s="97">
        <v>20</v>
      </c>
      <c r="CP117" s="98">
        <f>(CO117*$E117*$F117*$G117*$J117*$CP$11)</f>
        <v>881050.8672000001</v>
      </c>
      <c r="CQ117" s="97">
        <v>5</v>
      </c>
      <c r="CR117" s="98">
        <f>(CQ117*$E117*$F117*$G117*$J117*$CR$11)</f>
        <v>238121.856</v>
      </c>
      <c r="CS117" s="97">
        <v>36</v>
      </c>
      <c r="CT117" s="98">
        <f>(CS117*$E117*$F117*$G117*$J117*$CT$11)</f>
        <v>1428731.1360000002</v>
      </c>
      <c r="CU117" s="103"/>
      <c r="CV117" s="98">
        <f>(CU117*$E117*$F117*$G117*$J117*$CV$11)</f>
        <v>0</v>
      </c>
      <c r="CW117" s="97">
        <v>0</v>
      </c>
      <c r="CX117" s="102">
        <f>(CW117*$E117*$F117*$G117*$J117*$CX$11)</f>
        <v>0</v>
      </c>
      <c r="CY117" s="146">
        <v>10</v>
      </c>
      <c r="CZ117" s="98">
        <f>(CY117*$E117*$F117*$G117*$J117*$CZ$11)</f>
        <v>396869.76</v>
      </c>
      <c r="DA117" s="104"/>
      <c r="DB117" s="98">
        <f>(DA117*$E117*$F117*$G117*$J117*$DB$11)</f>
        <v>0</v>
      </c>
      <c r="DC117" s="97">
        <v>5</v>
      </c>
      <c r="DD117" s="98">
        <f>(DC117*$E117*$F117*$G117*$J117*$DD$11)</f>
        <v>238121.856</v>
      </c>
      <c r="DE117" s="97">
        <v>1</v>
      </c>
      <c r="DF117" s="98">
        <f>(DE117*$E117*$F117*$G117*$K117*$DF$11)</f>
        <v>63215.683199999999</v>
      </c>
      <c r="DG117" s="97">
        <v>1</v>
      </c>
      <c r="DH117" s="102">
        <f>(DG117*$E117*$F117*$G117*$L117*$DH$11)</f>
        <v>67389.90264</v>
      </c>
      <c r="DI117" s="98">
        <f t="shared" si="192"/>
        <v>772</v>
      </c>
      <c r="DJ117" s="98">
        <f t="shared" si="193"/>
        <v>31884419.663280003</v>
      </c>
    </row>
    <row r="118" spans="1:114" ht="30" customHeight="1" x14ac:dyDescent="0.25">
      <c r="A118" s="89"/>
      <c r="B118" s="90">
        <v>90</v>
      </c>
      <c r="C118" s="91" t="s">
        <v>329</v>
      </c>
      <c r="D118" s="148" t="s">
        <v>330</v>
      </c>
      <c r="E118" s="85">
        <v>23160</v>
      </c>
      <c r="F118" s="93">
        <v>1.61</v>
      </c>
      <c r="G118" s="94">
        <v>1</v>
      </c>
      <c r="H118" s="88"/>
      <c r="I118" s="164">
        <v>1.4</v>
      </c>
      <c r="J118" s="164">
        <v>1.68</v>
      </c>
      <c r="K118" s="164">
        <v>2.23</v>
      </c>
      <c r="L118" s="165">
        <v>2.57</v>
      </c>
      <c r="M118" s="98">
        <v>65</v>
      </c>
      <c r="N118" s="98">
        <f>(M118*$E118*$F118*$G118*$I118)</f>
        <v>3393171.5999999996</v>
      </c>
      <c r="O118" s="106">
        <v>0</v>
      </c>
      <c r="P118" s="97">
        <f>(O118*$E118*$F118*$G118*$I118)</f>
        <v>0</v>
      </c>
      <c r="Q118" s="97">
        <v>28</v>
      </c>
      <c r="R118" s="98">
        <f>(Q118*$E118*$F118*$G118*$I118)</f>
        <v>1461673.92</v>
      </c>
      <c r="S118" s="97"/>
      <c r="T118" s="98">
        <f>(S118*$E118*$F118*$G118*$I118)</f>
        <v>0</v>
      </c>
      <c r="U118" s="97"/>
      <c r="V118" s="98">
        <f>(U118*$E118*$F118*$G118*$I118)</f>
        <v>0</v>
      </c>
      <c r="W118" s="97"/>
      <c r="X118" s="98">
        <f>(W118*$E118*$F118*$G118*$I118)</f>
        <v>0</v>
      </c>
      <c r="Y118" s="97"/>
      <c r="Z118" s="98">
        <f>(Y118*$E118*$F118*$G118*$I118)</f>
        <v>0</v>
      </c>
      <c r="AA118" s="97"/>
      <c r="AB118" s="98">
        <f>(AA118*$E118*$F118*$G118*$I118)</f>
        <v>0</v>
      </c>
      <c r="AC118" s="97">
        <f>50-10</f>
        <v>40</v>
      </c>
      <c r="AD118" s="98">
        <f>(AC118*$E118*$F118*$G118*$I118)</f>
        <v>2088105.5999999999</v>
      </c>
      <c r="AE118" s="97"/>
      <c r="AF118" s="98">
        <f>(AE118*$E118*$F118*$G118*$I118)</f>
        <v>0</v>
      </c>
      <c r="AG118" s="99"/>
      <c r="AH118" s="98">
        <f>(AG118*$E118*$F118*$G118*$I118)</f>
        <v>0</v>
      </c>
      <c r="AI118" s="97"/>
      <c r="AJ118" s="98">
        <f>(AI118*$E118*$F118*$G118*$I118)</f>
        <v>0</v>
      </c>
      <c r="AK118" s="97"/>
      <c r="AL118" s="98">
        <f>(AK118*$E118*$F118*$G118*$I118)</f>
        <v>0</v>
      </c>
      <c r="AM118" s="97"/>
      <c r="AN118" s="98">
        <f>(AM118*$E118*$F118*$G118*$J118)</f>
        <v>0</v>
      </c>
      <c r="AO118" s="103">
        <v>0</v>
      </c>
      <c r="AP118" s="98">
        <f>(AO118*$E118*$F118*$G118*$J118)</f>
        <v>0</v>
      </c>
      <c r="AQ118" s="97">
        <v>0</v>
      </c>
      <c r="AR118" s="98">
        <f>(AQ118*$E118*$F118*$G118*$J118)</f>
        <v>0</v>
      </c>
      <c r="AS118" s="97"/>
      <c r="AT118" s="98">
        <f>(AS118*$E118*$F118*$G118*$I118)</f>
        <v>0</v>
      </c>
      <c r="AU118" s="97"/>
      <c r="AV118" s="98">
        <f>(AU118*$E118*$F118*$G118*$I118)</f>
        <v>0</v>
      </c>
      <c r="AW118" s="97"/>
      <c r="AX118" s="98">
        <f>(AW118*$E118*$F118*$G118*$I118)</f>
        <v>0</v>
      </c>
      <c r="AY118" s="97"/>
      <c r="AZ118" s="98">
        <f>(AY118*$E118*$F118*$G118*$I118)</f>
        <v>0</v>
      </c>
      <c r="BA118" s="97"/>
      <c r="BB118" s="98">
        <f>(BA118*$E118*$F118*$G118*$I118)</f>
        <v>0</v>
      </c>
      <c r="BC118" s="97"/>
      <c r="BD118" s="98">
        <f>(BC118*$E118*$F118*$G118*$I118)</f>
        <v>0</v>
      </c>
      <c r="BE118" s="97"/>
      <c r="BF118" s="98">
        <f>(BE118*$E118*$F118*$G118*$I118)</f>
        <v>0</v>
      </c>
      <c r="BG118" s="97">
        <v>0</v>
      </c>
      <c r="BH118" s="98">
        <f>(BG118*$E118*$F118*$G118*$J118)</f>
        <v>0</v>
      </c>
      <c r="BI118" s="97"/>
      <c r="BJ118" s="98">
        <f>(BI118*$E118*$F118*$G118*$J118)</f>
        <v>0</v>
      </c>
      <c r="BK118" s="97"/>
      <c r="BL118" s="98">
        <f>(BK118*$E118*$F118*$G118*$J118)</f>
        <v>0</v>
      </c>
      <c r="BM118" s="97"/>
      <c r="BN118" s="98">
        <f>(BM118*$E118*$F118*$G118*$J118)</f>
        <v>0</v>
      </c>
      <c r="BO118" s="97"/>
      <c r="BP118" s="98">
        <f>(BO118*$E118*$F118*$G118*$J118)</f>
        <v>0</v>
      </c>
      <c r="BQ118" s="97">
        <v>0</v>
      </c>
      <c r="BR118" s="98">
        <f>(BQ118*$E118*$F118*$G118*$J118)</f>
        <v>0</v>
      </c>
      <c r="BS118" s="97"/>
      <c r="BT118" s="98">
        <f>(BS118*$E118*$F118*$G118*$J118)</f>
        <v>0</v>
      </c>
      <c r="BU118" s="104"/>
      <c r="BV118" s="98">
        <f>(BU118*$E118*$F118*$G118*$I118)</f>
        <v>0</v>
      </c>
      <c r="BW118" s="97"/>
      <c r="BX118" s="98">
        <f>(BW118*$E118*$F118*$G118*$I118)</f>
        <v>0</v>
      </c>
      <c r="BY118" s="97"/>
      <c r="BZ118" s="98">
        <f>(BY118*$E118*$F118*$G118*$I118)</f>
        <v>0</v>
      </c>
      <c r="CA118" s="97"/>
      <c r="CB118" s="98">
        <f>(CA118*$E118*$F118*$G118*$J118)</f>
        <v>0</v>
      </c>
      <c r="CC118" s="97"/>
      <c r="CD118" s="98">
        <f>(CC118*$E118*$F118*$G118*$I118)</f>
        <v>0</v>
      </c>
      <c r="CE118" s="97"/>
      <c r="CF118" s="98">
        <f>(CE118*$E118*$F118*$G118*$I118)</f>
        <v>0</v>
      </c>
      <c r="CG118" s="97"/>
      <c r="CH118" s="98">
        <f>(CG118*$E118*$F118*$G118*$I118)</f>
        <v>0</v>
      </c>
      <c r="CI118" s="97">
        <v>0</v>
      </c>
      <c r="CJ118" s="98">
        <f>(CI118*$E118*$F118*$G118*$I118)</f>
        <v>0</v>
      </c>
      <c r="CK118" s="97"/>
      <c r="CL118" s="98">
        <f>(CK118*$E118*$F118*$G118*$I118)</f>
        <v>0</v>
      </c>
      <c r="CM118" s="97"/>
      <c r="CN118" s="98">
        <f>(CM118*$E118*$F118*$G118*$I118)</f>
        <v>0</v>
      </c>
      <c r="CO118" s="97">
        <v>0</v>
      </c>
      <c r="CP118" s="98">
        <f>(CO118*$E118*$F118*$G118*$J118)</f>
        <v>0</v>
      </c>
      <c r="CQ118" s="97"/>
      <c r="CR118" s="98">
        <f>(CQ118*$E118*$F118*$G118*$J118)</f>
        <v>0</v>
      </c>
      <c r="CS118" s="97">
        <v>10</v>
      </c>
      <c r="CT118" s="98">
        <f>(CS118*$E118*$F118*$G118*$J118)</f>
        <v>626431.67999999993</v>
      </c>
      <c r="CU118" s="103">
        <v>0</v>
      </c>
      <c r="CV118" s="98">
        <f>(CU118*$E118*$F118*$G118*$J118)</f>
        <v>0</v>
      </c>
      <c r="CW118" s="97"/>
      <c r="CX118" s="98">
        <f>(CW118*$E118*$F118*$G118*$J118)</f>
        <v>0</v>
      </c>
      <c r="CY118" s="146"/>
      <c r="CZ118" s="98">
        <f>(CY118*$E118*$F118*$G118*$J118)</f>
        <v>0</v>
      </c>
      <c r="DA118" s="104"/>
      <c r="DB118" s="98">
        <f>(DA118*$E118*$F118*$G118*$J118)</f>
        <v>0</v>
      </c>
      <c r="DC118" s="97">
        <v>0</v>
      </c>
      <c r="DD118" s="98">
        <f>(DC118*$E118*$F118*$G118*$J118)</f>
        <v>0</v>
      </c>
      <c r="DE118" s="97"/>
      <c r="DF118" s="98">
        <f>(DE118*$E118*$F118*$G118*$K118)</f>
        <v>0</v>
      </c>
      <c r="DG118" s="97"/>
      <c r="DH118" s="102">
        <f>(DG118*$E118*$F118*$G118*$L118)</f>
        <v>0</v>
      </c>
      <c r="DI118" s="98">
        <f t="shared" si="192"/>
        <v>143</v>
      </c>
      <c r="DJ118" s="98">
        <f t="shared" si="193"/>
        <v>7569382.7999999989</v>
      </c>
    </row>
    <row r="119" spans="1:114" ht="30" customHeight="1" x14ac:dyDescent="0.25">
      <c r="A119" s="89"/>
      <c r="B119" s="90">
        <v>91</v>
      </c>
      <c r="C119" s="91" t="s">
        <v>331</v>
      </c>
      <c r="D119" s="148" t="s">
        <v>332</v>
      </c>
      <c r="E119" s="85">
        <v>23160</v>
      </c>
      <c r="F119" s="93">
        <v>2.0499999999999998</v>
      </c>
      <c r="G119" s="94">
        <v>1</v>
      </c>
      <c r="H119" s="88"/>
      <c r="I119" s="164">
        <v>1.4</v>
      </c>
      <c r="J119" s="164">
        <v>1.68</v>
      </c>
      <c r="K119" s="164">
        <v>2.23</v>
      </c>
      <c r="L119" s="165">
        <v>2.57</v>
      </c>
      <c r="M119" s="97"/>
      <c r="N119" s="98">
        <f>(M119*$E119*$F119*$G119*$I119)</f>
        <v>0</v>
      </c>
      <c r="O119" s="106">
        <v>0</v>
      </c>
      <c r="P119" s="97">
        <f>(O119*$E119*$F119*$G119*$I119)</f>
        <v>0</v>
      </c>
      <c r="Q119" s="97"/>
      <c r="R119" s="98">
        <f>(Q119*$E119*$F119*$G119*$I119)</f>
        <v>0</v>
      </c>
      <c r="S119" s="97"/>
      <c r="T119" s="98">
        <f>(S119*$E119*$F119*$G119*$I119)</f>
        <v>0</v>
      </c>
      <c r="U119" s="97"/>
      <c r="V119" s="98">
        <f>(U119*$E119*$F119*$G119*$I119)</f>
        <v>0</v>
      </c>
      <c r="W119" s="97"/>
      <c r="X119" s="98">
        <f>(W119*$E119*$F119*$G119*$I119)</f>
        <v>0</v>
      </c>
      <c r="Y119" s="97"/>
      <c r="Z119" s="98">
        <f>(Y119*$E119*$F119*$G119*$I119)</f>
        <v>0</v>
      </c>
      <c r="AA119" s="97"/>
      <c r="AB119" s="98">
        <f>(AA119*$E119*$F119*$G119*$I119)</f>
        <v>0</v>
      </c>
      <c r="AC119" s="97"/>
      <c r="AD119" s="98">
        <f>(AC119*$E119*$F119*$G119*$I119)</f>
        <v>0</v>
      </c>
      <c r="AE119" s="97"/>
      <c r="AF119" s="98">
        <f>(AE119*$E119*$F119*$G119*$I119)</f>
        <v>0</v>
      </c>
      <c r="AG119" s="99"/>
      <c r="AH119" s="98">
        <f>(AG119*$E119*$F119*$G119*$I119)</f>
        <v>0</v>
      </c>
      <c r="AI119" s="97"/>
      <c r="AJ119" s="98">
        <f>(AI119*$E119*$F119*$G119*$I119)</f>
        <v>0</v>
      </c>
      <c r="AK119" s="97"/>
      <c r="AL119" s="98">
        <f>(AK119*$E119*$F119*$G119*$I119)</f>
        <v>0</v>
      </c>
      <c r="AM119" s="97"/>
      <c r="AN119" s="98">
        <f>(AM119*$E119*$F119*$G119*$J119)</f>
        <v>0</v>
      </c>
      <c r="AO119" s="103"/>
      <c r="AP119" s="98">
        <f>(AO119*$E119*$F119*$G119*$J119)</f>
        <v>0</v>
      </c>
      <c r="AQ119" s="97">
        <v>0</v>
      </c>
      <c r="AR119" s="98">
        <f>(AQ119*$E119*$F119*$G119*$J119)</f>
        <v>0</v>
      </c>
      <c r="AS119" s="97"/>
      <c r="AT119" s="98">
        <f>(AS119*$E119*$F119*$G119*$I119)</f>
        <v>0</v>
      </c>
      <c r="AU119" s="97"/>
      <c r="AV119" s="98">
        <f>(AU119*$E119*$F119*$G119*$I119)</f>
        <v>0</v>
      </c>
      <c r="AW119" s="97"/>
      <c r="AX119" s="98">
        <f>(AW119*$E119*$F119*$G119*$I119)</f>
        <v>0</v>
      </c>
      <c r="AY119" s="97"/>
      <c r="AZ119" s="98">
        <f>(AY119*$E119*$F119*$G119*$I119)</f>
        <v>0</v>
      </c>
      <c r="BA119" s="97"/>
      <c r="BB119" s="98">
        <f>(BA119*$E119*$F119*$G119*$I119)</f>
        <v>0</v>
      </c>
      <c r="BC119" s="97"/>
      <c r="BD119" s="98">
        <f>(BC119*$E119*$F119*$G119*$I119)</f>
        <v>0</v>
      </c>
      <c r="BE119" s="97"/>
      <c r="BF119" s="98">
        <f>(BE119*$E119*$F119*$G119*$I119)</f>
        <v>0</v>
      </c>
      <c r="BG119" s="97">
        <v>0</v>
      </c>
      <c r="BH119" s="98">
        <f>(BG119*$E119*$F119*$G119*$J119)</f>
        <v>0</v>
      </c>
      <c r="BI119" s="97"/>
      <c r="BJ119" s="98">
        <f>(BI119*$E119*$F119*$G119*$J119)</f>
        <v>0</v>
      </c>
      <c r="BK119" s="97"/>
      <c r="BL119" s="98">
        <f>(BK119*$E119*$F119*$G119*$J119)</f>
        <v>0</v>
      </c>
      <c r="BM119" s="97"/>
      <c r="BN119" s="98">
        <f>(BM119*$E119*$F119*$G119*$J119)</f>
        <v>0</v>
      </c>
      <c r="BO119" s="97"/>
      <c r="BP119" s="98">
        <f>(BO119*$E119*$F119*$G119*$J119)</f>
        <v>0</v>
      </c>
      <c r="BQ119" s="97">
        <v>0</v>
      </c>
      <c r="BR119" s="98">
        <f>(BQ119*$E119*$F119*$G119*$J119)</f>
        <v>0</v>
      </c>
      <c r="BS119" s="97"/>
      <c r="BT119" s="98">
        <f>(BS119*$E119*$F119*$G119*$J119)</f>
        <v>0</v>
      </c>
      <c r="BU119" s="104"/>
      <c r="BV119" s="98">
        <f>(BU119*$E119*$F119*$G119*$I119)</f>
        <v>0</v>
      </c>
      <c r="BW119" s="97"/>
      <c r="BX119" s="98">
        <f>(BW119*$E119*$F119*$G119*$I119)</f>
        <v>0</v>
      </c>
      <c r="BY119" s="97"/>
      <c r="BZ119" s="98">
        <f>(BY119*$E119*$F119*$G119*$I119)</f>
        <v>0</v>
      </c>
      <c r="CA119" s="97"/>
      <c r="CB119" s="98">
        <f>(CA119*$E119*$F119*$G119*$J119)</f>
        <v>0</v>
      </c>
      <c r="CC119" s="97"/>
      <c r="CD119" s="98">
        <f>(CC119*$E119*$F119*$G119*$I119)</f>
        <v>0</v>
      </c>
      <c r="CE119" s="97"/>
      <c r="CF119" s="98">
        <f>(CE119*$E119*$F119*$G119*$I119)</f>
        <v>0</v>
      </c>
      <c r="CG119" s="97"/>
      <c r="CH119" s="98">
        <f>(CG119*$E119*$F119*$G119*$I119)</f>
        <v>0</v>
      </c>
      <c r="CI119" s="97">
        <v>0</v>
      </c>
      <c r="CJ119" s="98">
        <f>(CI119*$E119*$F119*$G119*$I119)</f>
        <v>0</v>
      </c>
      <c r="CK119" s="97"/>
      <c r="CL119" s="98">
        <f>(CK119*$E119*$F119*$G119*$I119)</f>
        <v>0</v>
      </c>
      <c r="CM119" s="97"/>
      <c r="CN119" s="98">
        <f>(CM119*$E119*$F119*$G119*$I119)</f>
        <v>0</v>
      </c>
      <c r="CO119" s="97">
        <v>0</v>
      </c>
      <c r="CP119" s="98">
        <f>(CO119*$E119*$F119*$G119*$J119)</f>
        <v>0</v>
      </c>
      <c r="CQ119" s="97"/>
      <c r="CR119" s="98">
        <f>(CQ119*$E119*$F119*$G119*$J119)</f>
        <v>0</v>
      </c>
      <c r="CS119" s="97"/>
      <c r="CT119" s="98">
        <f>(CS119*$E119*$F119*$G119*$J119)</f>
        <v>0</v>
      </c>
      <c r="CU119" s="103"/>
      <c r="CV119" s="98">
        <f>(CU119*$E119*$F119*$G119*$J119)</f>
        <v>0</v>
      </c>
      <c r="CW119" s="97"/>
      <c r="CX119" s="98">
        <f>(CW119*$E119*$F119*$G119*$J119)</f>
        <v>0</v>
      </c>
      <c r="CY119" s="146"/>
      <c r="CZ119" s="98">
        <f>(CY119*$E119*$F119*$G119*$J119)</f>
        <v>0</v>
      </c>
      <c r="DA119" s="104"/>
      <c r="DB119" s="98">
        <f>(DA119*$E119*$F119*$G119*$J119)</f>
        <v>0</v>
      </c>
      <c r="DC119" s="97">
        <v>0</v>
      </c>
      <c r="DD119" s="98">
        <f>(DC119*$E119*$F119*$G119*$J119)</f>
        <v>0</v>
      </c>
      <c r="DE119" s="97"/>
      <c r="DF119" s="98">
        <f>(DE119*$E119*$F119*$G119*$K119)</f>
        <v>0</v>
      </c>
      <c r="DG119" s="97"/>
      <c r="DH119" s="102">
        <f>(DG119*$E119*$F119*$G119*$L119)</f>
        <v>0</v>
      </c>
      <c r="DI119" s="98">
        <f t="shared" si="192"/>
        <v>0</v>
      </c>
      <c r="DJ119" s="98">
        <f t="shared" si="193"/>
        <v>0</v>
      </c>
    </row>
    <row r="120" spans="1:114" ht="30" x14ac:dyDescent="0.25">
      <c r="A120" s="89"/>
      <c r="B120" s="90">
        <v>92</v>
      </c>
      <c r="C120" s="91" t="s">
        <v>333</v>
      </c>
      <c r="D120" s="92" t="s">
        <v>334</v>
      </c>
      <c r="E120" s="85">
        <v>23160</v>
      </c>
      <c r="F120" s="93">
        <v>0.74</v>
      </c>
      <c r="G120" s="94">
        <v>1</v>
      </c>
      <c r="H120" s="88"/>
      <c r="I120" s="95">
        <v>1.4</v>
      </c>
      <c r="J120" s="95">
        <v>1.68</v>
      </c>
      <c r="K120" s="95">
        <v>2.23</v>
      </c>
      <c r="L120" s="96">
        <v>2.57</v>
      </c>
      <c r="M120" s="97">
        <v>52</v>
      </c>
      <c r="N120" s="98">
        <f t="shared" ref="N120:N127" si="195">(M120*$E120*$F120*$G120*$I120*$N$11)</f>
        <v>1372443.0720000002</v>
      </c>
      <c r="O120" s="106">
        <f>300+10</f>
        <v>310</v>
      </c>
      <c r="P120" s="97">
        <f t="shared" ref="P120:P127" si="196">(O120*$E120*$F120*$G120*$I120*$P$11)</f>
        <v>8181872.1600000001</v>
      </c>
      <c r="Q120" s="97">
        <v>354</v>
      </c>
      <c r="R120" s="98">
        <f t="shared" ref="R120:R127" si="197">(Q120*$E120*$F120*$G120*$I120*$R$11)</f>
        <v>9343170.1439999994</v>
      </c>
      <c r="S120" s="97"/>
      <c r="T120" s="98">
        <f t="shared" ref="T120:T127" si="198">(S120/12*2*$E120*$F120*$G120*$I120*$T$11)+(S120/12*10*$E120*$F120*$G120*$I120*$T$12)</f>
        <v>0</v>
      </c>
      <c r="U120" s="97">
        <v>0</v>
      </c>
      <c r="V120" s="98">
        <f t="shared" ref="V120:V127" si="199">(U120*$E120*$F120*$G120*$I120*$V$11)</f>
        <v>0</v>
      </c>
      <c r="W120" s="97">
        <v>0</v>
      </c>
      <c r="X120" s="98">
        <f t="shared" ref="X120:X127" si="200">(W120*$E120*$F120*$G120*$I120*$X$11)</f>
        <v>0</v>
      </c>
      <c r="Y120" s="97"/>
      <c r="Z120" s="98">
        <f t="shared" ref="Z120:Z127" si="201">(Y120*$E120*$F120*$G120*$I120*$Z$11)</f>
        <v>0</v>
      </c>
      <c r="AA120" s="97">
        <v>0</v>
      </c>
      <c r="AB120" s="98">
        <f t="shared" ref="AB120:AB127" si="202">(AA120*$E120*$F120*$G120*$I120*$AB$11)</f>
        <v>0</v>
      </c>
      <c r="AC120" s="97">
        <v>30</v>
      </c>
      <c r="AD120" s="98">
        <f t="shared" ref="AD120:AD127" si="203">(AC120*$E120*$F120*$G120*$I120*$AD$11)</f>
        <v>791794.08</v>
      </c>
      <c r="AE120" s="97"/>
      <c r="AF120" s="98">
        <f t="shared" ref="AF120:AF127" si="204">(AE120*$E120*$F120*$G120*$I120*$AF$11)</f>
        <v>0</v>
      </c>
      <c r="AG120" s="99"/>
      <c r="AH120" s="98">
        <f t="shared" ref="AH120:AH127" si="205">(AG120*$E120*$F120*$G120*$I120*$AH$11)</f>
        <v>0</v>
      </c>
      <c r="AI120" s="97">
        <v>17</v>
      </c>
      <c r="AJ120" s="98">
        <f t="shared" ref="AJ120:AJ127" si="206">(AI120*$E120*$F120*$G120*$I120*$AJ$11)</f>
        <v>448683.31200000003</v>
      </c>
      <c r="AK120" s="97"/>
      <c r="AL120" s="97">
        <f t="shared" ref="AL120:AL127" si="207">(AK120*$E120*$F120*$G120*$I120*$AL$11)</f>
        <v>0</v>
      </c>
      <c r="AM120" s="97">
        <v>25</v>
      </c>
      <c r="AN120" s="98">
        <f t="shared" ref="AN120:AN127" si="208">(AM120*$E120*$F120*$G120*$J120*$AN$11)</f>
        <v>791794.08</v>
      </c>
      <c r="AO120" s="103"/>
      <c r="AP120" s="98">
        <f t="shared" ref="AP120:AP127" si="209">(AO120*$E120*$F120*$G120*$J120*$AP$11)</f>
        <v>0</v>
      </c>
      <c r="AQ120" s="97">
        <v>13</v>
      </c>
      <c r="AR120" s="102">
        <f t="shared" ref="AR120:AR127" si="210">(AQ120*$E120*$F120*$G120*$J120*$AR$11)</f>
        <v>411732.92160000006</v>
      </c>
      <c r="AS120" s="97"/>
      <c r="AT120" s="98">
        <f t="shared" ref="AT120:AT127" si="211">(AS120*$E120*$F120*$G120*$I120*$AT$11)</f>
        <v>0</v>
      </c>
      <c r="AU120" s="97">
        <v>5</v>
      </c>
      <c r="AV120" s="97">
        <f t="shared" ref="AV120:AV127" si="212">(AU120*$E120*$F120*$G120*$I120*$AV$11)</f>
        <v>107971.92</v>
      </c>
      <c r="AW120" s="97"/>
      <c r="AX120" s="98">
        <f t="shared" ref="AX120:AX127" si="213">(AW120*$E120*$F120*$G120*$I120*$AX$11)</f>
        <v>0</v>
      </c>
      <c r="AY120" s="97">
        <v>0</v>
      </c>
      <c r="AZ120" s="98">
        <f t="shared" ref="AZ120:AZ127" si="214">(AY120*$E120*$F120*$G120*$I120*$AZ$11)</f>
        <v>0</v>
      </c>
      <c r="BA120" s="97">
        <v>0</v>
      </c>
      <c r="BB120" s="98">
        <f t="shared" ref="BB120:BB127" si="215">(BA120*$E120*$F120*$G120*$I120*$BB$11)</f>
        <v>0</v>
      </c>
      <c r="BC120" s="97">
        <v>0</v>
      </c>
      <c r="BD120" s="98">
        <f t="shared" ref="BD120:BD127" si="216">(BC120*$E120*$F120*$G120*$I120*$BD$11)</f>
        <v>0</v>
      </c>
      <c r="BE120" s="97">
        <v>36</v>
      </c>
      <c r="BF120" s="98">
        <f t="shared" ref="BF120:BF127" si="217">(BE120*$E120*$F120*$G120*$I120*$BF$11)</f>
        <v>1105632.4608</v>
      </c>
      <c r="BG120" s="97">
        <v>83</v>
      </c>
      <c r="BH120" s="98">
        <f t="shared" ref="BH120:BH127" si="218">(BG120*$E120*$F120*$G120*$J120*$BH$11)</f>
        <v>2628756.3456000001</v>
      </c>
      <c r="BI120" s="97">
        <v>300</v>
      </c>
      <c r="BJ120" s="98">
        <f t="shared" ref="BJ120:BJ127" si="219">(BI120*$E120*$F120*$G120*$J120*$BJ$11)</f>
        <v>9933416.6399999987</v>
      </c>
      <c r="BK120" s="97">
        <v>0</v>
      </c>
      <c r="BL120" s="98">
        <f t="shared" ref="BL120:BL127" si="220">(BK120*$E120*$F120*$G120*$J120*$BL$11)</f>
        <v>0</v>
      </c>
      <c r="BM120" s="97">
        <v>19</v>
      </c>
      <c r="BN120" s="98">
        <f t="shared" ref="BN120:BN127" si="221">(BM120*$E120*$F120*$G120*$J120*$BN$11)</f>
        <v>547057.72799999989</v>
      </c>
      <c r="BO120" s="97"/>
      <c r="BP120" s="98">
        <f t="shared" ref="BP120:BP127" si="222">(BO120*$E120*$F120*$G120*$J120*$BP$11)</f>
        <v>0</v>
      </c>
      <c r="BQ120" s="97">
        <v>19</v>
      </c>
      <c r="BR120" s="98">
        <f t="shared" ref="BR120:BR127" si="223">(BQ120*$E120*$F120*$G120*$J120*$BR$11)</f>
        <v>700233.89183999982</v>
      </c>
      <c r="BS120" s="97">
        <v>60</v>
      </c>
      <c r="BT120" s="102">
        <f t="shared" ref="BT120:BT127" si="224">(BS120*$E120*$F120*$G120*$J120*$BT$11)</f>
        <v>1900305.7920000001</v>
      </c>
      <c r="BU120" s="104">
        <v>0</v>
      </c>
      <c r="BV120" s="98">
        <f t="shared" ref="BV120:BV127" si="225">(BU120*$E120*$F120*$G120*$I120*$BV$11)</f>
        <v>0</v>
      </c>
      <c r="BW120" s="97"/>
      <c r="BX120" s="98">
        <f t="shared" ref="BX120:BX127" si="226">(BW120*$E120*$F120*$G120*$I120*$BX$11)</f>
        <v>0</v>
      </c>
      <c r="BY120" s="97">
        <v>0</v>
      </c>
      <c r="BZ120" s="98">
        <f t="shared" ref="BZ120:BZ127" si="227">(BY120*$E120*$F120*$G120*$I120*$BZ$11)</f>
        <v>0</v>
      </c>
      <c r="CA120" s="97">
        <v>103</v>
      </c>
      <c r="CB120" s="98">
        <f t="shared" ref="CB120:CB127" si="228">(CA120*$E120*$F120*$G120*$J120*$CB$11)</f>
        <v>2965628.736</v>
      </c>
      <c r="CC120" s="97">
        <v>65</v>
      </c>
      <c r="CD120" s="98">
        <f t="shared" ref="CD120:CD127" si="229">(CC120*$E120*$F120*$G120*$I120*$CD$11)</f>
        <v>1091716.0799999998</v>
      </c>
      <c r="CE120" s="97"/>
      <c r="CF120" s="98">
        <f t="shared" ref="CF120:CF127" si="230">(CE120*$E120*$F120*$G120*$I120*$CF$11)</f>
        <v>0</v>
      </c>
      <c r="CG120" s="97"/>
      <c r="CH120" s="98">
        <f t="shared" ref="CH120:CH127" si="231">(CG120*$E120*$F120*$G120*$I120*$CH$11)</f>
        <v>0</v>
      </c>
      <c r="CI120" s="97">
        <v>34</v>
      </c>
      <c r="CJ120" s="98">
        <f t="shared" ref="CJ120:CJ127" si="232">(CI120*$E120*$F120*$G120*$I120*$CJ$11)</f>
        <v>978945.40799999994</v>
      </c>
      <c r="CK120" s="97">
        <v>170</v>
      </c>
      <c r="CL120" s="98">
        <f t="shared" ref="CL120:CL127" si="233">(CK120*$E120*$F120*$G120*$I120*$CL$11)</f>
        <v>4078939.1999999997</v>
      </c>
      <c r="CM120" s="97">
        <v>20</v>
      </c>
      <c r="CN120" s="98">
        <f t="shared" ref="CN120:CN127" si="234">(CM120*$E120*$F120*$G120*$I120*$CN$11)</f>
        <v>532661.47199999995</v>
      </c>
      <c r="CO120" s="97">
        <v>30</v>
      </c>
      <c r="CP120" s="98">
        <f t="shared" ref="CP120:CP127" si="235">(CO120*$E120*$F120*$G120*$J120*$CP$11)</f>
        <v>958790.64960000012</v>
      </c>
      <c r="CQ120" s="97">
        <v>51</v>
      </c>
      <c r="CR120" s="98">
        <f t="shared" ref="CR120:CR127" si="236">(CQ120*$E120*$F120*$G120*$J120*$CR$11)</f>
        <v>1762101.7344</v>
      </c>
      <c r="CS120" s="97">
        <v>46</v>
      </c>
      <c r="CT120" s="98">
        <f t="shared" ref="CT120:CT127" si="237">(CS120*$E120*$F120*$G120*$J120*$CT$11)</f>
        <v>1324455.5519999999</v>
      </c>
      <c r="CU120" s="103"/>
      <c r="CV120" s="98">
        <f t="shared" ref="CV120:CV127" si="238">(CU120*$E120*$F120*$G120*$J120*$CV$11)</f>
        <v>0</v>
      </c>
      <c r="CW120" s="97">
        <v>0</v>
      </c>
      <c r="CX120" s="102">
        <f t="shared" ref="CX120:CX127" si="239">(CW120*$E120*$F120*$G120*$J120*$CX$11)</f>
        <v>0</v>
      </c>
      <c r="CY120" s="146">
        <v>10</v>
      </c>
      <c r="CZ120" s="98">
        <f t="shared" ref="CZ120:CZ127" si="240">(CY120*$E120*$F120*$G120*$J120*$CZ$11)</f>
        <v>287925.12</v>
      </c>
      <c r="DA120" s="104"/>
      <c r="DB120" s="98">
        <f t="shared" ref="DB120:DB127" si="241">(DA120*$E120*$F120*$G120*$J120*$DB$11)</f>
        <v>0</v>
      </c>
      <c r="DC120" s="97">
        <v>99</v>
      </c>
      <c r="DD120" s="98">
        <f t="shared" ref="DD120:DD127" si="242">(DC120*$E120*$F120*$G120*$J120*$DD$11)</f>
        <v>3420550.4256000002</v>
      </c>
      <c r="DE120" s="97">
        <v>37</v>
      </c>
      <c r="DF120" s="98">
        <f t="shared" ref="DF120:DF127" si="243">(DE120*$E120*$F120*$G120*$K120*$DF$11)</f>
        <v>1696907.2608</v>
      </c>
      <c r="DG120" s="97">
        <v>35</v>
      </c>
      <c r="DH120" s="102">
        <f t="shared" ref="DH120:DH127" si="244">(DG120*$E120*$F120*$G120*$L120*$DH$11)</f>
        <v>1711174.9787999999</v>
      </c>
      <c r="DI120" s="98">
        <f t="shared" si="192"/>
        <v>2023</v>
      </c>
      <c r="DJ120" s="98">
        <f t="shared" si="193"/>
        <v>59074661.165039994</v>
      </c>
    </row>
    <row r="121" spans="1:114" ht="30" x14ac:dyDescent="0.25">
      <c r="A121" s="89"/>
      <c r="B121" s="90">
        <v>93</v>
      </c>
      <c r="C121" s="91" t="s">
        <v>335</v>
      </c>
      <c r="D121" s="92" t="s">
        <v>336</v>
      </c>
      <c r="E121" s="85">
        <v>23160</v>
      </c>
      <c r="F121" s="93">
        <v>0.99</v>
      </c>
      <c r="G121" s="94">
        <v>1</v>
      </c>
      <c r="H121" s="88"/>
      <c r="I121" s="95">
        <v>1.4</v>
      </c>
      <c r="J121" s="95">
        <v>1.68</v>
      </c>
      <c r="K121" s="95">
        <v>2.23</v>
      </c>
      <c r="L121" s="96">
        <v>2.57</v>
      </c>
      <c r="M121" s="97">
        <v>7</v>
      </c>
      <c r="N121" s="98">
        <f t="shared" si="195"/>
        <v>247168.152</v>
      </c>
      <c r="O121" s="106">
        <v>40</v>
      </c>
      <c r="P121" s="97">
        <f t="shared" si="196"/>
        <v>1412389.44</v>
      </c>
      <c r="Q121" s="97">
        <v>67</v>
      </c>
      <c r="R121" s="98">
        <f t="shared" si="197"/>
        <v>2365752.3119999999</v>
      </c>
      <c r="S121" s="97"/>
      <c r="T121" s="98">
        <f t="shared" si="198"/>
        <v>0</v>
      </c>
      <c r="U121" s="97"/>
      <c r="V121" s="98">
        <f t="shared" si="199"/>
        <v>0</v>
      </c>
      <c r="W121" s="97"/>
      <c r="X121" s="98">
        <f t="shared" si="200"/>
        <v>0</v>
      </c>
      <c r="Y121" s="97"/>
      <c r="Z121" s="98">
        <f t="shared" si="201"/>
        <v>0</v>
      </c>
      <c r="AA121" s="97"/>
      <c r="AB121" s="98">
        <f t="shared" si="202"/>
        <v>0</v>
      </c>
      <c r="AC121" s="97">
        <v>15</v>
      </c>
      <c r="AD121" s="98">
        <f t="shared" si="203"/>
        <v>529646.04</v>
      </c>
      <c r="AE121" s="97"/>
      <c r="AF121" s="98">
        <f t="shared" si="204"/>
        <v>0</v>
      </c>
      <c r="AG121" s="99"/>
      <c r="AH121" s="98">
        <f t="shared" si="205"/>
        <v>0</v>
      </c>
      <c r="AI121" s="97">
        <v>2</v>
      </c>
      <c r="AJ121" s="98">
        <f t="shared" si="206"/>
        <v>70619.472000000009</v>
      </c>
      <c r="AK121" s="97"/>
      <c r="AL121" s="97">
        <f t="shared" si="207"/>
        <v>0</v>
      </c>
      <c r="AM121" s="97">
        <v>2</v>
      </c>
      <c r="AN121" s="98">
        <f t="shared" si="208"/>
        <v>84743.366399999999</v>
      </c>
      <c r="AO121" s="103"/>
      <c r="AP121" s="98">
        <f t="shared" si="209"/>
        <v>0</v>
      </c>
      <c r="AQ121" s="97">
        <v>0</v>
      </c>
      <c r="AR121" s="102">
        <f t="shared" si="210"/>
        <v>0</v>
      </c>
      <c r="AS121" s="97"/>
      <c r="AT121" s="98">
        <f t="shared" si="211"/>
        <v>0</v>
      </c>
      <c r="AU121" s="97"/>
      <c r="AV121" s="97">
        <f t="shared" si="212"/>
        <v>0</v>
      </c>
      <c r="AW121" s="97"/>
      <c r="AX121" s="98">
        <f t="shared" si="213"/>
        <v>0</v>
      </c>
      <c r="AY121" s="97"/>
      <c r="AZ121" s="98">
        <f t="shared" si="214"/>
        <v>0</v>
      </c>
      <c r="BA121" s="97"/>
      <c r="BB121" s="98">
        <f t="shared" si="215"/>
        <v>0</v>
      </c>
      <c r="BC121" s="97"/>
      <c r="BD121" s="98">
        <f t="shared" si="216"/>
        <v>0</v>
      </c>
      <c r="BE121" s="97">
        <v>2</v>
      </c>
      <c r="BF121" s="98">
        <f t="shared" si="217"/>
        <v>82175.385599999994</v>
      </c>
      <c r="BG121" s="97">
        <v>12</v>
      </c>
      <c r="BH121" s="98">
        <f t="shared" si="218"/>
        <v>508460.19839999999</v>
      </c>
      <c r="BI121" s="97"/>
      <c r="BJ121" s="98">
        <f t="shared" si="219"/>
        <v>0</v>
      </c>
      <c r="BK121" s="97"/>
      <c r="BL121" s="98">
        <f t="shared" si="220"/>
        <v>0</v>
      </c>
      <c r="BM121" s="97">
        <v>2</v>
      </c>
      <c r="BN121" s="98">
        <f t="shared" si="221"/>
        <v>77039.423999999999</v>
      </c>
      <c r="BO121" s="97"/>
      <c r="BP121" s="98">
        <f t="shared" si="222"/>
        <v>0</v>
      </c>
      <c r="BQ121" s="97">
        <v>0</v>
      </c>
      <c r="BR121" s="98">
        <f t="shared" si="223"/>
        <v>0</v>
      </c>
      <c r="BS121" s="97"/>
      <c r="BT121" s="102">
        <f t="shared" si="224"/>
        <v>0</v>
      </c>
      <c r="BU121" s="104"/>
      <c r="BV121" s="98">
        <f t="shared" si="225"/>
        <v>0</v>
      </c>
      <c r="BW121" s="97"/>
      <c r="BX121" s="98">
        <f t="shared" si="226"/>
        <v>0</v>
      </c>
      <c r="BY121" s="97"/>
      <c r="BZ121" s="98">
        <f t="shared" si="227"/>
        <v>0</v>
      </c>
      <c r="CA121" s="97">
        <v>1</v>
      </c>
      <c r="CB121" s="98">
        <f t="shared" si="228"/>
        <v>38519.712</v>
      </c>
      <c r="CC121" s="97"/>
      <c r="CD121" s="98">
        <f t="shared" si="229"/>
        <v>0</v>
      </c>
      <c r="CE121" s="97"/>
      <c r="CF121" s="98">
        <f t="shared" si="230"/>
        <v>0</v>
      </c>
      <c r="CG121" s="97"/>
      <c r="CH121" s="98">
        <f t="shared" si="231"/>
        <v>0</v>
      </c>
      <c r="CI121" s="97">
        <v>0</v>
      </c>
      <c r="CJ121" s="98">
        <f t="shared" si="232"/>
        <v>0</v>
      </c>
      <c r="CK121" s="97">
        <v>5</v>
      </c>
      <c r="CL121" s="98">
        <f t="shared" si="233"/>
        <v>160498.79999999999</v>
      </c>
      <c r="CM121" s="97"/>
      <c r="CN121" s="98">
        <f t="shared" si="234"/>
        <v>0</v>
      </c>
      <c r="CO121" s="97">
        <v>4</v>
      </c>
      <c r="CP121" s="98">
        <f t="shared" si="235"/>
        <v>171027.52128000002</v>
      </c>
      <c r="CQ121" s="97">
        <v>1</v>
      </c>
      <c r="CR121" s="98">
        <f t="shared" si="236"/>
        <v>46223.654399999999</v>
      </c>
      <c r="CS121" s="97"/>
      <c r="CT121" s="98">
        <f t="shared" si="237"/>
        <v>0</v>
      </c>
      <c r="CU121" s="103"/>
      <c r="CV121" s="98">
        <f t="shared" si="238"/>
        <v>0</v>
      </c>
      <c r="CW121" s="97"/>
      <c r="CX121" s="102">
        <f t="shared" si="239"/>
        <v>0</v>
      </c>
      <c r="CY121" s="146">
        <v>2</v>
      </c>
      <c r="CZ121" s="98">
        <f t="shared" si="240"/>
        <v>77039.423999999999</v>
      </c>
      <c r="DA121" s="104"/>
      <c r="DB121" s="98">
        <f t="shared" si="241"/>
        <v>0</v>
      </c>
      <c r="DC121" s="97">
        <v>0</v>
      </c>
      <c r="DD121" s="98">
        <f t="shared" si="242"/>
        <v>0</v>
      </c>
      <c r="DE121" s="97"/>
      <c r="DF121" s="98">
        <f t="shared" si="243"/>
        <v>0</v>
      </c>
      <c r="DG121" s="97"/>
      <c r="DH121" s="102">
        <f t="shared" si="244"/>
        <v>0</v>
      </c>
      <c r="DI121" s="98">
        <f t="shared" si="192"/>
        <v>162</v>
      </c>
      <c r="DJ121" s="98">
        <f t="shared" si="193"/>
        <v>5871302.9020799994</v>
      </c>
    </row>
    <row r="122" spans="1:114" ht="30" customHeight="1" x14ac:dyDescent="0.25">
      <c r="A122" s="89"/>
      <c r="B122" s="90">
        <v>94</v>
      </c>
      <c r="C122" s="91" t="s">
        <v>337</v>
      </c>
      <c r="D122" s="92" t="s">
        <v>338</v>
      </c>
      <c r="E122" s="85">
        <v>23160</v>
      </c>
      <c r="F122" s="93">
        <v>1.1499999999999999</v>
      </c>
      <c r="G122" s="94">
        <v>1</v>
      </c>
      <c r="H122" s="88"/>
      <c r="I122" s="95">
        <v>1.4</v>
      </c>
      <c r="J122" s="95">
        <v>1.68</v>
      </c>
      <c r="K122" s="95">
        <v>2.23</v>
      </c>
      <c r="L122" s="96">
        <v>2.57</v>
      </c>
      <c r="M122" s="97">
        <v>78</v>
      </c>
      <c r="N122" s="98">
        <f t="shared" si="195"/>
        <v>3199276.0799999996</v>
      </c>
      <c r="O122" s="106">
        <v>140</v>
      </c>
      <c r="P122" s="97">
        <f t="shared" si="196"/>
        <v>5742290.3999999994</v>
      </c>
      <c r="Q122" s="97">
        <v>10</v>
      </c>
      <c r="R122" s="98">
        <f t="shared" si="197"/>
        <v>410163.60000000003</v>
      </c>
      <c r="S122" s="97"/>
      <c r="T122" s="98">
        <f t="shared" si="198"/>
        <v>0</v>
      </c>
      <c r="U122" s="97"/>
      <c r="V122" s="98">
        <f t="shared" si="199"/>
        <v>0</v>
      </c>
      <c r="W122" s="97"/>
      <c r="X122" s="98">
        <f t="shared" si="200"/>
        <v>0</v>
      </c>
      <c r="Y122" s="97"/>
      <c r="Z122" s="98">
        <f t="shared" si="201"/>
        <v>0</v>
      </c>
      <c r="AA122" s="97"/>
      <c r="AB122" s="98">
        <f t="shared" si="202"/>
        <v>0</v>
      </c>
      <c r="AC122" s="97">
        <v>35</v>
      </c>
      <c r="AD122" s="98">
        <f t="shared" si="203"/>
        <v>1435572.5999999999</v>
      </c>
      <c r="AE122" s="97"/>
      <c r="AF122" s="98">
        <f t="shared" si="204"/>
        <v>0</v>
      </c>
      <c r="AG122" s="99"/>
      <c r="AH122" s="98">
        <f t="shared" si="205"/>
        <v>0</v>
      </c>
      <c r="AI122" s="97"/>
      <c r="AJ122" s="98">
        <f t="shared" si="206"/>
        <v>0</v>
      </c>
      <c r="AK122" s="97"/>
      <c r="AL122" s="97">
        <f t="shared" si="207"/>
        <v>0</v>
      </c>
      <c r="AM122" s="97">
        <v>35</v>
      </c>
      <c r="AN122" s="98">
        <f t="shared" si="208"/>
        <v>1722687.1199999999</v>
      </c>
      <c r="AO122" s="103"/>
      <c r="AP122" s="98">
        <f t="shared" si="209"/>
        <v>0</v>
      </c>
      <c r="AQ122" s="97">
        <v>2</v>
      </c>
      <c r="AR122" s="102">
        <f t="shared" si="210"/>
        <v>98439.263999999996</v>
      </c>
      <c r="AS122" s="97"/>
      <c r="AT122" s="98">
        <f t="shared" si="211"/>
        <v>0</v>
      </c>
      <c r="AU122" s="97">
        <v>3</v>
      </c>
      <c r="AV122" s="97">
        <f t="shared" si="212"/>
        <v>100676.51999999999</v>
      </c>
      <c r="AW122" s="97"/>
      <c r="AX122" s="98">
        <f t="shared" si="213"/>
        <v>0</v>
      </c>
      <c r="AY122" s="97"/>
      <c r="AZ122" s="98">
        <f t="shared" si="214"/>
        <v>0</v>
      </c>
      <c r="BA122" s="97"/>
      <c r="BB122" s="98">
        <f t="shared" si="215"/>
        <v>0</v>
      </c>
      <c r="BC122" s="97"/>
      <c r="BD122" s="98">
        <f t="shared" si="216"/>
        <v>0</v>
      </c>
      <c r="BE122" s="97">
        <v>5</v>
      </c>
      <c r="BF122" s="98">
        <f t="shared" si="217"/>
        <v>238640.64000000001</v>
      </c>
      <c r="BG122" s="97">
        <v>26</v>
      </c>
      <c r="BH122" s="98">
        <f t="shared" si="218"/>
        <v>1279710.432</v>
      </c>
      <c r="BI122" s="97"/>
      <c r="BJ122" s="98">
        <f t="shared" si="219"/>
        <v>0</v>
      </c>
      <c r="BK122" s="97"/>
      <c r="BL122" s="98">
        <f t="shared" si="220"/>
        <v>0</v>
      </c>
      <c r="BM122" s="97">
        <v>8</v>
      </c>
      <c r="BN122" s="98">
        <f t="shared" si="221"/>
        <v>357960.95999999996</v>
      </c>
      <c r="BO122" s="97"/>
      <c r="BP122" s="98">
        <f t="shared" si="222"/>
        <v>0</v>
      </c>
      <c r="BQ122" s="97">
        <v>26</v>
      </c>
      <c r="BR122" s="98">
        <f t="shared" si="223"/>
        <v>1489117.5935999998</v>
      </c>
      <c r="BS122" s="97">
        <v>10</v>
      </c>
      <c r="BT122" s="102">
        <f t="shared" si="224"/>
        <v>492196.32000000007</v>
      </c>
      <c r="BU122" s="104"/>
      <c r="BV122" s="98">
        <f t="shared" si="225"/>
        <v>0</v>
      </c>
      <c r="BW122" s="97"/>
      <c r="BX122" s="98">
        <f t="shared" si="226"/>
        <v>0</v>
      </c>
      <c r="BY122" s="97"/>
      <c r="BZ122" s="98">
        <f t="shared" si="227"/>
        <v>0</v>
      </c>
      <c r="CA122" s="97">
        <v>3</v>
      </c>
      <c r="CB122" s="98">
        <f t="shared" si="228"/>
        <v>134235.35999999999</v>
      </c>
      <c r="CC122" s="97"/>
      <c r="CD122" s="98">
        <f t="shared" si="229"/>
        <v>0</v>
      </c>
      <c r="CE122" s="97"/>
      <c r="CF122" s="98">
        <f t="shared" si="230"/>
        <v>0</v>
      </c>
      <c r="CG122" s="97"/>
      <c r="CH122" s="98">
        <f t="shared" si="231"/>
        <v>0</v>
      </c>
      <c r="CI122" s="97">
        <v>30</v>
      </c>
      <c r="CJ122" s="98">
        <f t="shared" si="232"/>
        <v>1342353.5999999996</v>
      </c>
      <c r="CK122" s="97">
        <v>19</v>
      </c>
      <c r="CL122" s="98">
        <f t="shared" si="233"/>
        <v>708464.39999999991</v>
      </c>
      <c r="CM122" s="97">
        <v>4</v>
      </c>
      <c r="CN122" s="98">
        <f t="shared" si="234"/>
        <v>165556.94399999999</v>
      </c>
      <c r="CO122" s="97">
        <v>15</v>
      </c>
      <c r="CP122" s="98">
        <f t="shared" si="235"/>
        <v>745006.24800000002</v>
      </c>
      <c r="CQ122" s="97"/>
      <c r="CR122" s="98">
        <f t="shared" si="236"/>
        <v>0</v>
      </c>
      <c r="CS122" s="97">
        <v>1</v>
      </c>
      <c r="CT122" s="98">
        <f t="shared" si="237"/>
        <v>44745.119999999995</v>
      </c>
      <c r="CU122" s="103"/>
      <c r="CV122" s="98">
        <f t="shared" si="238"/>
        <v>0</v>
      </c>
      <c r="CW122" s="97"/>
      <c r="CX122" s="102">
        <f t="shared" si="239"/>
        <v>0</v>
      </c>
      <c r="CY122" s="146">
        <v>10</v>
      </c>
      <c r="CZ122" s="98">
        <f t="shared" si="240"/>
        <v>447451.2</v>
      </c>
      <c r="DA122" s="104"/>
      <c r="DB122" s="98">
        <f t="shared" si="241"/>
        <v>0</v>
      </c>
      <c r="DC122" s="97">
        <v>15</v>
      </c>
      <c r="DD122" s="98">
        <f t="shared" si="242"/>
        <v>805412.15999999992</v>
      </c>
      <c r="DE122" s="97">
        <v>1</v>
      </c>
      <c r="DF122" s="98">
        <f t="shared" si="243"/>
        <v>71272.583999999988</v>
      </c>
      <c r="DG122" s="97"/>
      <c r="DH122" s="102">
        <f t="shared" si="244"/>
        <v>0</v>
      </c>
      <c r="DI122" s="98">
        <f t="shared" si="192"/>
        <v>476</v>
      </c>
      <c r="DJ122" s="98">
        <f t="shared" si="193"/>
        <v>21031229.145599995</v>
      </c>
    </row>
    <row r="123" spans="1:114" ht="24" customHeight="1" x14ac:dyDescent="0.25">
      <c r="A123" s="89"/>
      <c r="B123" s="90">
        <v>95</v>
      </c>
      <c r="C123" s="91" t="s">
        <v>339</v>
      </c>
      <c r="D123" s="92" t="s">
        <v>340</v>
      </c>
      <c r="E123" s="85">
        <v>23160</v>
      </c>
      <c r="F123" s="93">
        <v>2.82</v>
      </c>
      <c r="G123" s="111">
        <v>0.8</v>
      </c>
      <c r="H123" s="88"/>
      <c r="I123" s="95">
        <v>1.4</v>
      </c>
      <c r="J123" s="95">
        <v>1.68</v>
      </c>
      <c r="K123" s="95">
        <v>2.23</v>
      </c>
      <c r="L123" s="96">
        <v>2.57</v>
      </c>
      <c r="M123" s="97">
        <v>55</v>
      </c>
      <c r="N123" s="98">
        <f t="shared" si="195"/>
        <v>4425486.9120000005</v>
      </c>
      <c r="O123" s="106">
        <f>256-10+7</f>
        <v>253</v>
      </c>
      <c r="P123" s="97">
        <f t="shared" si="196"/>
        <v>20357239.795200001</v>
      </c>
      <c r="Q123" s="97">
        <v>6</v>
      </c>
      <c r="R123" s="98">
        <f t="shared" si="197"/>
        <v>482780.39039999992</v>
      </c>
      <c r="S123" s="97"/>
      <c r="T123" s="98">
        <f t="shared" si="198"/>
        <v>0</v>
      </c>
      <c r="U123" s="97"/>
      <c r="V123" s="98">
        <f t="shared" si="199"/>
        <v>0</v>
      </c>
      <c r="W123" s="97"/>
      <c r="X123" s="98">
        <f t="shared" si="200"/>
        <v>0</v>
      </c>
      <c r="Y123" s="97"/>
      <c r="Z123" s="98">
        <f t="shared" si="201"/>
        <v>0</v>
      </c>
      <c r="AA123" s="97"/>
      <c r="AB123" s="98">
        <f t="shared" si="202"/>
        <v>0</v>
      </c>
      <c r="AC123" s="97">
        <v>8</v>
      </c>
      <c r="AD123" s="98">
        <f t="shared" si="203"/>
        <v>643707.18720000004</v>
      </c>
      <c r="AE123" s="97"/>
      <c r="AF123" s="98">
        <f t="shared" si="204"/>
        <v>0</v>
      </c>
      <c r="AG123" s="99"/>
      <c r="AH123" s="98">
        <f t="shared" si="205"/>
        <v>0</v>
      </c>
      <c r="AI123" s="97"/>
      <c r="AJ123" s="98">
        <f t="shared" si="206"/>
        <v>0</v>
      </c>
      <c r="AK123" s="97"/>
      <c r="AL123" s="97">
        <f t="shared" si="207"/>
        <v>0</v>
      </c>
      <c r="AM123" s="97">
        <v>176</v>
      </c>
      <c r="AN123" s="98">
        <f t="shared" si="208"/>
        <v>16993869.742079999</v>
      </c>
      <c r="AO123" s="103"/>
      <c r="AP123" s="98">
        <f t="shared" si="209"/>
        <v>0</v>
      </c>
      <c r="AQ123" s="97">
        <v>1</v>
      </c>
      <c r="AR123" s="102">
        <f t="shared" si="210"/>
        <v>96556.078080000007</v>
      </c>
      <c r="AS123" s="97"/>
      <c r="AT123" s="98">
        <f t="shared" si="211"/>
        <v>0</v>
      </c>
      <c r="AU123" s="97"/>
      <c r="AV123" s="97">
        <f t="shared" si="212"/>
        <v>0</v>
      </c>
      <c r="AW123" s="97"/>
      <c r="AX123" s="98">
        <f t="shared" si="213"/>
        <v>0</v>
      </c>
      <c r="AY123" s="97"/>
      <c r="AZ123" s="98">
        <f t="shared" si="214"/>
        <v>0</v>
      </c>
      <c r="BA123" s="97"/>
      <c r="BB123" s="98">
        <f t="shared" si="215"/>
        <v>0</v>
      </c>
      <c r="BC123" s="97"/>
      <c r="BD123" s="98">
        <f t="shared" si="216"/>
        <v>0</v>
      </c>
      <c r="BE123" s="97"/>
      <c r="BF123" s="98">
        <f t="shared" si="217"/>
        <v>0</v>
      </c>
      <c r="BG123" s="97">
        <v>8</v>
      </c>
      <c r="BH123" s="98">
        <f t="shared" si="218"/>
        <v>772448.62464000005</v>
      </c>
      <c r="BI123" s="97"/>
      <c r="BJ123" s="98">
        <f t="shared" si="219"/>
        <v>0</v>
      </c>
      <c r="BK123" s="97"/>
      <c r="BL123" s="98">
        <f t="shared" si="220"/>
        <v>0</v>
      </c>
      <c r="BM123" s="97">
        <v>1</v>
      </c>
      <c r="BN123" s="98">
        <f t="shared" si="221"/>
        <v>87778.252800000002</v>
      </c>
      <c r="BO123" s="97"/>
      <c r="BP123" s="98">
        <f t="shared" si="222"/>
        <v>0</v>
      </c>
      <c r="BQ123" s="97">
        <v>7</v>
      </c>
      <c r="BR123" s="98">
        <f t="shared" si="223"/>
        <v>786493.14508799987</v>
      </c>
      <c r="BS123" s="97">
        <v>9</v>
      </c>
      <c r="BT123" s="102">
        <f t="shared" si="224"/>
        <v>869004.70271999994</v>
      </c>
      <c r="BU123" s="104"/>
      <c r="BV123" s="98">
        <f t="shared" si="225"/>
        <v>0</v>
      </c>
      <c r="BW123" s="97"/>
      <c r="BX123" s="98">
        <f t="shared" si="226"/>
        <v>0</v>
      </c>
      <c r="BY123" s="97"/>
      <c r="BZ123" s="98">
        <f t="shared" si="227"/>
        <v>0</v>
      </c>
      <c r="CA123" s="97"/>
      <c r="CB123" s="98">
        <f t="shared" si="228"/>
        <v>0</v>
      </c>
      <c r="CC123" s="97"/>
      <c r="CD123" s="98">
        <f t="shared" si="229"/>
        <v>0</v>
      </c>
      <c r="CE123" s="97"/>
      <c r="CF123" s="98">
        <f t="shared" si="230"/>
        <v>0</v>
      </c>
      <c r="CG123" s="97"/>
      <c r="CH123" s="98">
        <f t="shared" si="231"/>
        <v>0</v>
      </c>
      <c r="CI123" s="97">
        <v>3</v>
      </c>
      <c r="CJ123" s="98">
        <f t="shared" si="232"/>
        <v>263334.75839999993</v>
      </c>
      <c r="CK123" s="97">
        <v>10</v>
      </c>
      <c r="CL123" s="98">
        <f t="shared" si="233"/>
        <v>731485.44000000006</v>
      </c>
      <c r="CM123" s="97">
        <v>5</v>
      </c>
      <c r="CN123" s="98">
        <f t="shared" si="234"/>
        <v>405974.41920000006</v>
      </c>
      <c r="CO123" s="97">
        <v>12</v>
      </c>
      <c r="CP123" s="98">
        <f t="shared" si="235"/>
        <v>1169206.3272959997</v>
      </c>
      <c r="CQ123" s="97">
        <v>1</v>
      </c>
      <c r="CR123" s="98">
        <f t="shared" si="236"/>
        <v>105333.90336</v>
      </c>
      <c r="CS123" s="97"/>
      <c r="CT123" s="98">
        <f t="shared" si="237"/>
        <v>0</v>
      </c>
      <c r="CU123" s="103"/>
      <c r="CV123" s="98">
        <f t="shared" si="238"/>
        <v>0</v>
      </c>
      <c r="CW123" s="97"/>
      <c r="CX123" s="102">
        <f t="shared" si="239"/>
        <v>0</v>
      </c>
      <c r="CY123" s="146">
        <v>15</v>
      </c>
      <c r="CZ123" s="98">
        <f t="shared" si="240"/>
        <v>1316673.7919999999</v>
      </c>
      <c r="DA123" s="104"/>
      <c r="DB123" s="98">
        <f t="shared" si="241"/>
        <v>0</v>
      </c>
      <c r="DC123" s="97">
        <v>2</v>
      </c>
      <c r="DD123" s="98">
        <f t="shared" si="242"/>
        <v>210667.80671999999</v>
      </c>
      <c r="DE123" s="97">
        <v>1</v>
      </c>
      <c r="DF123" s="98">
        <f t="shared" si="243"/>
        <v>139818.21695999999</v>
      </c>
      <c r="DG123" s="97"/>
      <c r="DH123" s="102">
        <f t="shared" si="244"/>
        <v>0</v>
      </c>
      <c r="DI123" s="98">
        <f t="shared" si="192"/>
        <v>573</v>
      </c>
      <c r="DJ123" s="98">
        <f t="shared" si="193"/>
        <v>49857859.494144008</v>
      </c>
    </row>
    <row r="124" spans="1:114" s="8" customFormat="1" ht="24" customHeight="1" x14ac:dyDescent="0.25">
      <c r="A124" s="89"/>
      <c r="B124" s="90">
        <v>96</v>
      </c>
      <c r="C124" s="91" t="s">
        <v>341</v>
      </c>
      <c r="D124" s="92" t="s">
        <v>342</v>
      </c>
      <c r="E124" s="85">
        <v>23160</v>
      </c>
      <c r="F124" s="93">
        <v>2.52</v>
      </c>
      <c r="G124" s="94">
        <v>1</v>
      </c>
      <c r="H124" s="88"/>
      <c r="I124" s="95">
        <v>1.4</v>
      </c>
      <c r="J124" s="95">
        <v>1.68</v>
      </c>
      <c r="K124" s="95">
        <v>2.23</v>
      </c>
      <c r="L124" s="96">
        <v>2.57</v>
      </c>
      <c r="M124" s="97">
        <f>489-19</f>
        <v>470</v>
      </c>
      <c r="N124" s="98">
        <f t="shared" si="195"/>
        <v>42243284.159999996</v>
      </c>
      <c r="O124" s="106">
        <v>2050</v>
      </c>
      <c r="P124" s="97">
        <f t="shared" si="196"/>
        <v>184252622.40000001</v>
      </c>
      <c r="Q124" s="97">
        <v>2</v>
      </c>
      <c r="R124" s="98">
        <f t="shared" si="197"/>
        <v>179758.65600000002</v>
      </c>
      <c r="S124" s="97"/>
      <c r="T124" s="98">
        <f t="shared" si="198"/>
        <v>0</v>
      </c>
      <c r="U124" s="97">
        <v>0</v>
      </c>
      <c r="V124" s="98">
        <f t="shared" si="199"/>
        <v>0</v>
      </c>
      <c r="W124" s="97">
        <v>0</v>
      </c>
      <c r="X124" s="98">
        <f t="shared" si="200"/>
        <v>0</v>
      </c>
      <c r="Y124" s="97"/>
      <c r="Z124" s="98">
        <f t="shared" si="201"/>
        <v>0</v>
      </c>
      <c r="AA124" s="97">
        <v>0</v>
      </c>
      <c r="AB124" s="98">
        <f t="shared" si="202"/>
        <v>0</v>
      </c>
      <c r="AC124" s="97">
        <f>100-40</f>
        <v>60</v>
      </c>
      <c r="AD124" s="98">
        <f t="shared" si="203"/>
        <v>5392759.6800000006</v>
      </c>
      <c r="AE124" s="97"/>
      <c r="AF124" s="98">
        <f t="shared" si="204"/>
        <v>0</v>
      </c>
      <c r="AG124" s="99"/>
      <c r="AH124" s="98">
        <f t="shared" si="205"/>
        <v>0</v>
      </c>
      <c r="AI124" s="97">
        <f>25-5</f>
        <v>20</v>
      </c>
      <c r="AJ124" s="98">
        <f t="shared" si="206"/>
        <v>1797586.56</v>
      </c>
      <c r="AK124" s="97"/>
      <c r="AL124" s="97">
        <f t="shared" si="207"/>
        <v>0</v>
      </c>
      <c r="AM124" s="97">
        <v>980</v>
      </c>
      <c r="AN124" s="98">
        <f t="shared" si="208"/>
        <v>105698089.728</v>
      </c>
      <c r="AO124" s="103"/>
      <c r="AP124" s="98">
        <f t="shared" si="209"/>
        <v>0</v>
      </c>
      <c r="AQ124" s="97">
        <v>11</v>
      </c>
      <c r="AR124" s="102">
        <f t="shared" si="210"/>
        <v>1186407.1296000001</v>
      </c>
      <c r="AS124" s="97"/>
      <c r="AT124" s="98">
        <f t="shared" si="211"/>
        <v>0</v>
      </c>
      <c r="AU124" s="97">
        <v>2</v>
      </c>
      <c r="AV124" s="97">
        <f t="shared" si="212"/>
        <v>147075.264</v>
      </c>
      <c r="AW124" s="97"/>
      <c r="AX124" s="98">
        <f t="shared" si="213"/>
        <v>0</v>
      </c>
      <c r="AY124" s="97">
        <v>0</v>
      </c>
      <c r="AZ124" s="98">
        <f t="shared" si="214"/>
        <v>0</v>
      </c>
      <c r="BA124" s="97">
        <v>0</v>
      </c>
      <c r="BB124" s="98">
        <f t="shared" si="215"/>
        <v>0</v>
      </c>
      <c r="BC124" s="97">
        <v>0</v>
      </c>
      <c r="BD124" s="98">
        <f t="shared" si="216"/>
        <v>0</v>
      </c>
      <c r="BE124" s="97"/>
      <c r="BF124" s="98">
        <f t="shared" si="217"/>
        <v>0</v>
      </c>
      <c r="BG124" s="97">
        <v>240</v>
      </c>
      <c r="BH124" s="98">
        <f t="shared" si="218"/>
        <v>25885246.464000002</v>
      </c>
      <c r="BI124" s="97">
        <v>0</v>
      </c>
      <c r="BJ124" s="98">
        <f t="shared" si="219"/>
        <v>0</v>
      </c>
      <c r="BK124" s="97">
        <v>0</v>
      </c>
      <c r="BL124" s="98">
        <f t="shared" si="220"/>
        <v>0</v>
      </c>
      <c r="BM124" s="97">
        <v>12</v>
      </c>
      <c r="BN124" s="98">
        <f t="shared" si="221"/>
        <v>1176602.112</v>
      </c>
      <c r="BO124" s="97"/>
      <c r="BP124" s="98">
        <f t="shared" si="222"/>
        <v>0</v>
      </c>
      <c r="BQ124" s="97">
        <v>92</v>
      </c>
      <c r="BR124" s="98">
        <f t="shared" si="223"/>
        <v>11546388.72576</v>
      </c>
      <c r="BS124" s="97">
        <v>83</v>
      </c>
      <c r="BT124" s="102">
        <f t="shared" si="224"/>
        <v>8951981.0688000005</v>
      </c>
      <c r="BU124" s="104">
        <v>0</v>
      </c>
      <c r="BV124" s="98">
        <f t="shared" si="225"/>
        <v>0</v>
      </c>
      <c r="BW124" s="97">
        <v>0</v>
      </c>
      <c r="BX124" s="98">
        <f t="shared" si="226"/>
        <v>0</v>
      </c>
      <c r="BY124" s="97">
        <v>0</v>
      </c>
      <c r="BZ124" s="98">
        <f t="shared" si="227"/>
        <v>0</v>
      </c>
      <c r="CA124" s="97">
        <v>2</v>
      </c>
      <c r="CB124" s="98">
        <f t="shared" si="228"/>
        <v>196100.35199999998</v>
      </c>
      <c r="CC124" s="97"/>
      <c r="CD124" s="98">
        <f t="shared" si="229"/>
        <v>0</v>
      </c>
      <c r="CE124" s="97"/>
      <c r="CF124" s="98">
        <f t="shared" si="230"/>
        <v>0</v>
      </c>
      <c r="CG124" s="97"/>
      <c r="CH124" s="98">
        <f t="shared" si="231"/>
        <v>0</v>
      </c>
      <c r="CI124" s="97">
        <v>14</v>
      </c>
      <c r="CJ124" s="98">
        <f t="shared" si="232"/>
        <v>1372702.4639999999</v>
      </c>
      <c r="CK124" s="97">
        <v>130</v>
      </c>
      <c r="CL124" s="98">
        <f t="shared" si="233"/>
        <v>10622102.399999999</v>
      </c>
      <c r="CM124" s="97">
        <v>95</v>
      </c>
      <c r="CN124" s="98">
        <f t="shared" si="234"/>
        <v>8616159.216</v>
      </c>
      <c r="CO124" s="97">
        <v>200</v>
      </c>
      <c r="CP124" s="98">
        <f t="shared" si="235"/>
        <v>21767139.072000001</v>
      </c>
      <c r="CQ124" s="97">
        <v>17</v>
      </c>
      <c r="CR124" s="98">
        <f t="shared" si="236"/>
        <v>2000223.5904000001</v>
      </c>
      <c r="CS124" s="97"/>
      <c r="CT124" s="98">
        <f t="shared" si="237"/>
        <v>0</v>
      </c>
      <c r="CU124" s="103"/>
      <c r="CV124" s="98">
        <f t="shared" si="238"/>
        <v>0</v>
      </c>
      <c r="CW124" s="97"/>
      <c r="CX124" s="102">
        <f t="shared" si="239"/>
        <v>0</v>
      </c>
      <c r="CY124" s="146">
        <v>116</v>
      </c>
      <c r="CZ124" s="98">
        <f t="shared" si="240"/>
        <v>11373820.415999999</v>
      </c>
      <c r="DA124" s="104"/>
      <c r="DB124" s="98">
        <f t="shared" si="241"/>
        <v>0</v>
      </c>
      <c r="DC124" s="97">
        <v>40</v>
      </c>
      <c r="DD124" s="98">
        <f t="shared" si="242"/>
        <v>4706408.4479999999</v>
      </c>
      <c r="DE124" s="97">
        <v>1</v>
      </c>
      <c r="DF124" s="98">
        <f t="shared" si="243"/>
        <v>156179.92319999999</v>
      </c>
      <c r="DG124" s="97"/>
      <c r="DH124" s="102">
        <f t="shared" si="244"/>
        <v>0</v>
      </c>
      <c r="DI124" s="98">
        <f t="shared" si="192"/>
        <v>4637</v>
      </c>
      <c r="DJ124" s="98">
        <f t="shared" si="193"/>
        <v>449268637.8297599</v>
      </c>
    </row>
    <row r="125" spans="1:114" s="8" customFormat="1" ht="24" customHeight="1" x14ac:dyDescent="0.25">
      <c r="A125" s="89"/>
      <c r="B125" s="90">
        <v>97</v>
      </c>
      <c r="C125" s="91" t="s">
        <v>343</v>
      </c>
      <c r="D125" s="92" t="s">
        <v>344</v>
      </c>
      <c r="E125" s="85">
        <v>23160</v>
      </c>
      <c r="F125" s="93">
        <v>3.12</v>
      </c>
      <c r="G125" s="94">
        <v>1</v>
      </c>
      <c r="H125" s="88"/>
      <c r="I125" s="95">
        <v>1.4</v>
      </c>
      <c r="J125" s="95">
        <v>1.68</v>
      </c>
      <c r="K125" s="95">
        <v>2.23</v>
      </c>
      <c r="L125" s="96">
        <v>2.57</v>
      </c>
      <c r="M125" s="97">
        <v>3</v>
      </c>
      <c r="N125" s="98">
        <f t="shared" si="195"/>
        <v>333837.50400000002</v>
      </c>
      <c r="O125" s="106">
        <v>42</v>
      </c>
      <c r="P125" s="97">
        <f t="shared" si="196"/>
        <v>4673725.0560000008</v>
      </c>
      <c r="Q125" s="97"/>
      <c r="R125" s="98">
        <f t="shared" si="197"/>
        <v>0</v>
      </c>
      <c r="S125" s="97"/>
      <c r="T125" s="98">
        <f t="shared" si="198"/>
        <v>0</v>
      </c>
      <c r="U125" s="97"/>
      <c r="V125" s="98">
        <f t="shared" si="199"/>
        <v>0</v>
      </c>
      <c r="W125" s="97"/>
      <c r="X125" s="98">
        <f t="shared" si="200"/>
        <v>0</v>
      </c>
      <c r="Y125" s="97"/>
      <c r="Z125" s="98">
        <f t="shared" si="201"/>
        <v>0</v>
      </c>
      <c r="AA125" s="97"/>
      <c r="AB125" s="98">
        <f t="shared" si="202"/>
        <v>0</v>
      </c>
      <c r="AC125" s="97">
        <f>50-20-5</f>
        <v>25</v>
      </c>
      <c r="AD125" s="98">
        <f t="shared" si="203"/>
        <v>2781979.2</v>
      </c>
      <c r="AE125" s="97"/>
      <c r="AF125" s="98">
        <f t="shared" si="204"/>
        <v>0</v>
      </c>
      <c r="AG125" s="99"/>
      <c r="AH125" s="98">
        <f t="shared" si="205"/>
        <v>0</v>
      </c>
      <c r="AI125" s="97"/>
      <c r="AJ125" s="98">
        <f t="shared" si="206"/>
        <v>0</v>
      </c>
      <c r="AK125" s="97"/>
      <c r="AL125" s="97">
        <f t="shared" si="207"/>
        <v>0</v>
      </c>
      <c r="AM125" s="97">
        <v>2</v>
      </c>
      <c r="AN125" s="98">
        <f t="shared" si="208"/>
        <v>267070.00319999998</v>
      </c>
      <c r="AO125" s="103"/>
      <c r="AP125" s="98">
        <f t="shared" si="209"/>
        <v>0</v>
      </c>
      <c r="AQ125" s="97">
        <v>0</v>
      </c>
      <c r="AR125" s="102">
        <f t="shared" si="210"/>
        <v>0</v>
      </c>
      <c r="AS125" s="97"/>
      <c r="AT125" s="98">
        <f t="shared" si="211"/>
        <v>0</v>
      </c>
      <c r="AU125" s="97"/>
      <c r="AV125" s="97">
        <f t="shared" si="212"/>
        <v>0</v>
      </c>
      <c r="AW125" s="97"/>
      <c r="AX125" s="98">
        <f t="shared" si="213"/>
        <v>0</v>
      </c>
      <c r="AY125" s="97"/>
      <c r="AZ125" s="98">
        <f t="shared" si="214"/>
        <v>0</v>
      </c>
      <c r="BA125" s="97"/>
      <c r="BB125" s="98">
        <f t="shared" si="215"/>
        <v>0</v>
      </c>
      <c r="BC125" s="97"/>
      <c r="BD125" s="98">
        <f t="shared" si="216"/>
        <v>0</v>
      </c>
      <c r="BE125" s="97"/>
      <c r="BF125" s="98">
        <f t="shared" si="217"/>
        <v>0</v>
      </c>
      <c r="BG125" s="97">
        <v>11</v>
      </c>
      <c r="BH125" s="98">
        <f t="shared" si="218"/>
        <v>1468885.0176000001</v>
      </c>
      <c r="BI125" s="97"/>
      <c r="BJ125" s="98">
        <f t="shared" si="219"/>
        <v>0</v>
      </c>
      <c r="BK125" s="97"/>
      <c r="BL125" s="98">
        <f t="shared" si="220"/>
        <v>0</v>
      </c>
      <c r="BM125" s="97"/>
      <c r="BN125" s="98">
        <f t="shared" si="221"/>
        <v>0</v>
      </c>
      <c r="BO125" s="97"/>
      <c r="BP125" s="98">
        <f t="shared" si="222"/>
        <v>0</v>
      </c>
      <c r="BQ125" s="97">
        <v>0</v>
      </c>
      <c r="BR125" s="98">
        <f t="shared" si="223"/>
        <v>0</v>
      </c>
      <c r="BS125" s="97">
        <v>4</v>
      </c>
      <c r="BT125" s="102">
        <f t="shared" si="224"/>
        <v>534140.00639999995</v>
      </c>
      <c r="BU125" s="104"/>
      <c r="BV125" s="98">
        <f t="shared" si="225"/>
        <v>0</v>
      </c>
      <c r="BW125" s="97"/>
      <c r="BX125" s="98">
        <f t="shared" si="226"/>
        <v>0</v>
      </c>
      <c r="BY125" s="97"/>
      <c r="BZ125" s="98">
        <f t="shared" si="227"/>
        <v>0</v>
      </c>
      <c r="CA125" s="97"/>
      <c r="CB125" s="98">
        <f t="shared" si="228"/>
        <v>0</v>
      </c>
      <c r="CC125" s="97"/>
      <c r="CD125" s="98">
        <f t="shared" si="229"/>
        <v>0</v>
      </c>
      <c r="CE125" s="97"/>
      <c r="CF125" s="98">
        <f t="shared" si="230"/>
        <v>0</v>
      </c>
      <c r="CG125" s="97"/>
      <c r="CH125" s="98">
        <f t="shared" si="231"/>
        <v>0</v>
      </c>
      <c r="CI125" s="97">
        <v>0</v>
      </c>
      <c r="CJ125" s="98">
        <f t="shared" si="232"/>
        <v>0</v>
      </c>
      <c r="CK125" s="97"/>
      <c r="CL125" s="98">
        <f t="shared" si="233"/>
        <v>0</v>
      </c>
      <c r="CM125" s="97"/>
      <c r="CN125" s="98">
        <f t="shared" si="234"/>
        <v>0</v>
      </c>
      <c r="CO125" s="97">
        <v>0</v>
      </c>
      <c r="CP125" s="98">
        <f t="shared" si="235"/>
        <v>0</v>
      </c>
      <c r="CQ125" s="97"/>
      <c r="CR125" s="98">
        <f t="shared" si="236"/>
        <v>0</v>
      </c>
      <c r="CS125" s="97"/>
      <c r="CT125" s="98">
        <f t="shared" si="237"/>
        <v>0</v>
      </c>
      <c r="CU125" s="103"/>
      <c r="CV125" s="98">
        <f t="shared" si="238"/>
        <v>0</v>
      </c>
      <c r="CW125" s="97"/>
      <c r="CX125" s="102">
        <f t="shared" si="239"/>
        <v>0</v>
      </c>
      <c r="CY125" s="146"/>
      <c r="CZ125" s="98">
        <f t="shared" si="240"/>
        <v>0</v>
      </c>
      <c r="DA125" s="104"/>
      <c r="DB125" s="98">
        <f t="shared" si="241"/>
        <v>0</v>
      </c>
      <c r="DC125" s="97">
        <v>0</v>
      </c>
      <c r="DD125" s="98">
        <f t="shared" si="242"/>
        <v>0</v>
      </c>
      <c r="DE125" s="97"/>
      <c r="DF125" s="98">
        <f t="shared" si="243"/>
        <v>0</v>
      </c>
      <c r="DG125" s="97"/>
      <c r="DH125" s="102">
        <f t="shared" si="244"/>
        <v>0</v>
      </c>
      <c r="DI125" s="98">
        <f t="shared" si="192"/>
        <v>87</v>
      </c>
      <c r="DJ125" s="98">
        <f t="shared" si="193"/>
        <v>10059636.787200002</v>
      </c>
    </row>
    <row r="126" spans="1:114" ht="24" customHeight="1" x14ac:dyDescent="0.25">
      <c r="A126" s="89"/>
      <c r="B126" s="90">
        <v>98</v>
      </c>
      <c r="C126" s="91" t="s">
        <v>345</v>
      </c>
      <c r="D126" s="92" t="s">
        <v>346</v>
      </c>
      <c r="E126" s="85">
        <v>23160</v>
      </c>
      <c r="F126" s="93">
        <v>4.51</v>
      </c>
      <c r="G126" s="94">
        <v>1</v>
      </c>
      <c r="H126" s="88"/>
      <c r="I126" s="95">
        <v>1.4</v>
      </c>
      <c r="J126" s="95">
        <v>1.68</v>
      </c>
      <c r="K126" s="95">
        <v>2.23</v>
      </c>
      <c r="L126" s="96">
        <v>2.57</v>
      </c>
      <c r="M126" s="97">
        <v>0</v>
      </c>
      <c r="N126" s="98">
        <f t="shared" si="195"/>
        <v>0</v>
      </c>
      <c r="O126" s="106">
        <f>15-5</f>
        <v>10</v>
      </c>
      <c r="P126" s="97">
        <f t="shared" si="196"/>
        <v>1608554.6400000001</v>
      </c>
      <c r="Q126" s="97"/>
      <c r="R126" s="98">
        <f t="shared" si="197"/>
        <v>0</v>
      </c>
      <c r="S126" s="97"/>
      <c r="T126" s="98">
        <f t="shared" si="198"/>
        <v>0</v>
      </c>
      <c r="U126" s="97"/>
      <c r="V126" s="98">
        <f t="shared" si="199"/>
        <v>0</v>
      </c>
      <c r="W126" s="97"/>
      <c r="X126" s="98">
        <f t="shared" si="200"/>
        <v>0</v>
      </c>
      <c r="Y126" s="97"/>
      <c r="Z126" s="98">
        <f t="shared" si="201"/>
        <v>0</v>
      </c>
      <c r="AA126" s="97"/>
      <c r="AB126" s="98">
        <f t="shared" si="202"/>
        <v>0</v>
      </c>
      <c r="AC126" s="97"/>
      <c r="AD126" s="98">
        <f t="shared" si="203"/>
        <v>0</v>
      </c>
      <c r="AE126" s="97"/>
      <c r="AF126" s="98">
        <f t="shared" si="204"/>
        <v>0</v>
      </c>
      <c r="AG126" s="99"/>
      <c r="AH126" s="98">
        <f t="shared" si="205"/>
        <v>0</v>
      </c>
      <c r="AI126" s="97"/>
      <c r="AJ126" s="98">
        <f t="shared" si="206"/>
        <v>0</v>
      </c>
      <c r="AK126" s="97"/>
      <c r="AL126" s="97">
        <f t="shared" si="207"/>
        <v>0</v>
      </c>
      <c r="AM126" s="97">
        <v>4</v>
      </c>
      <c r="AN126" s="98">
        <f t="shared" si="208"/>
        <v>772106.22719999996</v>
      </c>
      <c r="AO126" s="103"/>
      <c r="AP126" s="98">
        <f t="shared" si="209"/>
        <v>0</v>
      </c>
      <c r="AQ126" s="97">
        <v>0</v>
      </c>
      <c r="AR126" s="102">
        <f t="shared" si="210"/>
        <v>0</v>
      </c>
      <c r="AS126" s="97"/>
      <c r="AT126" s="98">
        <f t="shared" si="211"/>
        <v>0</v>
      </c>
      <c r="AU126" s="97"/>
      <c r="AV126" s="97">
        <f t="shared" si="212"/>
        <v>0</v>
      </c>
      <c r="AW126" s="97"/>
      <c r="AX126" s="98">
        <f t="shared" si="213"/>
        <v>0</v>
      </c>
      <c r="AY126" s="97"/>
      <c r="AZ126" s="98">
        <f t="shared" si="214"/>
        <v>0</v>
      </c>
      <c r="BA126" s="97"/>
      <c r="BB126" s="98">
        <f t="shared" si="215"/>
        <v>0</v>
      </c>
      <c r="BC126" s="97"/>
      <c r="BD126" s="98">
        <f t="shared" si="216"/>
        <v>0</v>
      </c>
      <c r="BE126" s="97"/>
      <c r="BF126" s="98">
        <f t="shared" si="217"/>
        <v>0</v>
      </c>
      <c r="BG126" s="97">
        <v>15</v>
      </c>
      <c r="BH126" s="98">
        <f t="shared" si="218"/>
        <v>2895398.352</v>
      </c>
      <c r="BI126" s="97"/>
      <c r="BJ126" s="98">
        <f t="shared" si="219"/>
        <v>0</v>
      </c>
      <c r="BK126" s="97"/>
      <c r="BL126" s="98">
        <f t="shared" si="220"/>
        <v>0</v>
      </c>
      <c r="BM126" s="97"/>
      <c r="BN126" s="98">
        <f t="shared" si="221"/>
        <v>0</v>
      </c>
      <c r="BO126" s="97"/>
      <c r="BP126" s="98">
        <f t="shared" si="222"/>
        <v>0</v>
      </c>
      <c r="BQ126" s="97">
        <v>0</v>
      </c>
      <c r="BR126" s="98">
        <f t="shared" si="223"/>
        <v>0</v>
      </c>
      <c r="BS126" s="97"/>
      <c r="BT126" s="102">
        <f t="shared" si="224"/>
        <v>0</v>
      </c>
      <c r="BU126" s="104"/>
      <c r="BV126" s="98">
        <f t="shared" si="225"/>
        <v>0</v>
      </c>
      <c r="BW126" s="97"/>
      <c r="BX126" s="98">
        <f t="shared" si="226"/>
        <v>0</v>
      </c>
      <c r="BY126" s="97"/>
      <c r="BZ126" s="98">
        <f t="shared" si="227"/>
        <v>0</v>
      </c>
      <c r="CA126" s="97"/>
      <c r="CB126" s="98">
        <f t="shared" si="228"/>
        <v>0</v>
      </c>
      <c r="CC126" s="97"/>
      <c r="CD126" s="98">
        <f t="shared" si="229"/>
        <v>0</v>
      </c>
      <c r="CE126" s="97"/>
      <c r="CF126" s="98">
        <f t="shared" si="230"/>
        <v>0</v>
      </c>
      <c r="CG126" s="97"/>
      <c r="CH126" s="98">
        <f t="shared" si="231"/>
        <v>0</v>
      </c>
      <c r="CI126" s="97">
        <v>0</v>
      </c>
      <c r="CJ126" s="98">
        <f t="shared" si="232"/>
        <v>0</v>
      </c>
      <c r="CK126" s="97"/>
      <c r="CL126" s="98">
        <f t="shared" si="233"/>
        <v>0</v>
      </c>
      <c r="CM126" s="97"/>
      <c r="CN126" s="98">
        <f t="shared" si="234"/>
        <v>0</v>
      </c>
      <c r="CO126" s="97">
        <v>0</v>
      </c>
      <c r="CP126" s="98">
        <f t="shared" si="235"/>
        <v>0</v>
      </c>
      <c r="CQ126" s="97"/>
      <c r="CR126" s="98">
        <f t="shared" si="236"/>
        <v>0</v>
      </c>
      <c r="CS126" s="97"/>
      <c r="CT126" s="98">
        <f t="shared" si="237"/>
        <v>0</v>
      </c>
      <c r="CU126" s="103"/>
      <c r="CV126" s="98">
        <f t="shared" si="238"/>
        <v>0</v>
      </c>
      <c r="CW126" s="97"/>
      <c r="CX126" s="102">
        <f t="shared" si="239"/>
        <v>0</v>
      </c>
      <c r="CY126" s="146"/>
      <c r="CZ126" s="98">
        <f t="shared" si="240"/>
        <v>0</v>
      </c>
      <c r="DA126" s="104"/>
      <c r="DB126" s="98">
        <f t="shared" si="241"/>
        <v>0</v>
      </c>
      <c r="DC126" s="97">
        <v>0</v>
      </c>
      <c r="DD126" s="98">
        <f t="shared" si="242"/>
        <v>0</v>
      </c>
      <c r="DE126" s="97"/>
      <c r="DF126" s="98">
        <f t="shared" si="243"/>
        <v>0</v>
      </c>
      <c r="DG126" s="97"/>
      <c r="DH126" s="102">
        <f t="shared" si="244"/>
        <v>0</v>
      </c>
      <c r="DI126" s="98">
        <f t="shared" si="192"/>
        <v>29</v>
      </c>
      <c r="DJ126" s="98">
        <f t="shared" si="193"/>
        <v>5276059.2192000002</v>
      </c>
    </row>
    <row r="127" spans="1:114" ht="24" customHeight="1" x14ac:dyDescent="0.25">
      <c r="A127" s="89"/>
      <c r="B127" s="90">
        <v>99</v>
      </c>
      <c r="C127" s="91" t="s">
        <v>347</v>
      </c>
      <c r="D127" s="92" t="s">
        <v>348</v>
      </c>
      <c r="E127" s="85">
        <v>23160</v>
      </c>
      <c r="F127" s="93">
        <v>0.82</v>
      </c>
      <c r="G127" s="94">
        <v>1</v>
      </c>
      <c r="H127" s="88"/>
      <c r="I127" s="95">
        <v>1.4</v>
      </c>
      <c r="J127" s="95">
        <v>1.68</v>
      </c>
      <c r="K127" s="95">
        <v>2.23</v>
      </c>
      <c r="L127" s="96">
        <v>2.57</v>
      </c>
      <c r="M127" s="97">
        <v>286</v>
      </c>
      <c r="N127" s="98">
        <f t="shared" si="195"/>
        <v>8364484.1279999996</v>
      </c>
      <c r="O127" s="106">
        <f>880+5</f>
        <v>885</v>
      </c>
      <c r="P127" s="97">
        <f t="shared" si="196"/>
        <v>25883106.48</v>
      </c>
      <c r="Q127" s="97">
        <v>2</v>
      </c>
      <c r="R127" s="98">
        <f t="shared" si="197"/>
        <v>58492.895999999986</v>
      </c>
      <c r="S127" s="97"/>
      <c r="T127" s="98">
        <f t="shared" si="198"/>
        <v>0</v>
      </c>
      <c r="U127" s="97">
        <v>0</v>
      </c>
      <c r="V127" s="98">
        <f t="shared" si="199"/>
        <v>0</v>
      </c>
      <c r="W127" s="97">
        <v>0</v>
      </c>
      <c r="X127" s="98">
        <f t="shared" si="200"/>
        <v>0</v>
      </c>
      <c r="Y127" s="97"/>
      <c r="Z127" s="98">
        <f t="shared" si="201"/>
        <v>0</v>
      </c>
      <c r="AA127" s="97">
        <v>0</v>
      </c>
      <c r="AB127" s="98">
        <f t="shared" si="202"/>
        <v>0</v>
      </c>
      <c r="AC127" s="97">
        <v>230</v>
      </c>
      <c r="AD127" s="98">
        <f t="shared" si="203"/>
        <v>6726683.04</v>
      </c>
      <c r="AE127" s="97">
        <v>5</v>
      </c>
      <c r="AF127" s="98">
        <f t="shared" si="204"/>
        <v>186113.75999999998</v>
      </c>
      <c r="AG127" s="99"/>
      <c r="AH127" s="98">
        <f t="shared" si="205"/>
        <v>0</v>
      </c>
      <c r="AI127" s="97">
        <v>190</v>
      </c>
      <c r="AJ127" s="98">
        <f t="shared" si="206"/>
        <v>5556825.1199999992</v>
      </c>
      <c r="AK127" s="97"/>
      <c r="AL127" s="97">
        <f t="shared" si="207"/>
        <v>0</v>
      </c>
      <c r="AM127" s="97">
        <v>150</v>
      </c>
      <c r="AN127" s="98">
        <f t="shared" si="208"/>
        <v>5264360.6399999997</v>
      </c>
      <c r="AO127" s="103"/>
      <c r="AP127" s="98">
        <f t="shared" si="209"/>
        <v>0</v>
      </c>
      <c r="AQ127" s="97">
        <v>90</v>
      </c>
      <c r="AR127" s="102">
        <f t="shared" si="210"/>
        <v>3158616.3840000001</v>
      </c>
      <c r="AS127" s="97"/>
      <c r="AT127" s="98">
        <f t="shared" si="211"/>
        <v>0</v>
      </c>
      <c r="AU127" s="97">
        <v>5</v>
      </c>
      <c r="AV127" s="97">
        <f t="shared" si="212"/>
        <v>119644.56</v>
      </c>
      <c r="AW127" s="97"/>
      <c r="AX127" s="98">
        <f t="shared" si="213"/>
        <v>0</v>
      </c>
      <c r="AY127" s="97">
        <v>0</v>
      </c>
      <c r="AZ127" s="98">
        <f t="shared" si="214"/>
        <v>0</v>
      </c>
      <c r="BA127" s="97">
        <v>0</v>
      </c>
      <c r="BB127" s="98">
        <f t="shared" si="215"/>
        <v>0</v>
      </c>
      <c r="BC127" s="97">
        <v>0</v>
      </c>
      <c r="BD127" s="98">
        <f t="shared" si="216"/>
        <v>0</v>
      </c>
      <c r="BE127" s="97">
        <v>88</v>
      </c>
      <c r="BF127" s="98">
        <f t="shared" si="217"/>
        <v>2994836.2752</v>
      </c>
      <c r="BG127" s="97">
        <v>379</v>
      </c>
      <c r="BH127" s="98">
        <f t="shared" si="218"/>
        <v>13301284.550400002</v>
      </c>
      <c r="BI127" s="97">
        <v>0</v>
      </c>
      <c r="BJ127" s="98">
        <f t="shared" si="219"/>
        <v>0</v>
      </c>
      <c r="BK127" s="97">
        <v>0</v>
      </c>
      <c r="BL127" s="98">
        <f t="shared" si="220"/>
        <v>0</v>
      </c>
      <c r="BM127" s="97">
        <v>58</v>
      </c>
      <c r="BN127" s="98">
        <f t="shared" si="221"/>
        <v>1850502.5279999997</v>
      </c>
      <c r="BO127" s="97"/>
      <c r="BP127" s="98">
        <f t="shared" si="222"/>
        <v>0</v>
      </c>
      <c r="BQ127" s="97">
        <v>110</v>
      </c>
      <c r="BR127" s="98">
        <f t="shared" si="223"/>
        <v>4492254.4127999991</v>
      </c>
      <c r="BS127" s="97">
        <v>324</v>
      </c>
      <c r="BT127" s="102">
        <f t="shared" si="224"/>
        <v>11371018.9824</v>
      </c>
      <c r="BU127" s="104">
        <v>0</v>
      </c>
      <c r="BV127" s="98">
        <f t="shared" si="225"/>
        <v>0</v>
      </c>
      <c r="BW127" s="97">
        <v>0</v>
      </c>
      <c r="BX127" s="98">
        <f t="shared" si="226"/>
        <v>0</v>
      </c>
      <c r="BY127" s="97">
        <v>0</v>
      </c>
      <c r="BZ127" s="98">
        <f t="shared" si="227"/>
        <v>0</v>
      </c>
      <c r="CA127" s="97">
        <v>220</v>
      </c>
      <c r="CB127" s="98">
        <f t="shared" si="228"/>
        <v>7019147.5199999986</v>
      </c>
      <c r="CC127" s="97"/>
      <c r="CD127" s="98">
        <f t="shared" si="229"/>
        <v>0</v>
      </c>
      <c r="CE127" s="97"/>
      <c r="CF127" s="98">
        <f t="shared" si="230"/>
        <v>0</v>
      </c>
      <c r="CG127" s="97">
        <v>902</v>
      </c>
      <c r="CH127" s="98">
        <f t="shared" si="231"/>
        <v>16787461.151999995</v>
      </c>
      <c r="CI127" s="97">
        <v>103</v>
      </c>
      <c r="CJ127" s="98">
        <f t="shared" si="232"/>
        <v>3286237.2479999992</v>
      </c>
      <c r="CK127" s="97">
        <v>250</v>
      </c>
      <c r="CL127" s="98">
        <f t="shared" si="233"/>
        <v>6646920</v>
      </c>
      <c r="CM127" s="97">
        <v>130</v>
      </c>
      <c r="CN127" s="98">
        <f t="shared" si="234"/>
        <v>3836602.2240000004</v>
      </c>
      <c r="CO127" s="97">
        <v>326</v>
      </c>
      <c r="CP127" s="98">
        <f t="shared" si="235"/>
        <v>11545221.461759999</v>
      </c>
      <c r="CQ127" s="97">
        <v>47</v>
      </c>
      <c r="CR127" s="98">
        <f t="shared" si="236"/>
        <v>1799454.1823999996</v>
      </c>
      <c r="CS127" s="97">
        <v>219</v>
      </c>
      <c r="CT127" s="98">
        <f t="shared" si="237"/>
        <v>6987242.3039999995</v>
      </c>
      <c r="CU127" s="103"/>
      <c r="CV127" s="98">
        <f t="shared" si="238"/>
        <v>0</v>
      </c>
      <c r="CW127" s="97"/>
      <c r="CX127" s="102">
        <f t="shared" si="239"/>
        <v>0</v>
      </c>
      <c r="CY127" s="146">
        <v>120</v>
      </c>
      <c r="CZ127" s="98">
        <f t="shared" si="240"/>
        <v>3828625.92</v>
      </c>
      <c r="DA127" s="104"/>
      <c r="DB127" s="98">
        <f t="shared" si="241"/>
        <v>0</v>
      </c>
      <c r="DC127" s="97">
        <v>220</v>
      </c>
      <c r="DD127" s="98">
        <f t="shared" si="242"/>
        <v>8422977.0239999983</v>
      </c>
      <c r="DE127" s="97">
        <v>16</v>
      </c>
      <c r="DF127" s="98">
        <f t="shared" si="243"/>
        <v>813127.21919999993</v>
      </c>
      <c r="DG127" s="97">
        <v>45</v>
      </c>
      <c r="DH127" s="102">
        <f t="shared" si="244"/>
        <v>2437928.8308000001</v>
      </c>
      <c r="DI127" s="98">
        <f t="shared" si="192"/>
        <v>5400</v>
      </c>
      <c r="DJ127" s="98">
        <f t="shared" si="193"/>
        <v>162739168.84295994</v>
      </c>
    </row>
    <row r="128" spans="1:114" ht="15.75" customHeight="1" x14ac:dyDescent="0.25">
      <c r="A128" s="89">
        <v>16</v>
      </c>
      <c r="B128" s="204"/>
      <c r="C128" s="205"/>
      <c r="D128" s="206" t="s">
        <v>349</v>
      </c>
      <c r="E128" s="85">
        <v>23160</v>
      </c>
      <c r="F128" s="155">
        <v>1.2</v>
      </c>
      <c r="G128" s="94">
        <v>1</v>
      </c>
      <c r="H128" s="88"/>
      <c r="I128" s="95">
        <v>1.4</v>
      </c>
      <c r="J128" s="95">
        <v>1.68</v>
      </c>
      <c r="K128" s="95">
        <v>2.23</v>
      </c>
      <c r="L128" s="96">
        <v>2.57</v>
      </c>
      <c r="M128" s="113">
        <f>SUM(M129:M140)</f>
        <v>144</v>
      </c>
      <c r="N128" s="113">
        <f>SUM(N129:N140)</f>
        <v>5493650.1983999992</v>
      </c>
      <c r="O128" s="113">
        <f t="shared" ref="O128:BZ128" si="245">SUM(O129:O140)</f>
        <v>2065</v>
      </c>
      <c r="P128" s="113">
        <f t="shared" si="245"/>
        <v>122526761.78400001</v>
      </c>
      <c r="Q128" s="113">
        <f t="shared" si="245"/>
        <v>236</v>
      </c>
      <c r="R128" s="113">
        <f t="shared" si="245"/>
        <v>7973599.8383999998</v>
      </c>
      <c r="S128" s="113">
        <f t="shared" si="245"/>
        <v>0</v>
      </c>
      <c r="T128" s="113">
        <f t="shared" si="245"/>
        <v>0</v>
      </c>
      <c r="U128" s="113">
        <f t="shared" si="245"/>
        <v>0</v>
      </c>
      <c r="V128" s="113">
        <f t="shared" si="245"/>
        <v>0</v>
      </c>
      <c r="W128" s="113">
        <f t="shared" si="245"/>
        <v>0</v>
      </c>
      <c r="X128" s="113">
        <f t="shared" si="245"/>
        <v>0</v>
      </c>
      <c r="Y128" s="113">
        <f t="shared" si="245"/>
        <v>0</v>
      </c>
      <c r="Z128" s="113">
        <f t="shared" si="245"/>
        <v>0</v>
      </c>
      <c r="AA128" s="113">
        <f t="shared" si="245"/>
        <v>0</v>
      </c>
      <c r="AB128" s="113">
        <f t="shared" si="245"/>
        <v>0</v>
      </c>
      <c r="AC128" s="113">
        <f t="shared" si="245"/>
        <v>180</v>
      </c>
      <c r="AD128" s="113">
        <f t="shared" si="245"/>
        <v>3968697.5999999996</v>
      </c>
      <c r="AE128" s="113">
        <f t="shared" si="245"/>
        <v>0</v>
      </c>
      <c r="AF128" s="113">
        <f t="shared" si="245"/>
        <v>0</v>
      </c>
      <c r="AG128" s="113">
        <f t="shared" si="245"/>
        <v>17</v>
      </c>
      <c r="AH128" s="113">
        <f t="shared" si="245"/>
        <v>746997.08160000015</v>
      </c>
      <c r="AI128" s="113">
        <f t="shared" si="245"/>
        <v>30</v>
      </c>
      <c r="AJ128" s="113">
        <f t="shared" si="245"/>
        <v>661449.60000000009</v>
      </c>
      <c r="AK128" s="113">
        <f t="shared" si="245"/>
        <v>0</v>
      </c>
      <c r="AL128" s="113">
        <f t="shared" si="245"/>
        <v>0</v>
      </c>
      <c r="AM128" s="113">
        <f t="shared" si="245"/>
        <v>856</v>
      </c>
      <c r="AN128" s="113">
        <f t="shared" si="245"/>
        <v>50149528.974720009</v>
      </c>
      <c r="AO128" s="113">
        <f t="shared" si="245"/>
        <v>0</v>
      </c>
      <c r="AP128" s="113">
        <f t="shared" si="245"/>
        <v>0</v>
      </c>
      <c r="AQ128" s="113">
        <f t="shared" si="245"/>
        <v>71</v>
      </c>
      <c r="AR128" s="113">
        <f t="shared" si="245"/>
        <v>1894002.5663999999</v>
      </c>
      <c r="AS128" s="113">
        <f t="shared" si="245"/>
        <v>0</v>
      </c>
      <c r="AT128" s="113">
        <f t="shared" si="245"/>
        <v>0</v>
      </c>
      <c r="AU128" s="113">
        <f t="shared" si="245"/>
        <v>5</v>
      </c>
      <c r="AV128" s="113">
        <f t="shared" si="245"/>
        <v>110241.59999999999</v>
      </c>
      <c r="AW128" s="113">
        <f>SUM(AW129:AW140)</f>
        <v>0</v>
      </c>
      <c r="AX128" s="113">
        <f>SUM(AX129:AX140)</f>
        <v>0</v>
      </c>
      <c r="AY128" s="113">
        <f>SUM(AY129:AY140)</f>
        <v>0</v>
      </c>
      <c r="AZ128" s="113">
        <f t="shared" si="245"/>
        <v>0</v>
      </c>
      <c r="BA128" s="113">
        <v>0</v>
      </c>
      <c r="BB128" s="113">
        <f t="shared" si="245"/>
        <v>0</v>
      </c>
      <c r="BC128" s="113">
        <f t="shared" si="245"/>
        <v>0</v>
      </c>
      <c r="BD128" s="113">
        <f t="shared" si="245"/>
        <v>0</v>
      </c>
      <c r="BE128" s="113">
        <f t="shared" si="245"/>
        <v>58</v>
      </c>
      <c r="BF128" s="113">
        <f t="shared" si="245"/>
        <v>1193037.18912</v>
      </c>
      <c r="BG128" s="113">
        <f t="shared" si="245"/>
        <v>0</v>
      </c>
      <c r="BH128" s="113">
        <f t="shared" si="245"/>
        <v>0</v>
      </c>
      <c r="BI128" s="113">
        <f t="shared" si="245"/>
        <v>21</v>
      </c>
      <c r="BJ128" s="113">
        <f t="shared" si="245"/>
        <v>607794.36479999998</v>
      </c>
      <c r="BK128" s="113">
        <v>0</v>
      </c>
      <c r="BL128" s="113">
        <f t="shared" si="245"/>
        <v>0</v>
      </c>
      <c r="BM128" s="113">
        <f t="shared" si="245"/>
        <v>87</v>
      </c>
      <c r="BN128" s="113">
        <f t="shared" si="245"/>
        <v>1707862.8671999997</v>
      </c>
      <c r="BO128" s="113">
        <f t="shared" si="245"/>
        <v>500</v>
      </c>
      <c r="BP128" s="113">
        <f t="shared" si="245"/>
        <v>13229676.794880003</v>
      </c>
      <c r="BQ128" s="113">
        <f t="shared" si="245"/>
        <v>113</v>
      </c>
      <c r="BR128" s="113">
        <f t="shared" si="245"/>
        <v>3805691.5169279999</v>
      </c>
      <c r="BS128" s="113">
        <f t="shared" si="245"/>
        <v>150</v>
      </c>
      <c r="BT128" s="203">
        <f t="shared" si="245"/>
        <v>4304496.1075200001</v>
      </c>
      <c r="BU128" s="156">
        <f t="shared" si="245"/>
        <v>0</v>
      </c>
      <c r="BV128" s="113">
        <f t="shared" si="245"/>
        <v>0</v>
      </c>
      <c r="BW128" s="113">
        <f t="shared" si="245"/>
        <v>0</v>
      </c>
      <c r="BX128" s="113">
        <f t="shared" si="245"/>
        <v>0</v>
      </c>
      <c r="BY128" s="113">
        <f t="shared" si="245"/>
        <v>0</v>
      </c>
      <c r="BZ128" s="113">
        <f t="shared" si="245"/>
        <v>0</v>
      </c>
      <c r="CA128" s="113">
        <f>SUM(CA129:CA140)</f>
        <v>135</v>
      </c>
      <c r="CB128" s="113">
        <f>SUM(CB129:CB140)</f>
        <v>3477046.0032000002</v>
      </c>
      <c r="CC128" s="113">
        <f t="shared" ref="CC128:DJ128" si="246">SUM(CC129:CC140)</f>
        <v>0</v>
      </c>
      <c r="CD128" s="113">
        <f t="shared" si="246"/>
        <v>0</v>
      </c>
      <c r="CE128" s="113">
        <f t="shared" si="246"/>
        <v>96</v>
      </c>
      <c r="CF128" s="113">
        <f t="shared" si="246"/>
        <v>2116638.7199999997</v>
      </c>
      <c r="CG128" s="113">
        <f t="shared" si="246"/>
        <v>180</v>
      </c>
      <c r="CH128" s="113">
        <f t="shared" si="246"/>
        <v>3968697.5999999996</v>
      </c>
      <c r="CI128" s="113">
        <f t="shared" si="246"/>
        <v>60</v>
      </c>
      <c r="CJ128" s="113">
        <f t="shared" si="246"/>
        <v>1086852.48</v>
      </c>
      <c r="CK128" s="113">
        <f t="shared" si="246"/>
        <v>163</v>
      </c>
      <c r="CL128" s="113">
        <f t="shared" si="246"/>
        <v>3208095.4079999998</v>
      </c>
      <c r="CM128" s="113">
        <f t="shared" si="246"/>
        <v>135</v>
      </c>
      <c r="CN128" s="113">
        <f t="shared" si="246"/>
        <v>3595847.5392000005</v>
      </c>
      <c r="CO128" s="113">
        <f t="shared" si="246"/>
        <v>333</v>
      </c>
      <c r="CP128" s="113">
        <f t="shared" si="246"/>
        <v>9215251.2385920007</v>
      </c>
      <c r="CQ128" s="113">
        <f t="shared" si="246"/>
        <v>131</v>
      </c>
      <c r="CR128" s="113">
        <f t="shared" si="246"/>
        <v>3218598.1900800001</v>
      </c>
      <c r="CS128" s="113">
        <f t="shared" si="246"/>
        <v>266</v>
      </c>
      <c r="CT128" s="113">
        <f t="shared" si="246"/>
        <v>7061169.0239999993</v>
      </c>
      <c r="CU128" s="113">
        <f t="shared" si="246"/>
        <v>0</v>
      </c>
      <c r="CV128" s="113">
        <f t="shared" si="246"/>
        <v>0</v>
      </c>
      <c r="CW128" s="113">
        <f t="shared" si="246"/>
        <v>0</v>
      </c>
      <c r="CX128" s="113">
        <f t="shared" si="246"/>
        <v>0</v>
      </c>
      <c r="CY128" s="113">
        <f t="shared" si="246"/>
        <v>89</v>
      </c>
      <c r="CZ128" s="113">
        <f t="shared" si="246"/>
        <v>2429465.4720000001</v>
      </c>
      <c r="DA128" s="113">
        <f t="shared" si="246"/>
        <v>31</v>
      </c>
      <c r="DB128" s="113">
        <f t="shared" si="246"/>
        <v>689463.93599999999</v>
      </c>
      <c r="DC128" s="113">
        <f t="shared" si="246"/>
        <v>242</v>
      </c>
      <c r="DD128" s="113">
        <f t="shared" si="246"/>
        <v>6586668.4262399999</v>
      </c>
      <c r="DE128" s="113">
        <f t="shared" si="246"/>
        <v>48</v>
      </c>
      <c r="DF128" s="113">
        <f t="shared" si="246"/>
        <v>1512218.304</v>
      </c>
      <c r="DG128" s="113">
        <f t="shared" si="246"/>
        <v>70</v>
      </c>
      <c r="DH128" s="203">
        <f t="shared" si="246"/>
        <v>2517069.4087439999</v>
      </c>
      <c r="DI128" s="113">
        <f t="shared" si="246"/>
        <v>6512</v>
      </c>
      <c r="DJ128" s="113">
        <f t="shared" si="246"/>
        <v>269056569.83402401</v>
      </c>
    </row>
    <row r="129" spans="1:114" ht="30" x14ac:dyDescent="0.25">
      <c r="A129" s="89"/>
      <c r="B129" s="90">
        <v>100</v>
      </c>
      <c r="C129" s="91" t="s">
        <v>350</v>
      </c>
      <c r="D129" s="92" t="s">
        <v>351</v>
      </c>
      <c r="E129" s="85">
        <v>23160</v>
      </c>
      <c r="F129" s="93">
        <v>0.98</v>
      </c>
      <c r="G129" s="94">
        <v>1</v>
      </c>
      <c r="H129" s="88"/>
      <c r="I129" s="95">
        <v>1.4</v>
      </c>
      <c r="J129" s="95">
        <v>1.68</v>
      </c>
      <c r="K129" s="95">
        <v>2.23</v>
      </c>
      <c r="L129" s="96">
        <v>2.57</v>
      </c>
      <c r="M129" s="97">
        <v>2</v>
      </c>
      <c r="N129" s="98">
        <f>(M129*$E129*$F129*$G129*$I129*$N$11)</f>
        <v>69906.144</v>
      </c>
      <c r="O129" s="87">
        <v>7</v>
      </c>
      <c r="P129" s="97">
        <f>(O129*$E129*$F129*$G129*$I129*$P$11)</f>
        <v>244671.50400000002</v>
      </c>
      <c r="Q129" s="97">
        <v>159</v>
      </c>
      <c r="R129" s="98">
        <f>(Q129*$E129*$F129*$G129*$I129*$R$11)</f>
        <v>5557538.4479999999</v>
      </c>
      <c r="S129" s="97"/>
      <c r="T129" s="98">
        <f>(S129/12*2*$E129*$F129*$G129*$I129*$T$11)+(S129/12*10*$E129*$F129*$G129*$I129*$T$12)</f>
        <v>0</v>
      </c>
      <c r="U129" s="97">
        <v>0</v>
      </c>
      <c r="V129" s="98">
        <f>(U129*$E129*$F129*$G129*$I129*$V$11)</f>
        <v>0</v>
      </c>
      <c r="W129" s="97">
        <v>0</v>
      </c>
      <c r="X129" s="98">
        <f>(W129*$E129*$F129*$G129*$I129*$X$11)</f>
        <v>0</v>
      </c>
      <c r="Y129" s="97"/>
      <c r="Z129" s="98">
        <f>(Y129*$E129*$F129*$G129*$I129*$Z$11)</f>
        <v>0</v>
      </c>
      <c r="AA129" s="97">
        <v>0</v>
      </c>
      <c r="AB129" s="98">
        <f>(AA129*$E129*$F129*$G129*$I129*$AB$11)</f>
        <v>0</v>
      </c>
      <c r="AC129" s="97"/>
      <c r="AD129" s="98">
        <f>(AC129*$E129*$F129*$G129*$I129*$AD$11)</f>
        <v>0</v>
      </c>
      <c r="AE129" s="97">
        <v>0</v>
      </c>
      <c r="AF129" s="98">
        <f>(AE129*$E129*$F129*$G129*$I129*$AF$11)</f>
        <v>0</v>
      </c>
      <c r="AG129" s="99"/>
      <c r="AH129" s="98">
        <f>(AG129*$E129*$F129*$G129*$I129*$AH$11)</f>
        <v>0</v>
      </c>
      <c r="AI129" s="97"/>
      <c r="AJ129" s="98">
        <f>(AI129*$E129*$F129*$G129*$I129*$AJ$11)</f>
        <v>0</v>
      </c>
      <c r="AK129" s="97">
        <v>0</v>
      </c>
      <c r="AL129" s="97">
        <f>(AK129*$E129*$F129*$G129*$I129*$AL$11)</f>
        <v>0</v>
      </c>
      <c r="AM129" s="97">
        <v>1</v>
      </c>
      <c r="AN129" s="98">
        <f>(AM129*$E129*$F129*$G129*$J129*$AN$11)</f>
        <v>41943.686399999999</v>
      </c>
      <c r="AO129" s="103"/>
      <c r="AP129" s="98">
        <f>(AO129*$E129*$F129*$G129*$J129*$AP$11)</f>
        <v>0</v>
      </c>
      <c r="AQ129" s="97">
        <v>1</v>
      </c>
      <c r="AR129" s="102">
        <f>(AQ129*$E129*$F129*$G129*$J129*$AR$11)</f>
        <v>41943.686399999999</v>
      </c>
      <c r="AS129" s="97"/>
      <c r="AT129" s="98">
        <f>(AS129*$E129*$F129*$G129*$I129*$AT$11)</f>
        <v>0</v>
      </c>
      <c r="AU129" s="97">
        <v>0</v>
      </c>
      <c r="AV129" s="97">
        <f>(AU129*$E129*$F129*$G129*$I129*$AV$11)</f>
        <v>0</v>
      </c>
      <c r="AW129" s="97"/>
      <c r="AX129" s="98">
        <f>(AW129*$E129*$F129*$G129*$I129*$AX$11)</f>
        <v>0</v>
      </c>
      <c r="AY129" s="97">
        <v>0</v>
      </c>
      <c r="AZ129" s="98">
        <f>(AY129*$E129*$F129*$G129*$I129*$AZ$11)</f>
        <v>0</v>
      </c>
      <c r="BA129" s="97">
        <v>0</v>
      </c>
      <c r="BB129" s="98">
        <f>(BA129*$E129*$F129*$G129*$I129*$BB$11)</f>
        <v>0</v>
      </c>
      <c r="BC129" s="97">
        <v>0</v>
      </c>
      <c r="BD129" s="98">
        <f>(BC129*$E129*$F129*$G129*$I129*$BD$11)</f>
        <v>0</v>
      </c>
      <c r="BE129" s="97"/>
      <c r="BF129" s="98">
        <f>(BE129*$E129*$F129*$G129*$I129*$BF$11)</f>
        <v>0</v>
      </c>
      <c r="BG129" s="97"/>
      <c r="BH129" s="98">
        <f>(BG129*$E129*$F129*$G129*$J129*$BH$11)</f>
        <v>0</v>
      </c>
      <c r="BI129" s="97">
        <v>3</v>
      </c>
      <c r="BJ129" s="98">
        <f>(BI129*$E129*$F129*$G129*$J129*$BJ$11)</f>
        <v>131550.65279999998</v>
      </c>
      <c r="BK129" s="97">
        <v>0</v>
      </c>
      <c r="BL129" s="98">
        <f>(BK129*$E129*$F129*$G129*$J129*$BL$11)</f>
        <v>0</v>
      </c>
      <c r="BM129" s="97"/>
      <c r="BN129" s="98">
        <f>(BM129*$E129*$F129*$G129*$J129*$BN$11)</f>
        <v>0</v>
      </c>
      <c r="BO129" s="97"/>
      <c r="BP129" s="98">
        <f>(BO129*$E129*$F129*$G129*$J129*$BP$11)</f>
        <v>0</v>
      </c>
      <c r="BQ129" s="97">
        <v>5</v>
      </c>
      <c r="BR129" s="98">
        <f>(BQ129*$E129*$F129*$G129*$J129*$BR$11)</f>
        <v>244035.99359999999</v>
      </c>
      <c r="BS129" s="97"/>
      <c r="BT129" s="102">
        <f>(BS129*$E129*$F129*$G129*$J129*$BT$11)</f>
        <v>0</v>
      </c>
      <c r="BU129" s="104">
        <v>0</v>
      </c>
      <c r="BV129" s="98">
        <f>(BU129*$E129*$F129*$G129*$I129*$BV$11)</f>
        <v>0</v>
      </c>
      <c r="BW129" s="97"/>
      <c r="BX129" s="98">
        <f>(BW129*$E129*$F129*$G129*$I129*$BX$11)</f>
        <v>0</v>
      </c>
      <c r="BY129" s="97">
        <v>0</v>
      </c>
      <c r="BZ129" s="98">
        <f>(BY129*$E129*$F129*$G129*$I129*$BZ$11)</f>
        <v>0</v>
      </c>
      <c r="CA129" s="97">
        <v>5</v>
      </c>
      <c r="CB129" s="98">
        <f>(CA129*$E129*$F129*$G129*$J129*$CB$11)</f>
        <v>190653.12</v>
      </c>
      <c r="CC129" s="97">
        <v>0</v>
      </c>
      <c r="CD129" s="98">
        <f>(CC129*$E129*$F129*$G129*$I129*$CD$11)</f>
        <v>0</v>
      </c>
      <c r="CE129" s="97"/>
      <c r="CF129" s="98">
        <f>(CE129*$E129*$F129*$G129*$I129*$CF$11)</f>
        <v>0</v>
      </c>
      <c r="CG129" s="97"/>
      <c r="CH129" s="98">
        <f>(CG129*$E129*$F129*$G129*$I129*$CH$11)</f>
        <v>0</v>
      </c>
      <c r="CI129" s="97">
        <v>0</v>
      </c>
      <c r="CJ129" s="98">
        <f>(CI129*$E129*$F129*$G129*$I129*$CJ$11)</f>
        <v>0</v>
      </c>
      <c r="CK129" s="97"/>
      <c r="CL129" s="98">
        <f>(CK129*$E129*$F129*$G129*$I129*$CL$11)</f>
        <v>0</v>
      </c>
      <c r="CM129" s="97"/>
      <c r="CN129" s="98">
        <f>(CM129*$E129*$F129*$G129*$I129*$CN$11)</f>
        <v>0</v>
      </c>
      <c r="CO129" s="97">
        <v>4</v>
      </c>
      <c r="CP129" s="98">
        <f>(CO129*$E129*$F129*$G129*$J129*$CP$11)</f>
        <v>169299.97055999999</v>
      </c>
      <c r="CQ129" s="97">
        <v>1</v>
      </c>
      <c r="CR129" s="98">
        <f>(CQ129*$E129*$F129*$G129*$J129*$CR$11)</f>
        <v>45756.748799999994</v>
      </c>
      <c r="CS129" s="97">
        <v>2</v>
      </c>
      <c r="CT129" s="98">
        <f>(CS129*$E129*$F129*$G129*$J129*$CT$11)</f>
        <v>76261.247999999992</v>
      </c>
      <c r="CU129" s="103"/>
      <c r="CV129" s="98">
        <f>(CU129*$E129*$F129*$G129*$J129*$CV$11)</f>
        <v>0</v>
      </c>
      <c r="CW129" s="97">
        <v>0</v>
      </c>
      <c r="CX129" s="102">
        <f>(CW129*$E129*$F129*$G129*$J129*$CX$11)</f>
        <v>0</v>
      </c>
      <c r="CY129" s="97">
        <v>8</v>
      </c>
      <c r="CZ129" s="98">
        <f>(CY129*$E129*$F129*$G129*$J129*$CZ$11)</f>
        <v>305044.99199999997</v>
      </c>
      <c r="DA129" s="104"/>
      <c r="DB129" s="98">
        <f>(DA129*$E129*$F129*$G129*$J129*$DB$11)</f>
        <v>0</v>
      </c>
      <c r="DC129" s="97">
        <v>3</v>
      </c>
      <c r="DD129" s="98">
        <f>(DC129*$E129*$F129*$G129*$J129*$DD$11)</f>
        <v>137270.24639999997</v>
      </c>
      <c r="DE129" s="97"/>
      <c r="DF129" s="98">
        <f>(DE129*$E129*$F129*$G129*$K129*$DF$11)</f>
        <v>0</v>
      </c>
      <c r="DG129" s="97"/>
      <c r="DH129" s="102">
        <f>(DG129*$E129*$F129*$G129*$L129*$DH$11)</f>
        <v>0</v>
      </c>
      <c r="DI129" s="98">
        <f t="shared" ref="DI129:DI140" si="247">SUM(M129,O129,Q129,S129,U129,W129,Y129,AA129,AC129,AE129,AG129,AI129,AO129,AS129,AU129,BY129,AK129,AY129,BA129,BC129,CM129,BE129,BG129,AM129,BK129,AQ129,CO129,BM129,CQ129,BO129,BQ129,BS129,CA129,BU129,BW129,CC129,CE129,CG129,CI129,CK129,CS129,CU129,BI129,AW129,CW129,CY129,DA129,DC129,DE129,DG129)</f>
        <v>201</v>
      </c>
      <c r="DJ129" s="98">
        <f t="shared" ref="DJ129:DJ140" si="248">SUM(N129,P129,R129,T129,V129,X129,Z129,AB129,AD129,AF129,AH129,AJ129,AP129,AT129,AV129,BZ129,AL129,AZ129,BB129,BD129,CN129,BF129,BH129,AN129,BL129,AR129,CP129,BN129,CR129,BP129,BR129,BT129,CB129,BV129,BX129,CD129,CF129,CH129,CJ129,CL129,CT129,CV129,BJ129,AX129,CX129,CZ129,DB129,DD129,DF129,DH129)</f>
        <v>7255876.4409599993</v>
      </c>
    </row>
    <row r="130" spans="1:114" ht="30" x14ac:dyDescent="0.25">
      <c r="A130" s="89"/>
      <c r="B130" s="90">
        <v>101</v>
      </c>
      <c r="C130" s="91" t="s">
        <v>352</v>
      </c>
      <c r="D130" s="92" t="s">
        <v>353</v>
      </c>
      <c r="E130" s="85">
        <v>23160</v>
      </c>
      <c r="F130" s="93">
        <v>1.49</v>
      </c>
      <c r="G130" s="94">
        <v>1</v>
      </c>
      <c r="H130" s="88"/>
      <c r="I130" s="95">
        <v>1.4</v>
      </c>
      <c r="J130" s="95">
        <v>1.68</v>
      </c>
      <c r="K130" s="95">
        <v>2.23</v>
      </c>
      <c r="L130" s="96">
        <v>2.57</v>
      </c>
      <c r="M130" s="97">
        <v>0</v>
      </c>
      <c r="N130" s="98">
        <f>(M130*$E130*$F130*$G130*$I130*$N$11)</f>
        <v>0</v>
      </c>
      <c r="O130" s="87">
        <v>7</v>
      </c>
      <c r="P130" s="97">
        <f>(O130*$E130*$F130*$G130*$I130*$P$11)</f>
        <v>372000.55199999997</v>
      </c>
      <c r="Q130" s="97"/>
      <c r="R130" s="98">
        <f>(Q130*$E130*$F130*$G130*$I130*$R$11)</f>
        <v>0</v>
      </c>
      <c r="S130" s="97"/>
      <c r="T130" s="98">
        <f>(S130/12*2*$E130*$F130*$G130*$I130*$T$11)+(S130/12*10*$E130*$F130*$G130*$I130*$T$12)</f>
        <v>0</v>
      </c>
      <c r="U130" s="97"/>
      <c r="V130" s="98">
        <f>(U130*$E130*$F130*$G130*$I130*$V$11)</f>
        <v>0</v>
      </c>
      <c r="W130" s="97"/>
      <c r="X130" s="98">
        <f>(W130*$E130*$F130*$G130*$I130*$X$11)</f>
        <v>0</v>
      </c>
      <c r="Y130" s="97"/>
      <c r="Z130" s="98">
        <f>(Y130*$E130*$F130*$G130*$I130*$Z$11)</f>
        <v>0</v>
      </c>
      <c r="AA130" s="97"/>
      <c r="AB130" s="98">
        <f>(AA130*$E130*$F130*$G130*$I130*$AB$11)</f>
        <v>0</v>
      </c>
      <c r="AC130" s="97"/>
      <c r="AD130" s="98">
        <f>(AC130*$E130*$F130*$G130*$I130*$AD$11)</f>
        <v>0</v>
      </c>
      <c r="AE130" s="97"/>
      <c r="AF130" s="98">
        <f>(AE130*$E130*$F130*$G130*$I130*$AF$11)</f>
        <v>0</v>
      </c>
      <c r="AG130" s="99"/>
      <c r="AH130" s="98">
        <f>(AG130*$E130*$F130*$G130*$I130*$AH$11)</f>
        <v>0</v>
      </c>
      <c r="AI130" s="97"/>
      <c r="AJ130" s="98">
        <f>(AI130*$E130*$F130*$G130*$I130*$AJ$11)</f>
        <v>0</v>
      </c>
      <c r="AK130" s="97"/>
      <c r="AL130" s="97">
        <f>(AK130*$E130*$F130*$G130*$I130*$AL$11)</f>
        <v>0</v>
      </c>
      <c r="AM130" s="97">
        <v>4</v>
      </c>
      <c r="AN130" s="98">
        <f>(AM130*$E130*$F130*$G130*$J130*$AN$11)</f>
        <v>255086.09280000001</v>
      </c>
      <c r="AO130" s="103">
        <v>0</v>
      </c>
      <c r="AP130" s="98">
        <f>(AO130*$E130*$F130*$G130*$J130*$AP$11)</f>
        <v>0</v>
      </c>
      <c r="AQ130" s="97">
        <v>0</v>
      </c>
      <c r="AR130" s="102">
        <f>(AQ130*$E130*$F130*$G130*$J130*$AR$11)</f>
        <v>0</v>
      </c>
      <c r="AS130" s="97"/>
      <c r="AT130" s="98">
        <f>(AS130*$E130*$F130*$G130*$I130*$AT$11)</f>
        <v>0</v>
      </c>
      <c r="AU130" s="97"/>
      <c r="AV130" s="97">
        <f>(AU130*$E130*$F130*$G130*$I130*$AV$11)</f>
        <v>0</v>
      </c>
      <c r="AW130" s="97"/>
      <c r="AX130" s="98">
        <f>(AW130*$E130*$F130*$G130*$I130*$AX$11)</f>
        <v>0</v>
      </c>
      <c r="AY130" s="97"/>
      <c r="AZ130" s="98">
        <f>(AY130*$E130*$F130*$G130*$I130*$AZ$11)</f>
        <v>0</v>
      </c>
      <c r="BA130" s="97"/>
      <c r="BB130" s="98">
        <f>(BA130*$E130*$F130*$G130*$I130*$BB$11)</f>
        <v>0</v>
      </c>
      <c r="BC130" s="97"/>
      <c r="BD130" s="98">
        <f>(BC130*$E130*$F130*$G130*$I130*$BD$11)</f>
        <v>0</v>
      </c>
      <c r="BE130" s="97"/>
      <c r="BF130" s="98">
        <f>(BE130*$E130*$F130*$G130*$I130*$BF$11)</f>
        <v>0</v>
      </c>
      <c r="BG130" s="97"/>
      <c r="BH130" s="98">
        <f>(BG130*$E130*$F130*$G130*$J130*$BH$11)</f>
        <v>0</v>
      </c>
      <c r="BI130" s="97"/>
      <c r="BJ130" s="98">
        <f>(BI130*$E130*$F130*$G130*$J130*$BJ$11)</f>
        <v>0</v>
      </c>
      <c r="BK130" s="97"/>
      <c r="BL130" s="98">
        <f>(BK130*$E130*$F130*$G130*$J130*$BL$11)</f>
        <v>0</v>
      </c>
      <c r="BM130" s="97"/>
      <c r="BN130" s="98">
        <f>(BM130*$E130*$F130*$G130*$J130*$BN$11)</f>
        <v>0</v>
      </c>
      <c r="BO130" s="97"/>
      <c r="BP130" s="98">
        <f>(BO130*$E130*$F130*$G130*$J130*$BP$11)</f>
        <v>0</v>
      </c>
      <c r="BQ130" s="97">
        <v>1</v>
      </c>
      <c r="BR130" s="98">
        <f>(BQ130*$E130*$F130*$G130*$J130*$BR$11)</f>
        <v>74206.863360000003</v>
      </c>
      <c r="BS130" s="97">
        <v>1</v>
      </c>
      <c r="BT130" s="102">
        <f>(BS130*$E130*$F130*$G130*$J130*$BT$11)</f>
        <v>63771.523200000003</v>
      </c>
      <c r="BU130" s="104"/>
      <c r="BV130" s="98">
        <f>(BU130*$E130*$F130*$G130*$I130*$BV$11)</f>
        <v>0</v>
      </c>
      <c r="BW130" s="97"/>
      <c r="BX130" s="98">
        <f>(BW130*$E130*$F130*$G130*$I130*$BX$11)</f>
        <v>0</v>
      </c>
      <c r="BY130" s="97"/>
      <c r="BZ130" s="98">
        <f>(BY130*$E130*$F130*$G130*$I130*$BZ$11)</f>
        <v>0</v>
      </c>
      <c r="CA130" s="97"/>
      <c r="CB130" s="98">
        <f>(CA130*$E130*$F130*$G130*$J130*$CB$11)</f>
        <v>0</v>
      </c>
      <c r="CC130" s="97"/>
      <c r="CD130" s="98">
        <f>(CC130*$E130*$F130*$G130*$I130*$CD$11)</f>
        <v>0</v>
      </c>
      <c r="CE130" s="97"/>
      <c r="CF130" s="98">
        <f>(CE130*$E130*$F130*$G130*$I130*$CF$11)</f>
        <v>0</v>
      </c>
      <c r="CG130" s="97"/>
      <c r="CH130" s="98">
        <f>(CG130*$E130*$F130*$G130*$I130*$CH$11)</f>
        <v>0</v>
      </c>
      <c r="CI130" s="97">
        <v>0</v>
      </c>
      <c r="CJ130" s="98">
        <f>(CI130*$E130*$F130*$G130*$I130*$CJ$11)</f>
        <v>0</v>
      </c>
      <c r="CK130" s="97"/>
      <c r="CL130" s="98">
        <f>(CK130*$E130*$F130*$G130*$I130*$CL$11)</f>
        <v>0</v>
      </c>
      <c r="CM130" s="97"/>
      <c r="CN130" s="98">
        <f>(CM130*$E130*$F130*$G130*$I130*$CN$11)</f>
        <v>0</v>
      </c>
      <c r="CO130" s="97">
        <v>0</v>
      </c>
      <c r="CP130" s="98">
        <f>(CO130*$E130*$F130*$G130*$J130*$CP$11)</f>
        <v>0</v>
      </c>
      <c r="CQ130" s="97"/>
      <c r="CR130" s="98">
        <f>(CQ130*$E130*$F130*$G130*$J130*$CR$11)</f>
        <v>0</v>
      </c>
      <c r="CS130" s="97"/>
      <c r="CT130" s="98">
        <f>(CS130*$E130*$F130*$G130*$J130*$CT$11)</f>
        <v>0</v>
      </c>
      <c r="CU130" s="103">
        <v>0</v>
      </c>
      <c r="CV130" s="98">
        <f>(CU130*$E130*$F130*$G130*$J130*$CV$11)</f>
        <v>0</v>
      </c>
      <c r="CW130" s="97"/>
      <c r="CX130" s="102">
        <f>(CW130*$E130*$F130*$G130*$J130*$CX$11)</f>
        <v>0</v>
      </c>
      <c r="CY130" s="97"/>
      <c r="CZ130" s="98">
        <f>(CY130*$E130*$F130*$G130*$J130*$CZ$11)</f>
        <v>0</v>
      </c>
      <c r="DA130" s="104"/>
      <c r="DB130" s="98">
        <f>(DA130*$E130*$F130*$G130*$J130*$DB$11)</f>
        <v>0</v>
      </c>
      <c r="DC130" s="97">
        <v>0</v>
      </c>
      <c r="DD130" s="98">
        <f>(DC130*$E130*$F130*$G130*$J130*$DD$11)</f>
        <v>0</v>
      </c>
      <c r="DE130" s="97"/>
      <c r="DF130" s="98">
        <f>(DE130*$E130*$F130*$G130*$K130*$DF$11)</f>
        <v>0</v>
      </c>
      <c r="DG130" s="97"/>
      <c r="DH130" s="102">
        <f>(DG130*$E130*$F130*$G130*$L130*$DH$11)</f>
        <v>0</v>
      </c>
      <c r="DI130" s="98">
        <f t="shared" si="247"/>
        <v>13</v>
      </c>
      <c r="DJ130" s="98">
        <f t="shared" si="248"/>
        <v>765065.03136000002</v>
      </c>
    </row>
    <row r="131" spans="1:114" x14ac:dyDescent="0.25">
      <c r="A131" s="89"/>
      <c r="B131" s="90">
        <v>102</v>
      </c>
      <c r="C131" s="91" t="s">
        <v>354</v>
      </c>
      <c r="D131" s="92" t="s">
        <v>355</v>
      </c>
      <c r="E131" s="85">
        <v>23160</v>
      </c>
      <c r="F131" s="93">
        <v>0.68</v>
      </c>
      <c r="G131" s="94">
        <v>1</v>
      </c>
      <c r="H131" s="88"/>
      <c r="I131" s="95">
        <v>1.4</v>
      </c>
      <c r="J131" s="95">
        <v>1.68</v>
      </c>
      <c r="K131" s="95">
        <v>2.23</v>
      </c>
      <c r="L131" s="96">
        <v>2.57</v>
      </c>
      <c r="M131" s="98">
        <v>72</v>
      </c>
      <c r="N131" s="98">
        <f>(M131*$E131*$F131*$G131*$I131)</f>
        <v>1587479.04</v>
      </c>
      <c r="O131" s="97">
        <f>560-25</f>
        <v>535</v>
      </c>
      <c r="P131" s="97">
        <f>(O131*$E131*$F131*$G131*$I131)</f>
        <v>11795851.199999999</v>
      </c>
      <c r="Q131" s="97">
        <v>36</v>
      </c>
      <c r="R131" s="98">
        <f>(Q131*$E131*$F131*$G131*$I131)</f>
        <v>793739.52</v>
      </c>
      <c r="S131" s="97"/>
      <c r="T131" s="98">
        <f>(S131*$E131*$F131*$G131*$I131)</f>
        <v>0</v>
      </c>
      <c r="U131" s="97">
        <v>0</v>
      </c>
      <c r="V131" s="98">
        <f>(U131*$E131*$F131*$G131*$I131)</f>
        <v>0</v>
      </c>
      <c r="W131" s="97">
        <v>0</v>
      </c>
      <c r="X131" s="98">
        <f>(W131*$E131*$F131*$G131*$I131)</f>
        <v>0</v>
      </c>
      <c r="Y131" s="97"/>
      <c r="Z131" s="98">
        <f>(Y131*$E131*$F131*$G131*$I131)</f>
        <v>0</v>
      </c>
      <c r="AA131" s="97">
        <v>0</v>
      </c>
      <c r="AB131" s="98">
        <f>(AA131*$E131*$F131*$G131*$I131)</f>
        <v>0</v>
      </c>
      <c r="AC131" s="98">
        <v>180</v>
      </c>
      <c r="AD131" s="98">
        <f>(AC131*$E131*$F131*$G131*$I131)</f>
        <v>3968697.5999999996</v>
      </c>
      <c r="AE131" s="97">
        <v>0</v>
      </c>
      <c r="AF131" s="98">
        <f>(AE131*$E131*$F131*$G131*$I131)</f>
        <v>0</v>
      </c>
      <c r="AG131" s="99"/>
      <c r="AH131" s="98">
        <f>(AG131*$E131*$F131*$G131*$I131)</f>
        <v>0</v>
      </c>
      <c r="AI131" s="98">
        <v>30</v>
      </c>
      <c r="AJ131" s="98">
        <f>(AI131*$E131*$F131*$G131*$I131)</f>
        <v>661449.60000000009</v>
      </c>
      <c r="AK131" s="97"/>
      <c r="AL131" s="98">
        <f>(AK131*$E131*$F131*$G131*$I131)</f>
        <v>0</v>
      </c>
      <c r="AM131" s="97">
        <v>237</v>
      </c>
      <c r="AN131" s="98">
        <f>(AM131*$E131*$F131*$G131*$J131)</f>
        <v>6270542.2079999996</v>
      </c>
      <c r="AO131" s="103"/>
      <c r="AP131" s="98">
        <f>(AO131*$E131*$F131*$G131*$J131)</f>
        <v>0</v>
      </c>
      <c r="AQ131" s="97">
        <v>70</v>
      </c>
      <c r="AR131" s="98">
        <f>(AQ131*$E131*$F131*$G131*$J131)</f>
        <v>1852058.88</v>
      </c>
      <c r="AS131" s="97"/>
      <c r="AT131" s="98">
        <f>(AS131*$E131*$F131*$G131*$I131)</f>
        <v>0</v>
      </c>
      <c r="AU131" s="97">
        <v>5</v>
      </c>
      <c r="AV131" s="98">
        <f>(AU131*$E131*$F131*$G131*$I131)</f>
        <v>110241.59999999999</v>
      </c>
      <c r="AW131" s="97"/>
      <c r="AX131" s="98">
        <f>(AW131*$E131*$F131*$G131*$I131)</f>
        <v>0</v>
      </c>
      <c r="AY131" s="97">
        <v>0</v>
      </c>
      <c r="AZ131" s="98">
        <f>(AY131*$E131*$F131*$G131*$I131)</f>
        <v>0</v>
      </c>
      <c r="BA131" s="97">
        <v>0</v>
      </c>
      <c r="BB131" s="98">
        <f>(BA131*$E131*$F131*$G131*$I131)</f>
        <v>0</v>
      </c>
      <c r="BC131" s="97">
        <v>0</v>
      </c>
      <c r="BD131" s="98">
        <f>(BC131*$E131*$F131*$G131*$I131)</f>
        <v>0</v>
      </c>
      <c r="BE131" s="97">
        <v>20</v>
      </c>
      <c r="BF131" s="98">
        <f>(BE131*$E131*$F131*$G131*$I131)</f>
        <v>440966.39999999997</v>
      </c>
      <c r="BG131" s="97"/>
      <c r="BH131" s="98">
        <f>(BG131*$E131*$F131*$G131*$J131)</f>
        <v>0</v>
      </c>
      <c r="BI131" s="97">
        <v>18</v>
      </c>
      <c r="BJ131" s="98">
        <f>(BI131*$E131*$F131*$G131*$J131)</f>
        <v>476243.712</v>
      </c>
      <c r="BK131" s="97">
        <v>0</v>
      </c>
      <c r="BL131" s="98">
        <f>(BK131*$E131*$F131*$G131*$J131)</f>
        <v>0</v>
      </c>
      <c r="BM131" s="98">
        <v>20</v>
      </c>
      <c r="BN131" s="98">
        <f>(BM131*$E131*$F131*$G131*$J131)</f>
        <v>529159.67999999993</v>
      </c>
      <c r="BO131" s="97">
        <v>495</v>
      </c>
      <c r="BP131" s="98">
        <f>(BO131*$E131*$F131*$G131*$J131)</f>
        <v>13096702.080000002</v>
      </c>
      <c r="BQ131" s="97">
        <v>40</v>
      </c>
      <c r="BR131" s="98">
        <f>(BQ131*$E131*$F131*$G131*$J131)</f>
        <v>1058319.3599999999</v>
      </c>
      <c r="BS131" s="97">
        <v>72</v>
      </c>
      <c r="BT131" s="98">
        <f>(BS131*$E131*$F131*$G131*$J131)</f>
        <v>1904974.848</v>
      </c>
      <c r="BU131" s="104">
        <v>0</v>
      </c>
      <c r="BV131" s="98">
        <f>(BU131*$E131*$F131*$G131*$I131)</f>
        <v>0</v>
      </c>
      <c r="BW131" s="97">
        <v>0</v>
      </c>
      <c r="BX131" s="98">
        <f>(BW131*$E131*$F131*$G131*$I131)</f>
        <v>0</v>
      </c>
      <c r="BY131" s="97">
        <v>0</v>
      </c>
      <c r="BZ131" s="98">
        <f>(BY131*$E131*$F131*$G131*$I131)</f>
        <v>0</v>
      </c>
      <c r="CA131" s="107">
        <v>110</v>
      </c>
      <c r="CB131" s="98">
        <f>(CA131*$E131*$F131*$G131*$J131)</f>
        <v>2910378.24</v>
      </c>
      <c r="CC131" s="97"/>
      <c r="CD131" s="98">
        <f>(CC131*$E131*$F131*$G131*$I131)</f>
        <v>0</v>
      </c>
      <c r="CE131" s="97">
        <v>96</v>
      </c>
      <c r="CF131" s="98">
        <f>(CE131*$E131*$F131*$G131*$I131)</f>
        <v>2116638.7199999997</v>
      </c>
      <c r="CG131" s="97">
        <v>180</v>
      </c>
      <c r="CH131" s="98">
        <f>(CG131*$E131*$F131*$G131*$I131)</f>
        <v>3968697.5999999996</v>
      </c>
      <c r="CI131" s="97">
        <v>34</v>
      </c>
      <c r="CJ131" s="98">
        <f>(CI131*$E131*$F131*$G131*$I131)</f>
        <v>749642.88</v>
      </c>
      <c r="CK131" s="97">
        <v>111</v>
      </c>
      <c r="CL131" s="98">
        <f>(CK131*$E131*$F131*$G131*$I131)</f>
        <v>2447363.52</v>
      </c>
      <c r="CM131" s="98">
        <v>65</v>
      </c>
      <c r="CN131" s="98">
        <f>(CM131*$E131*$F131*$G131*$I131)</f>
        <v>1433140.8</v>
      </c>
      <c r="CO131" s="97">
        <v>265</v>
      </c>
      <c r="CP131" s="98">
        <f>(CO131*$E131*$F131*$G131*$J131)</f>
        <v>7011365.7600000007</v>
      </c>
      <c r="CQ131" s="97">
        <v>28</v>
      </c>
      <c r="CR131" s="98">
        <f>(CQ131*$E131*$F131*$G131*$J131)</f>
        <v>740823.55200000003</v>
      </c>
      <c r="CS131" s="98">
        <v>264</v>
      </c>
      <c r="CT131" s="98">
        <f>(CS131*$E131*$F131*$G131*$J131)</f>
        <v>6984907.7759999996</v>
      </c>
      <c r="CU131" s="103"/>
      <c r="CV131" s="98">
        <f>(CU131*$E131*$F131*$G131*$J131)</f>
        <v>0</v>
      </c>
      <c r="CW131" s="97">
        <v>0</v>
      </c>
      <c r="CX131" s="98">
        <f>(CW131*$E131*$F131*$G131*$J131)</f>
        <v>0</v>
      </c>
      <c r="CY131" s="97">
        <v>60</v>
      </c>
      <c r="CZ131" s="98">
        <f>(CY131*$E131*$F131*$G131*$J131)</f>
        <v>1587479.04</v>
      </c>
      <c r="DA131" s="98">
        <v>19</v>
      </c>
      <c r="DB131" s="98">
        <f>(DA131*$E131*$F131*$G131*$J131)</f>
        <v>502701.696</v>
      </c>
      <c r="DC131" s="97">
        <v>212</v>
      </c>
      <c r="DD131" s="98">
        <f>(DC131*$E131*$F131*$G131*$J131)</f>
        <v>5609092.608</v>
      </c>
      <c r="DE131" s="97">
        <v>36</v>
      </c>
      <c r="DF131" s="98">
        <f>(DE131*$E131*$F131*$G131*$K131)</f>
        <v>1264313.6640000001</v>
      </c>
      <c r="DG131" s="97">
        <v>45</v>
      </c>
      <c r="DH131" s="102">
        <f>(DG131*$E131*$F131*$G131*$L131)</f>
        <v>1821348.72</v>
      </c>
      <c r="DI131" s="98">
        <f t="shared" si="247"/>
        <v>3355</v>
      </c>
      <c r="DJ131" s="98">
        <f t="shared" si="248"/>
        <v>83694320.304000005</v>
      </c>
    </row>
    <row r="132" spans="1:114" x14ac:dyDescent="0.25">
      <c r="A132" s="89"/>
      <c r="B132" s="90">
        <v>103</v>
      </c>
      <c r="C132" s="91" t="s">
        <v>356</v>
      </c>
      <c r="D132" s="92" t="s">
        <v>357</v>
      </c>
      <c r="E132" s="85">
        <v>23160</v>
      </c>
      <c r="F132" s="93">
        <v>1.01</v>
      </c>
      <c r="G132" s="94">
        <v>1</v>
      </c>
      <c r="H132" s="88"/>
      <c r="I132" s="95">
        <v>1.4</v>
      </c>
      <c r="J132" s="95">
        <v>1.68</v>
      </c>
      <c r="K132" s="95">
        <v>2.23</v>
      </c>
      <c r="L132" s="96">
        <v>2.57</v>
      </c>
      <c r="M132" s="97">
        <f>4-2</f>
        <v>2</v>
      </c>
      <c r="N132" s="98">
        <f>(M132*$E132*$F132*$G132*$I132*$N$11)</f>
        <v>72046.127999999997</v>
      </c>
      <c r="O132" s="87">
        <v>52</v>
      </c>
      <c r="P132" s="97">
        <f>(O132*$E132*$F132*$G132*$I132*$P$11)</f>
        <v>1873199.328</v>
      </c>
      <c r="Q132" s="97">
        <v>36</v>
      </c>
      <c r="R132" s="98">
        <f>(Q132*$E132*$F132*$G132*$I132*$R$11)</f>
        <v>1296830.304</v>
      </c>
      <c r="S132" s="97"/>
      <c r="T132" s="98">
        <f>(S132/12*2*$E132*$F132*$G132*$I132*$T$11)+(S132/12*10*$E132*$F132*$G132*$I132*$T$12)</f>
        <v>0</v>
      </c>
      <c r="U132" s="97"/>
      <c r="V132" s="98">
        <f>(U132*$E132*$F132*$G132*$I132*$V$11)</f>
        <v>0</v>
      </c>
      <c r="W132" s="97"/>
      <c r="X132" s="98">
        <f>(W132*$E132*$F132*$G132*$I132*$X$11)</f>
        <v>0</v>
      </c>
      <c r="Y132" s="97"/>
      <c r="Z132" s="98">
        <f>(Y132*$E132*$F132*$G132*$I132*$Z$11)</f>
        <v>0</v>
      </c>
      <c r="AA132" s="97"/>
      <c r="AB132" s="98">
        <f>(AA132*$E132*$F132*$G132*$I132*$AB$11)</f>
        <v>0</v>
      </c>
      <c r="AC132" s="97"/>
      <c r="AD132" s="98">
        <f>(AC132*$E132*$F132*$G132*$I132*$AD$11)</f>
        <v>0</v>
      </c>
      <c r="AE132" s="97"/>
      <c r="AF132" s="98">
        <f>(AE132*$E132*$F132*$G132*$I132*$AF$11)</f>
        <v>0</v>
      </c>
      <c r="AG132" s="99"/>
      <c r="AH132" s="98">
        <f>(AG132*$E132*$F132*$G132*$I132*$AH$11)</f>
        <v>0</v>
      </c>
      <c r="AI132" s="97"/>
      <c r="AJ132" s="98">
        <f>(AI132*$E132*$F132*$G132*$I132*$AJ$11)</f>
        <v>0</v>
      </c>
      <c r="AK132" s="97"/>
      <c r="AL132" s="97">
        <f>(AK132*$E132*$F132*$G132*$I132*$AL$11)</f>
        <v>0</v>
      </c>
      <c r="AM132" s="97">
        <v>44</v>
      </c>
      <c r="AN132" s="98">
        <f>(AM132*$E132*$F132*$G132*$J132*$AN$11)</f>
        <v>1902017.7792</v>
      </c>
      <c r="AO132" s="103"/>
      <c r="AP132" s="98">
        <f>(AO132*$E132*$F132*$G132*$J132*$AP$11)</f>
        <v>0</v>
      </c>
      <c r="AQ132" s="97">
        <v>0</v>
      </c>
      <c r="AR132" s="102">
        <f>(AQ132*$E132*$F132*$G132*$J132*$AR$11)</f>
        <v>0</v>
      </c>
      <c r="AS132" s="97"/>
      <c r="AT132" s="98">
        <f>(AS132*$E132*$F132*$G132*$I132*$AT$11)</f>
        <v>0</v>
      </c>
      <c r="AU132" s="97"/>
      <c r="AV132" s="97">
        <f>(AU132*$E132*$F132*$G132*$I132*$AV$11)</f>
        <v>0</v>
      </c>
      <c r="AW132" s="97"/>
      <c r="AX132" s="98">
        <f>(AW132*$E132*$F132*$G132*$I132*$AX$11)</f>
        <v>0</v>
      </c>
      <c r="AY132" s="97"/>
      <c r="AZ132" s="98">
        <f>(AY132*$E132*$F132*$G132*$I132*$AZ$11)</f>
        <v>0</v>
      </c>
      <c r="BA132" s="97"/>
      <c r="BB132" s="98">
        <f>(BA132*$E132*$F132*$G132*$I132*$BB$11)</f>
        <v>0</v>
      </c>
      <c r="BC132" s="97"/>
      <c r="BD132" s="98">
        <f>(BC132*$E132*$F132*$G132*$I132*$BD$11)</f>
        <v>0</v>
      </c>
      <c r="BE132" s="97">
        <v>5</v>
      </c>
      <c r="BF132" s="98">
        <f>(BE132*$E132*$F132*$G132*$I132*$BF$11)</f>
        <v>209588.73599999998</v>
      </c>
      <c r="BG132" s="97"/>
      <c r="BH132" s="98">
        <f>(BG132*$E132*$F132*$G132*$J132*$BH$11)</f>
        <v>0</v>
      </c>
      <c r="BI132" s="97"/>
      <c r="BJ132" s="98">
        <f>(BI132*$E132*$F132*$G132*$J132*$BJ$11)</f>
        <v>0</v>
      </c>
      <c r="BK132" s="97"/>
      <c r="BL132" s="98">
        <f>(BK132*$E132*$F132*$G132*$J132*$BL$11)</f>
        <v>0</v>
      </c>
      <c r="BM132" s="97">
        <v>3</v>
      </c>
      <c r="BN132" s="98">
        <f>(BM132*$E132*$F132*$G132*$J132*$BN$11)</f>
        <v>117893.664</v>
      </c>
      <c r="BO132" s="97"/>
      <c r="BP132" s="98">
        <f>(BO132*$E132*$F132*$G132*$J132*$BP$11)</f>
        <v>0</v>
      </c>
      <c r="BQ132" s="97">
        <v>12</v>
      </c>
      <c r="BR132" s="98">
        <f>(BQ132*$E132*$F132*$G132*$J132*$BR$11)</f>
        <v>603615.55968000006</v>
      </c>
      <c r="BS132" s="97">
        <v>5</v>
      </c>
      <c r="BT132" s="102">
        <f>(BS132*$E132*$F132*$G132*$J132*$BT$11)</f>
        <v>216138.38400000002</v>
      </c>
      <c r="BU132" s="104"/>
      <c r="BV132" s="98">
        <f>(BU132*$E132*$F132*$G132*$I132*$BV$11)</f>
        <v>0</v>
      </c>
      <c r="BW132" s="97"/>
      <c r="BX132" s="98">
        <f>(BW132*$E132*$F132*$G132*$I132*$BX$11)</f>
        <v>0</v>
      </c>
      <c r="BY132" s="97"/>
      <c r="BZ132" s="98">
        <f>(BY132*$E132*$F132*$G132*$I132*$BZ$11)</f>
        <v>0</v>
      </c>
      <c r="CA132" s="97"/>
      <c r="CB132" s="98">
        <f>(CA132*$E132*$F132*$G132*$J132*$CB$11)</f>
        <v>0</v>
      </c>
      <c r="CC132" s="97"/>
      <c r="CD132" s="98">
        <f>(CC132*$E132*$F132*$G132*$I132*$CD$11)</f>
        <v>0</v>
      </c>
      <c r="CE132" s="97"/>
      <c r="CF132" s="98">
        <f>(CE132*$E132*$F132*$G132*$I132*$CF$11)</f>
        <v>0</v>
      </c>
      <c r="CG132" s="97"/>
      <c r="CH132" s="98">
        <f>(CG132*$E132*$F132*$G132*$I132*$CH$11)</f>
        <v>0</v>
      </c>
      <c r="CI132" s="97">
        <v>0</v>
      </c>
      <c r="CJ132" s="98">
        <f>(CI132*$E132*$F132*$G132*$I132*$CJ$11)</f>
        <v>0</v>
      </c>
      <c r="CK132" s="97">
        <v>3</v>
      </c>
      <c r="CL132" s="98">
        <f>(CK132*$E132*$F132*$G132*$I132*$CL$11)</f>
        <v>98244.72</v>
      </c>
      <c r="CM132" s="97"/>
      <c r="CN132" s="98">
        <f>(CM132*$E132*$F132*$G132*$I132*$CN$11)</f>
        <v>0</v>
      </c>
      <c r="CO132" s="97">
        <v>7</v>
      </c>
      <c r="CP132" s="98">
        <f>(CO132*$E132*$F132*$G132*$J132*$CP$11)</f>
        <v>305344.58976000006</v>
      </c>
      <c r="CQ132" s="97">
        <v>4</v>
      </c>
      <c r="CR132" s="98">
        <f>(CQ132*$E132*$F132*$G132*$J132*$CR$11)</f>
        <v>188629.86239999998</v>
      </c>
      <c r="CS132" s="97"/>
      <c r="CT132" s="98">
        <f>(CS132*$E132*$F132*$G132*$J132*$CT$11)</f>
        <v>0</v>
      </c>
      <c r="CU132" s="103"/>
      <c r="CV132" s="98">
        <f>(CU132*$E132*$F132*$G132*$J132*$CV$11)</f>
        <v>0</v>
      </c>
      <c r="CW132" s="97"/>
      <c r="CX132" s="102">
        <f>(CW132*$E132*$F132*$G132*$J132*$CX$11)</f>
        <v>0</v>
      </c>
      <c r="CY132" s="97"/>
      <c r="CZ132" s="98">
        <f>(CY132*$E132*$F132*$G132*$J132*$CZ$11)</f>
        <v>0</v>
      </c>
      <c r="DA132" s="104"/>
      <c r="DB132" s="98">
        <f>(DA132*$E132*$F132*$G132*$J132*$DB$11)</f>
        <v>0</v>
      </c>
      <c r="DC132" s="97">
        <v>4</v>
      </c>
      <c r="DD132" s="98">
        <f>(DC132*$E132*$F132*$G132*$J132*$DD$11)</f>
        <v>188629.86239999998</v>
      </c>
      <c r="DE132" s="97"/>
      <c r="DF132" s="98">
        <f>(DE132*$E132*$F132*$G132*$K132*$DF$11)</f>
        <v>0</v>
      </c>
      <c r="DG132" s="97">
        <v>1</v>
      </c>
      <c r="DH132" s="102">
        <f>(DG132*$E132*$F132*$G132*$L132*$DH$11)</f>
        <v>66729.217319999996</v>
      </c>
      <c r="DI132" s="98">
        <f t="shared" si="247"/>
        <v>178</v>
      </c>
      <c r="DJ132" s="98">
        <f t="shared" si="248"/>
        <v>7138908.1347599989</v>
      </c>
    </row>
    <row r="133" spans="1:114" ht="15.75" customHeight="1" x14ac:dyDescent="0.25">
      <c r="A133" s="89"/>
      <c r="B133" s="90">
        <v>104</v>
      </c>
      <c r="C133" s="91" t="s">
        <v>358</v>
      </c>
      <c r="D133" s="92" t="s">
        <v>359</v>
      </c>
      <c r="E133" s="85">
        <v>23160</v>
      </c>
      <c r="F133" s="94">
        <v>0.4</v>
      </c>
      <c r="G133" s="94">
        <v>1</v>
      </c>
      <c r="H133" s="88"/>
      <c r="I133" s="95">
        <v>1.4</v>
      </c>
      <c r="J133" s="95">
        <v>1.68</v>
      </c>
      <c r="K133" s="95">
        <v>2.23</v>
      </c>
      <c r="L133" s="96">
        <v>2.57</v>
      </c>
      <c r="M133" s="97">
        <v>0</v>
      </c>
      <c r="N133" s="98">
        <f>(M133*$E133*$F133*$G133*$I133)</f>
        <v>0</v>
      </c>
      <c r="O133" s="87">
        <v>300</v>
      </c>
      <c r="P133" s="97">
        <f>(O133*$E133*$F133*$G133*$I133)</f>
        <v>3890879.9999999995</v>
      </c>
      <c r="Q133" s="97"/>
      <c r="R133" s="98">
        <f>(Q133*$E133*$F133*$G133*$I133)</f>
        <v>0</v>
      </c>
      <c r="S133" s="97"/>
      <c r="T133" s="98">
        <f>(S133*$E133*$F133*$G133*$I133)</f>
        <v>0</v>
      </c>
      <c r="U133" s="97">
        <v>0</v>
      </c>
      <c r="V133" s="98">
        <f>(U133*$E133*$F133*$G133*$I133)</f>
        <v>0</v>
      </c>
      <c r="W133" s="97">
        <v>0</v>
      </c>
      <c r="X133" s="98">
        <f>(W133*$E133*$F133*$G133*$I133)</f>
        <v>0</v>
      </c>
      <c r="Y133" s="97"/>
      <c r="Z133" s="98">
        <f>(Y133*$E133*$F133*$G133*$I133)</f>
        <v>0</v>
      </c>
      <c r="AA133" s="97">
        <v>0</v>
      </c>
      <c r="AB133" s="98">
        <f>(AA133*$E133*$F133*$G133*$I133)</f>
        <v>0</v>
      </c>
      <c r="AC133" s="97"/>
      <c r="AD133" s="98">
        <f>(AC133*$E133*$F133*$G133*$I133)</f>
        <v>0</v>
      </c>
      <c r="AE133" s="97">
        <v>0</v>
      </c>
      <c r="AF133" s="98">
        <f>(AE133*$E133*$F133*$G133*$I133)</f>
        <v>0</v>
      </c>
      <c r="AG133" s="99"/>
      <c r="AH133" s="98">
        <f>(AG133*$E133*$F133*$G133*$I133)</f>
        <v>0</v>
      </c>
      <c r="AI133" s="97"/>
      <c r="AJ133" s="98">
        <f>(AI133*$E133*$F133*$G133*$I133)</f>
        <v>0</v>
      </c>
      <c r="AK133" s="97">
        <v>0</v>
      </c>
      <c r="AL133" s="98">
        <f>(AK133*$E133*$F133*$G133*$I133)</f>
        <v>0</v>
      </c>
      <c r="AM133" s="97">
        <v>228</v>
      </c>
      <c r="AN133" s="98">
        <f>(AM133*$E133*$F133*$G133*$J133)</f>
        <v>3548482.56</v>
      </c>
      <c r="AO133" s="103"/>
      <c r="AP133" s="98">
        <f>(AO133*$E133*$F133*$G133*$J133)</f>
        <v>0</v>
      </c>
      <c r="AQ133" s="97">
        <v>0</v>
      </c>
      <c r="AR133" s="98">
        <f>(AQ133*$E133*$F133*$G133*$J133)</f>
        <v>0</v>
      </c>
      <c r="AS133" s="97"/>
      <c r="AT133" s="98">
        <f>(AS133*$E133*$F133*$G133*$I133)</f>
        <v>0</v>
      </c>
      <c r="AU133" s="97"/>
      <c r="AV133" s="98">
        <f>(AU133*$E133*$F133*$G133*$I133)</f>
        <v>0</v>
      </c>
      <c r="AW133" s="97"/>
      <c r="AX133" s="98">
        <f>(AW133*$E133*$F133*$G133*$I133)</f>
        <v>0</v>
      </c>
      <c r="AY133" s="97">
        <v>0</v>
      </c>
      <c r="AZ133" s="98">
        <f>(AY133*$E133*$F133*$G133*$I133)</f>
        <v>0</v>
      </c>
      <c r="BA133" s="97">
        <v>0</v>
      </c>
      <c r="BB133" s="98">
        <f>(BA133*$E133*$F133*$G133*$I133)</f>
        <v>0</v>
      </c>
      <c r="BC133" s="97">
        <v>0</v>
      </c>
      <c r="BD133" s="98">
        <f>(BC133*$E133*$F133*$G133*$I133)</f>
        <v>0</v>
      </c>
      <c r="BE133" s="97">
        <v>30</v>
      </c>
      <c r="BF133" s="98">
        <f>(BE133*$E133*$F133*$G133*$I133)</f>
        <v>389088</v>
      </c>
      <c r="BG133" s="97"/>
      <c r="BH133" s="98">
        <f>(BG133*$E133*$F133*$G133*$J133)</f>
        <v>0</v>
      </c>
      <c r="BI133" s="97"/>
      <c r="BJ133" s="98">
        <f>(BI133*$E133*$F133*$G133*$J133)</f>
        <v>0</v>
      </c>
      <c r="BK133" s="97">
        <v>0</v>
      </c>
      <c r="BL133" s="98">
        <f>(BK133*$E133*$F133*$G133*$J133)</f>
        <v>0</v>
      </c>
      <c r="BM133" s="97">
        <v>62</v>
      </c>
      <c r="BN133" s="98">
        <f>(BM133*$E133*$F133*$G133*$J133)</f>
        <v>964938.23999999999</v>
      </c>
      <c r="BO133" s="97">
        <v>3</v>
      </c>
      <c r="BP133" s="98">
        <f>(BO133*$E133*$F133*$G133*$J133)</f>
        <v>46690.559999999998</v>
      </c>
      <c r="BQ133" s="97">
        <v>45</v>
      </c>
      <c r="BR133" s="98">
        <f>(BQ133*$E133*$F133*$G133*$J133)</f>
        <v>700358.4</v>
      </c>
      <c r="BS133" s="97">
        <v>55</v>
      </c>
      <c r="BT133" s="98">
        <f>(BS133*$E133*$F133*$G133*$J133)</f>
        <v>855993.6</v>
      </c>
      <c r="BU133" s="104">
        <v>0</v>
      </c>
      <c r="BV133" s="98">
        <f>(BU133*$E133*$F133*$G133*$I133)</f>
        <v>0</v>
      </c>
      <c r="BW133" s="97">
        <v>0</v>
      </c>
      <c r="BX133" s="98">
        <f>(BW133*$E133*$F133*$G133*$I133)</f>
        <v>0</v>
      </c>
      <c r="BY133" s="97">
        <v>0</v>
      </c>
      <c r="BZ133" s="98">
        <f>(BY133*$E133*$F133*$G133*$I133)</f>
        <v>0</v>
      </c>
      <c r="CA133" s="97">
        <v>18</v>
      </c>
      <c r="CB133" s="98">
        <f>(CA133*$E133*$F133*$G133*$J133)</f>
        <v>280143.35999999999</v>
      </c>
      <c r="CC133" s="97"/>
      <c r="CD133" s="98">
        <f>(CC133*$E133*$F133*$G133*$I133)</f>
        <v>0</v>
      </c>
      <c r="CE133" s="97"/>
      <c r="CF133" s="98">
        <f>(CE133*$E133*$F133*$G133*$I133)</f>
        <v>0</v>
      </c>
      <c r="CG133" s="97"/>
      <c r="CH133" s="98">
        <f>(CG133*$E133*$F133*$G133*$I133)</f>
        <v>0</v>
      </c>
      <c r="CI133" s="97">
        <v>26</v>
      </c>
      <c r="CJ133" s="98">
        <f>(CI133*$E133*$F133*$G133*$I133)</f>
        <v>337209.59999999998</v>
      </c>
      <c r="CK133" s="97">
        <v>48</v>
      </c>
      <c r="CL133" s="98">
        <f>(CK133*$E133*$F133*$G133*$I133)</f>
        <v>622540.79999999993</v>
      </c>
      <c r="CM133" s="97">
        <v>30</v>
      </c>
      <c r="CN133" s="98">
        <f>(CM133*$E133*$F133*$G133*$I133)</f>
        <v>389088</v>
      </c>
      <c r="CO133" s="97">
        <v>42</v>
      </c>
      <c r="CP133" s="98">
        <f>(CO133*$E133*$F133*$G133*$J133)</f>
        <v>653667.83999999997</v>
      </c>
      <c r="CQ133" s="97">
        <v>87</v>
      </c>
      <c r="CR133" s="98">
        <f>(CQ133*$E133*$F133*$G133*$J133)</f>
        <v>1354026.24</v>
      </c>
      <c r="CS133" s="97"/>
      <c r="CT133" s="98">
        <f>(CS133*$E133*$F133*$G133*$J133)</f>
        <v>0</v>
      </c>
      <c r="CU133" s="103"/>
      <c r="CV133" s="98">
        <f>(CU133*$E133*$F133*$G133*$J133)</f>
        <v>0</v>
      </c>
      <c r="CW133" s="97">
        <v>0</v>
      </c>
      <c r="CX133" s="98">
        <f>(CW133*$E133*$F133*$G133*$J133)</f>
        <v>0</v>
      </c>
      <c r="CY133" s="97">
        <v>14</v>
      </c>
      <c r="CZ133" s="98">
        <f>(CY133*$E133*$F133*$G133*$J133)</f>
        <v>217889.28</v>
      </c>
      <c r="DA133" s="104">
        <v>12</v>
      </c>
      <c r="DB133" s="98">
        <f>(DA133*$E133*$F133*$G133*$J133)</f>
        <v>186762.23999999999</v>
      </c>
      <c r="DC133" s="97">
        <v>16</v>
      </c>
      <c r="DD133" s="98">
        <f>(DC133*$E133*$F133*$G133*$J133)</f>
        <v>249016.31999999998</v>
      </c>
      <c r="DE133" s="97">
        <v>12</v>
      </c>
      <c r="DF133" s="98">
        <f>(DE133*$E133*$F133*$G133*$K133)</f>
        <v>247904.63999999998</v>
      </c>
      <c r="DG133" s="97">
        <v>23</v>
      </c>
      <c r="DH133" s="102">
        <f>(DG133*$E133*$F133*$G133*$L133)</f>
        <v>547595.03999999992</v>
      </c>
      <c r="DI133" s="98">
        <f t="shared" si="247"/>
        <v>1051</v>
      </c>
      <c r="DJ133" s="98">
        <f t="shared" si="248"/>
        <v>15482274.720000001</v>
      </c>
    </row>
    <row r="134" spans="1:114" ht="18.75" x14ac:dyDescent="0.25">
      <c r="A134" s="89"/>
      <c r="B134" s="90">
        <v>105</v>
      </c>
      <c r="C134" s="91" t="s">
        <v>360</v>
      </c>
      <c r="D134" s="92" t="s">
        <v>361</v>
      </c>
      <c r="E134" s="85">
        <v>23160</v>
      </c>
      <c r="F134" s="93">
        <v>1.54</v>
      </c>
      <c r="G134" s="111">
        <v>0.8</v>
      </c>
      <c r="H134" s="149"/>
      <c r="I134" s="95">
        <v>1.4</v>
      </c>
      <c r="J134" s="95">
        <v>1.68</v>
      </c>
      <c r="K134" s="95">
        <v>2.23</v>
      </c>
      <c r="L134" s="96">
        <v>2.57</v>
      </c>
      <c r="M134" s="97">
        <v>3</v>
      </c>
      <c r="N134" s="98">
        <f>(M134*$E134*$F134*$G134*$I134*$N$11)</f>
        <v>131823.01440000001</v>
      </c>
      <c r="O134" s="87">
        <v>450</v>
      </c>
      <c r="P134" s="97">
        <f>(O134*$E134*$F134*$G134*$I134*$P$11)</f>
        <v>19773452.16</v>
      </c>
      <c r="Q134" s="97"/>
      <c r="R134" s="98">
        <f>(Q134*$E134*$F134*$G134*$I134*$R$11)</f>
        <v>0</v>
      </c>
      <c r="S134" s="97"/>
      <c r="T134" s="98">
        <f>(S134/12*2*$E134*$F134*$G134*$I134*$T$11)+(S134/12*10*$E134*$F134*$G134*$I134*$T$12)</f>
        <v>0</v>
      </c>
      <c r="U134" s="97">
        <v>0</v>
      </c>
      <c r="V134" s="98">
        <f>(U134*$E134*$F134*$G134*$I134*$V$11)</f>
        <v>0</v>
      </c>
      <c r="W134" s="97">
        <v>0</v>
      </c>
      <c r="X134" s="98">
        <f>(W134*$E134*$F134*$G134*$I134*$X$11)</f>
        <v>0</v>
      </c>
      <c r="Y134" s="97"/>
      <c r="Z134" s="98">
        <f>(Y134*$E134*$F134*$G134*$I134*$Z$11)</f>
        <v>0</v>
      </c>
      <c r="AA134" s="97">
        <v>0</v>
      </c>
      <c r="AB134" s="98">
        <f>(AA134*$E134*$F134*$G134*$I134*$AB$11)</f>
        <v>0</v>
      </c>
      <c r="AC134" s="97"/>
      <c r="AD134" s="98">
        <f>(AC134*$E134*$F134*$G134*$I134*$AD$11)</f>
        <v>0</v>
      </c>
      <c r="AE134" s="97">
        <v>0</v>
      </c>
      <c r="AF134" s="98">
        <f>(AE134*$E134*$F134*$G134*$I134*$AF$11)</f>
        <v>0</v>
      </c>
      <c r="AG134" s="97">
        <v>17</v>
      </c>
      <c r="AH134" s="98">
        <f>(AG134*$E134*$F134*$G134*$I134*$AH$11)</f>
        <v>746997.08160000015</v>
      </c>
      <c r="AI134" s="97"/>
      <c r="AJ134" s="98">
        <f>(AI134*$E134*$F134*$G134*$I134*$AJ$11)</f>
        <v>0</v>
      </c>
      <c r="AK134" s="97">
        <v>0</v>
      </c>
      <c r="AL134" s="97">
        <f>(AK134*$E134*$F134*$G134*$I134*$AL$11)</f>
        <v>0</v>
      </c>
      <c r="AM134" s="97">
        <v>141</v>
      </c>
      <c r="AN134" s="98">
        <f>(AM134*$E134*$F134*$G134*$J134*$AN$11)</f>
        <v>7434818.0121600013</v>
      </c>
      <c r="AO134" s="103"/>
      <c r="AP134" s="98">
        <f>(AO134*$E134*$F134*$G134*$J134*$AP$11)</f>
        <v>0</v>
      </c>
      <c r="AQ134" s="97">
        <v>0</v>
      </c>
      <c r="AR134" s="102">
        <f>(AQ134*$E134*$F134*$G134*$J134*$AR$11)</f>
        <v>0</v>
      </c>
      <c r="AS134" s="97"/>
      <c r="AT134" s="98">
        <f>(AS134*$E134*$F134*$G134*$I134*$AT$11)</f>
        <v>0</v>
      </c>
      <c r="AU134" s="97">
        <v>0</v>
      </c>
      <c r="AV134" s="97">
        <f>(AU134*$E134*$F134*$G134*$I134*$AV$11)</f>
        <v>0</v>
      </c>
      <c r="AW134" s="97"/>
      <c r="AX134" s="98">
        <f>(AW134*$E134*$F134*$G134*$I134*$AX$11)</f>
        <v>0</v>
      </c>
      <c r="AY134" s="97">
        <v>0</v>
      </c>
      <c r="AZ134" s="98">
        <f>(AY134*$E134*$F134*$G134*$I134*$AZ$11)</f>
        <v>0</v>
      </c>
      <c r="BA134" s="97">
        <v>0</v>
      </c>
      <c r="BB134" s="98">
        <f>(BA134*$E134*$F134*$G134*$I134*$BB$11)</f>
        <v>0</v>
      </c>
      <c r="BC134" s="97">
        <v>0</v>
      </c>
      <c r="BD134" s="98">
        <f>(BC134*$E134*$F134*$G134*$I134*$BD$11)</f>
        <v>0</v>
      </c>
      <c r="BE134" s="97">
        <v>3</v>
      </c>
      <c r="BF134" s="98">
        <f>(BE134*$E134*$F134*$G134*$I134*$BF$11)</f>
        <v>153394.05312</v>
      </c>
      <c r="BG134" s="97"/>
      <c r="BH134" s="98">
        <f>(BG134*$E134*$F134*$G134*$J134*$BH$11)</f>
        <v>0</v>
      </c>
      <c r="BI134" s="97">
        <v>0</v>
      </c>
      <c r="BJ134" s="98">
        <f>(BI134*$E134*$F134*$G134*$J134*$BJ$11)</f>
        <v>0</v>
      </c>
      <c r="BK134" s="97">
        <v>0</v>
      </c>
      <c r="BL134" s="98">
        <f>(BK134*$E134*$F134*$G134*$J134*$BL$11)</f>
        <v>0</v>
      </c>
      <c r="BM134" s="97">
        <v>2</v>
      </c>
      <c r="BN134" s="98">
        <f>(BM134*$E134*$F134*$G134*$J134*$BN$11)</f>
        <v>95871.283200000005</v>
      </c>
      <c r="BO134" s="97">
        <v>2</v>
      </c>
      <c r="BP134" s="98">
        <f>(BO134*$E134*$F134*$G134*$J134*$BP$11)</f>
        <v>86284.154880000002</v>
      </c>
      <c r="BQ134" s="97">
        <v>7</v>
      </c>
      <c r="BR134" s="98">
        <f>(BQ134*$E134*$F134*$G134*$J134*$BR$11)</f>
        <v>429503.34873600007</v>
      </c>
      <c r="BS134" s="97">
        <v>8</v>
      </c>
      <c r="BT134" s="102">
        <f>(BS134*$E134*$F134*$G134*$J134*$BT$11)</f>
        <v>421833.64608000003</v>
      </c>
      <c r="BU134" s="104">
        <v>0</v>
      </c>
      <c r="BV134" s="98">
        <f>(BU134*$E134*$F134*$G134*$I134*$BV$11)</f>
        <v>0</v>
      </c>
      <c r="BW134" s="97">
        <v>0</v>
      </c>
      <c r="BX134" s="98">
        <f>(BW134*$E134*$F134*$G134*$I134*$BX$11)</f>
        <v>0</v>
      </c>
      <c r="BY134" s="97">
        <v>0</v>
      </c>
      <c r="BZ134" s="98">
        <f>(BY134*$E134*$F134*$G134*$I134*$BZ$11)</f>
        <v>0</v>
      </c>
      <c r="CA134" s="97">
        <v>2</v>
      </c>
      <c r="CB134" s="98">
        <f>(CA134*$E134*$F134*$G134*$J134*$CB$11)</f>
        <v>95871.283200000005</v>
      </c>
      <c r="CC134" s="97">
        <v>0</v>
      </c>
      <c r="CD134" s="98">
        <f>(CC134*$E134*$F134*$G134*$I134*$CD$11)</f>
        <v>0</v>
      </c>
      <c r="CE134" s="97"/>
      <c r="CF134" s="98">
        <f>(CE134*$E134*$F134*$G134*$I134*$CF$11)</f>
        <v>0</v>
      </c>
      <c r="CG134" s="97"/>
      <c r="CH134" s="98">
        <f>(CG134*$E134*$F134*$G134*$I134*$CH$11)</f>
        <v>0</v>
      </c>
      <c r="CI134" s="97">
        <v>0</v>
      </c>
      <c r="CJ134" s="98">
        <f>(CI134*$E134*$F134*$G134*$I134*$CJ$11)</f>
        <v>0</v>
      </c>
      <c r="CK134" s="97">
        <v>1</v>
      </c>
      <c r="CL134" s="98">
        <f>(CK134*$E134*$F134*$G134*$I134*$CL$11)</f>
        <v>39946.368000000002</v>
      </c>
      <c r="CM134" s="97">
        <v>40</v>
      </c>
      <c r="CN134" s="98">
        <f>(CM134*$E134*$F134*$G134*$I134*$CN$11)</f>
        <v>1773618.7392000002</v>
      </c>
      <c r="CO134" s="97">
        <v>11</v>
      </c>
      <c r="CP134" s="98">
        <f>(CO134*$E134*$F134*$G134*$J134*$CP$11)</f>
        <v>585294.18393599999</v>
      </c>
      <c r="CQ134" s="97">
        <v>9</v>
      </c>
      <c r="CR134" s="98">
        <f>(CQ134*$E134*$F134*$G134*$J134*$CR$11)</f>
        <v>517704.92928000004</v>
      </c>
      <c r="CS134" s="97"/>
      <c r="CT134" s="98">
        <f>(CS134*$E134*$F134*$G134*$J134*$CT$11)</f>
        <v>0</v>
      </c>
      <c r="CU134" s="103"/>
      <c r="CV134" s="98">
        <f>(CU134*$E134*$F134*$G134*$J134*$CV$11)</f>
        <v>0</v>
      </c>
      <c r="CW134" s="97">
        <v>0</v>
      </c>
      <c r="CX134" s="102">
        <f>(CW134*$E134*$F134*$G134*$J134*$CX$11)</f>
        <v>0</v>
      </c>
      <c r="CY134" s="97">
        <v>5</v>
      </c>
      <c r="CZ134" s="98">
        <f>(CY134*$E134*$F134*$G134*$J134*$CZ$11)</f>
        <v>239678.20800000001</v>
      </c>
      <c r="DA134" s="104"/>
      <c r="DB134" s="98">
        <f>(DA134*$E134*$F134*$G134*$J134*$DB$11)</f>
        <v>0</v>
      </c>
      <c r="DC134" s="97">
        <v>7</v>
      </c>
      <c r="DD134" s="98">
        <f>(DC134*$E134*$F134*$G134*$J134*$DD$11)</f>
        <v>402659.38944000006</v>
      </c>
      <c r="DE134" s="97"/>
      <c r="DF134" s="98">
        <f>(DE134*$E134*$F134*$G134*$K134*$DF$11)</f>
        <v>0</v>
      </c>
      <c r="DG134" s="97">
        <v>1</v>
      </c>
      <c r="DH134" s="102">
        <f>(DG134*$E134*$F134*$G134*$L134*$DH$11)</f>
        <v>81396.431424000009</v>
      </c>
      <c r="DI134" s="98">
        <f t="shared" si="247"/>
        <v>709</v>
      </c>
      <c r="DJ134" s="98">
        <f t="shared" si="248"/>
        <v>33010146.286655996</v>
      </c>
    </row>
    <row r="135" spans="1:114" ht="30" customHeight="1" x14ac:dyDescent="0.25">
      <c r="A135" s="89"/>
      <c r="B135" s="90">
        <v>106</v>
      </c>
      <c r="C135" s="91" t="s">
        <v>362</v>
      </c>
      <c r="D135" s="92" t="s">
        <v>363</v>
      </c>
      <c r="E135" s="85">
        <v>23160</v>
      </c>
      <c r="F135" s="93">
        <v>4.13</v>
      </c>
      <c r="G135" s="111">
        <v>0.8</v>
      </c>
      <c r="H135" s="88"/>
      <c r="I135" s="95">
        <v>1.4</v>
      </c>
      <c r="J135" s="95">
        <v>1.68</v>
      </c>
      <c r="K135" s="95">
        <v>2.23</v>
      </c>
      <c r="L135" s="96">
        <v>2.57</v>
      </c>
      <c r="M135" s="97">
        <v>0</v>
      </c>
      <c r="N135" s="98">
        <f>(M135*$E135*$F135*$G135*$I135*$N$11)</f>
        <v>0</v>
      </c>
      <c r="O135" s="87">
        <v>190</v>
      </c>
      <c r="P135" s="97">
        <f>(O135*$E135*$F135*$G135*$I135*$P$11)</f>
        <v>22389939.264000002</v>
      </c>
      <c r="Q135" s="97"/>
      <c r="R135" s="98">
        <f>(Q135*$E135*$F135*$G135*$I135*$R$11)</f>
        <v>0</v>
      </c>
      <c r="S135" s="97"/>
      <c r="T135" s="98">
        <f>(S135/12*2*$E135*$F135*$G135*$I135*$T$11)+(S135/12*10*$E135*$F135*$G135*$I135*$T$12)</f>
        <v>0</v>
      </c>
      <c r="U135" s="97">
        <v>0</v>
      </c>
      <c r="V135" s="98">
        <f>(U135*$E135*$F135*$G135*$I135*$V$11)</f>
        <v>0</v>
      </c>
      <c r="W135" s="97">
        <v>0</v>
      </c>
      <c r="X135" s="98">
        <f>(W135*$E135*$F135*$G135*$I135*$X$11)</f>
        <v>0</v>
      </c>
      <c r="Y135" s="97"/>
      <c r="Z135" s="98">
        <f>(Y135*$E135*$F135*$G135*$I135*$Z$11)</f>
        <v>0</v>
      </c>
      <c r="AA135" s="97">
        <v>0</v>
      </c>
      <c r="AB135" s="98">
        <f>(AA135*$E135*$F135*$G135*$I135*$AB$11)</f>
        <v>0</v>
      </c>
      <c r="AC135" s="97"/>
      <c r="AD135" s="98">
        <f>(AC135*$E135*$F135*$G135*$I135*$AD$11)</f>
        <v>0</v>
      </c>
      <c r="AE135" s="97">
        <v>0</v>
      </c>
      <c r="AF135" s="98">
        <f>(AE135*$E135*$F135*$G135*$I135*$AF$11)</f>
        <v>0</v>
      </c>
      <c r="AG135" s="97"/>
      <c r="AH135" s="98">
        <f>(AG135*$E135*$F135*$G135*$I135*$AH$11)</f>
        <v>0</v>
      </c>
      <c r="AI135" s="97"/>
      <c r="AJ135" s="98">
        <f>(AI135*$E135*$F135*$G135*$I135*$AJ$11)</f>
        <v>0</v>
      </c>
      <c r="AK135" s="97">
        <v>0</v>
      </c>
      <c r="AL135" s="97">
        <f>(AK135*$E135*$F135*$G135*$I135*$AL$11)</f>
        <v>0</v>
      </c>
      <c r="AM135" s="97">
        <v>69</v>
      </c>
      <c r="AN135" s="98">
        <f>(AM135*$E135*$F135*$G135*$J135*$AN$11)</f>
        <v>9757299.8476800006</v>
      </c>
      <c r="AO135" s="103"/>
      <c r="AP135" s="98">
        <f>(AO135*$E135*$F135*$G135*$J135*$AP$11)</f>
        <v>0</v>
      </c>
      <c r="AQ135" s="97">
        <v>0</v>
      </c>
      <c r="AR135" s="102">
        <f>(AQ135*$E135*$F135*$G135*$J135*$AR$11)</f>
        <v>0</v>
      </c>
      <c r="AS135" s="97"/>
      <c r="AT135" s="98">
        <f>(AS135*$E135*$F135*$G135*$I135*$AT$11)</f>
        <v>0</v>
      </c>
      <c r="AU135" s="97">
        <v>0</v>
      </c>
      <c r="AV135" s="97">
        <f>(AU135*$E135*$F135*$G135*$I135*$AV$11)</f>
        <v>0</v>
      </c>
      <c r="AW135" s="97"/>
      <c r="AX135" s="98">
        <f>(AW135*$E135*$F135*$G135*$I135*$AX$11)</f>
        <v>0</v>
      </c>
      <c r="AY135" s="97">
        <v>0</v>
      </c>
      <c r="AZ135" s="98">
        <f>(AY135*$E135*$F135*$G135*$I135*$AZ$11)</f>
        <v>0</v>
      </c>
      <c r="BA135" s="97">
        <v>0</v>
      </c>
      <c r="BB135" s="98">
        <f>(BA135*$E135*$F135*$G135*$I135*$BB$11)</f>
        <v>0</v>
      </c>
      <c r="BC135" s="97">
        <v>0</v>
      </c>
      <c r="BD135" s="98">
        <f>(BC135*$E135*$F135*$G135*$I135*$BD$11)</f>
        <v>0</v>
      </c>
      <c r="BE135" s="97"/>
      <c r="BF135" s="98">
        <f>(BE135*$E135*$F135*$G135*$I135*$BF$11)</f>
        <v>0</v>
      </c>
      <c r="BG135" s="97"/>
      <c r="BH135" s="98">
        <f>(BG135*$E135*$F135*$G135*$J135*$BH$11)</f>
        <v>0</v>
      </c>
      <c r="BI135" s="97">
        <v>0</v>
      </c>
      <c r="BJ135" s="98">
        <f>(BI135*$E135*$F135*$G135*$J135*$BJ$11)</f>
        <v>0</v>
      </c>
      <c r="BK135" s="97">
        <v>0</v>
      </c>
      <c r="BL135" s="98">
        <f>(BK135*$E135*$F135*$G135*$J135*$BL$11)</f>
        <v>0</v>
      </c>
      <c r="BM135" s="97">
        <v>0</v>
      </c>
      <c r="BN135" s="98">
        <f>(BM135*$E135*$F135*$G135*$J135*$BN$11)</f>
        <v>0</v>
      </c>
      <c r="BO135" s="97"/>
      <c r="BP135" s="98">
        <f>(BO135*$E135*$F135*$G135*$J135*$BP$11)</f>
        <v>0</v>
      </c>
      <c r="BQ135" s="97">
        <v>0</v>
      </c>
      <c r="BR135" s="98">
        <f>(BQ135*$E135*$F135*$G135*$J135*$BR$11)</f>
        <v>0</v>
      </c>
      <c r="BS135" s="97">
        <v>3</v>
      </c>
      <c r="BT135" s="102">
        <f>(BS135*$E135*$F135*$G135*$J135*$BT$11)</f>
        <v>424230.42815999995</v>
      </c>
      <c r="BU135" s="104">
        <v>0</v>
      </c>
      <c r="BV135" s="98">
        <f>(BU135*$E135*$F135*$G135*$I135*$BV$11)</f>
        <v>0</v>
      </c>
      <c r="BW135" s="97">
        <v>0</v>
      </c>
      <c r="BX135" s="98">
        <f>(BW135*$E135*$F135*$G135*$I135*$BX$11)</f>
        <v>0</v>
      </c>
      <c r="BY135" s="97">
        <v>0</v>
      </c>
      <c r="BZ135" s="98">
        <f>(BY135*$E135*$F135*$G135*$I135*$BZ$11)</f>
        <v>0</v>
      </c>
      <c r="CA135" s="97"/>
      <c r="CB135" s="98">
        <f>(CA135*$E135*$F135*$G135*$J135*$CB$11)</f>
        <v>0</v>
      </c>
      <c r="CC135" s="97">
        <v>0</v>
      </c>
      <c r="CD135" s="98">
        <f>(CC135*$E135*$F135*$G135*$I135*$CD$11)</f>
        <v>0</v>
      </c>
      <c r="CE135" s="97"/>
      <c r="CF135" s="98">
        <f>(CE135*$E135*$F135*$G135*$I135*$CF$11)</f>
        <v>0</v>
      </c>
      <c r="CG135" s="97"/>
      <c r="CH135" s="98">
        <f>(CG135*$E135*$F135*$G135*$I135*$CH$11)</f>
        <v>0</v>
      </c>
      <c r="CI135" s="97">
        <v>0</v>
      </c>
      <c r="CJ135" s="98">
        <f>(CI135*$E135*$F135*$G135*$I135*$CJ$11)</f>
        <v>0</v>
      </c>
      <c r="CK135" s="97"/>
      <c r="CL135" s="98">
        <f>(CK135*$E135*$F135*$G135*$I135*$CL$11)</f>
        <v>0</v>
      </c>
      <c r="CM135" s="97"/>
      <c r="CN135" s="98">
        <f>(CM135*$E135*$F135*$G135*$I135*$CN$11)</f>
        <v>0</v>
      </c>
      <c r="CO135" s="97">
        <v>0</v>
      </c>
      <c r="CP135" s="98">
        <f>(CO135*$E135*$F135*$G135*$J135*$CP$11)</f>
        <v>0</v>
      </c>
      <c r="CQ135" s="97">
        <v>1</v>
      </c>
      <c r="CR135" s="98">
        <f>(CQ135*$E135*$F135*$G135*$J135*$CR$11)</f>
        <v>154265.61023999998</v>
      </c>
      <c r="CS135" s="97"/>
      <c r="CT135" s="98">
        <f>(CS135*$E135*$F135*$G135*$J135*$CT$11)</f>
        <v>0</v>
      </c>
      <c r="CU135" s="103"/>
      <c r="CV135" s="98">
        <f>(CU135*$E135*$F135*$G135*$J135*$CV$11)</f>
        <v>0</v>
      </c>
      <c r="CW135" s="97">
        <v>0</v>
      </c>
      <c r="CX135" s="102">
        <f>(CW135*$E135*$F135*$G135*$J135*$CX$11)</f>
        <v>0</v>
      </c>
      <c r="CY135" s="97"/>
      <c r="CZ135" s="98">
        <f>(CY135*$E135*$F135*$G135*$J135*$CZ$11)</f>
        <v>0</v>
      </c>
      <c r="DA135" s="104"/>
      <c r="DB135" s="98">
        <f>(DA135*$E135*$F135*$G135*$J135*$DB$11)</f>
        <v>0</v>
      </c>
      <c r="DC135" s="97"/>
      <c r="DD135" s="98">
        <f>(DC135*$E135*$F135*$G135*$J135*$DD$11)</f>
        <v>0</v>
      </c>
      <c r="DE135" s="97"/>
      <c r="DF135" s="98">
        <f>(DE135*$E135*$F135*$G135*$K135*$DF$11)</f>
        <v>0</v>
      </c>
      <c r="DG135" s="97"/>
      <c r="DH135" s="102">
        <f>(DG135*$E135*$F135*$G135*$L135*$DH$11)</f>
        <v>0</v>
      </c>
      <c r="DI135" s="98">
        <f t="shared" si="247"/>
        <v>263</v>
      </c>
      <c r="DJ135" s="98">
        <f t="shared" si="248"/>
        <v>32725735.150080003</v>
      </c>
    </row>
    <row r="136" spans="1:114" ht="30" customHeight="1" x14ac:dyDescent="0.25">
      <c r="A136" s="89"/>
      <c r="B136" s="90">
        <v>107</v>
      </c>
      <c r="C136" s="91" t="s">
        <v>364</v>
      </c>
      <c r="D136" s="92" t="s">
        <v>365</v>
      </c>
      <c r="E136" s="85">
        <v>23160</v>
      </c>
      <c r="F136" s="93">
        <v>5.82</v>
      </c>
      <c r="G136" s="111">
        <v>0.8</v>
      </c>
      <c r="H136" s="149"/>
      <c r="I136" s="95">
        <v>1.4</v>
      </c>
      <c r="J136" s="95">
        <v>1.68</v>
      </c>
      <c r="K136" s="95">
        <v>2.23</v>
      </c>
      <c r="L136" s="96">
        <v>2.57</v>
      </c>
      <c r="M136" s="97">
        <v>0</v>
      </c>
      <c r="N136" s="98">
        <f>(M136*$E136*$F136*$G136*$I136*$N$11)</f>
        <v>0</v>
      </c>
      <c r="O136" s="87">
        <v>310</v>
      </c>
      <c r="P136" s="97">
        <f>(O136*$E136*$F136*$G136*$I136*$P$11)</f>
        <v>51479455.104000002</v>
      </c>
      <c r="Q136" s="97">
        <v>1</v>
      </c>
      <c r="R136" s="98">
        <f>(Q136*$E136*$F136*$G136*$I136*$R$11)</f>
        <v>166062.75840000005</v>
      </c>
      <c r="S136" s="97"/>
      <c r="T136" s="98">
        <f>(S136/12*2*$E136*$F136*$G136*$I136*$T$11)+(S136/12*10*$E136*$F136*$G136*$I136*$T$12)</f>
        <v>0</v>
      </c>
      <c r="U136" s="97">
        <v>0</v>
      </c>
      <c r="V136" s="98">
        <f>(U136*$E136*$F136*$G136*$I136*$V$11)</f>
        <v>0</v>
      </c>
      <c r="W136" s="97">
        <v>0</v>
      </c>
      <c r="X136" s="98">
        <f>(W136*$E136*$F136*$G136*$I136*$X$11)</f>
        <v>0</v>
      </c>
      <c r="Y136" s="97"/>
      <c r="Z136" s="98">
        <f>(Y136*$E136*$F136*$G136*$I136*$Z$11)</f>
        <v>0</v>
      </c>
      <c r="AA136" s="97">
        <v>0</v>
      </c>
      <c r="AB136" s="98">
        <f>(AA136*$E136*$F136*$G136*$I136*$AB$11)</f>
        <v>0</v>
      </c>
      <c r="AC136" s="97"/>
      <c r="AD136" s="98">
        <f>(AC136*$E136*$F136*$G136*$I136*$AD$11)</f>
        <v>0</v>
      </c>
      <c r="AE136" s="97">
        <v>0</v>
      </c>
      <c r="AF136" s="98">
        <f>(AE136*$E136*$F136*$G136*$I136*$AF$11)</f>
        <v>0</v>
      </c>
      <c r="AG136" s="99"/>
      <c r="AH136" s="98">
        <f>(AG136*$E136*$F136*$G136*$I136*$AH$11)</f>
        <v>0</v>
      </c>
      <c r="AI136" s="97"/>
      <c r="AJ136" s="98">
        <f>(AI136*$E136*$F136*$G136*$I136*$AJ$11)</f>
        <v>0</v>
      </c>
      <c r="AK136" s="97"/>
      <c r="AL136" s="97">
        <f>(AK136*$E136*$F136*$G136*$I136*$AL$11)</f>
        <v>0</v>
      </c>
      <c r="AM136" s="97">
        <v>96</v>
      </c>
      <c r="AN136" s="98">
        <f>(AM136*$E136*$F136*$G136*$J136*$AN$11)</f>
        <v>19130429.767680004</v>
      </c>
      <c r="AO136" s="103"/>
      <c r="AP136" s="98">
        <f>(AO136*$E136*$F136*$G136*$J136*$AP$11)</f>
        <v>0</v>
      </c>
      <c r="AQ136" s="97">
        <v>0</v>
      </c>
      <c r="AR136" s="102">
        <f>(AQ136*$E136*$F136*$G136*$J136*$AR$11)</f>
        <v>0</v>
      </c>
      <c r="AS136" s="97"/>
      <c r="AT136" s="98">
        <f>(AS136*$E136*$F136*$G136*$I136*$AT$11)</f>
        <v>0</v>
      </c>
      <c r="AU136" s="97">
        <v>0</v>
      </c>
      <c r="AV136" s="97">
        <f>(AU136*$E136*$F136*$G136*$I136*$AV$11)</f>
        <v>0</v>
      </c>
      <c r="AW136" s="97"/>
      <c r="AX136" s="98">
        <f>(AW136*$E136*$F136*$G136*$I136*$AX$11)</f>
        <v>0</v>
      </c>
      <c r="AY136" s="97">
        <v>0</v>
      </c>
      <c r="AZ136" s="98">
        <f>(AY136*$E136*$F136*$G136*$I136*$AZ$11)</f>
        <v>0</v>
      </c>
      <c r="BA136" s="97">
        <v>0</v>
      </c>
      <c r="BB136" s="98">
        <f>(BA136*$E136*$F136*$G136*$I136*$BB$11)</f>
        <v>0</v>
      </c>
      <c r="BC136" s="97">
        <v>0</v>
      </c>
      <c r="BD136" s="98">
        <f>(BC136*$E136*$F136*$G136*$I136*$BD$11)</f>
        <v>0</v>
      </c>
      <c r="BE136" s="97"/>
      <c r="BF136" s="98">
        <f>(BE136*$E136*$F136*$G136*$I136*$BF$11)</f>
        <v>0</v>
      </c>
      <c r="BG136" s="97"/>
      <c r="BH136" s="98">
        <f>(BG136*$E136*$F136*$G136*$J136*$BH$11)</f>
        <v>0</v>
      </c>
      <c r="BI136" s="97">
        <v>0</v>
      </c>
      <c r="BJ136" s="98">
        <f>(BI136*$E136*$F136*$G136*$J136*$BJ$11)</f>
        <v>0</v>
      </c>
      <c r="BK136" s="97">
        <v>0</v>
      </c>
      <c r="BL136" s="98">
        <f>(BK136*$E136*$F136*$G136*$J136*$BL$11)</f>
        <v>0</v>
      </c>
      <c r="BM136" s="97">
        <v>0</v>
      </c>
      <c r="BN136" s="98">
        <f>(BM136*$E136*$F136*$G136*$J136*$BN$11)</f>
        <v>0</v>
      </c>
      <c r="BO136" s="97"/>
      <c r="BP136" s="98">
        <f>(BO136*$E136*$F136*$G136*$J136*$BP$11)</f>
        <v>0</v>
      </c>
      <c r="BQ136" s="97">
        <v>3</v>
      </c>
      <c r="BR136" s="98">
        <f>(BQ136*$E136*$F136*$G136*$J136*$BR$11)</f>
        <v>695651.99155200005</v>
      </c>
      <c r="BS136" s="97">
        <v>1</v>
      </c>
      <c r="BT136" s="102">
        <f>(BS136*$E136*$F136*$G136*$J136*$BT$11)</f>
        <v>199275.31008000005</v>
      </c>
      <c r="BU136" s="104">
        <v>0</v>
      </c>
      <c r="BV136" s="98">
        <f>(BU136*$E136*$F136*$G136*$I136*$BV$11)</f>
        <v>0</v>
      </c>
      <c r="BW136" s="97">
        <v>0</v>
      </c>
      <c r="BX136" s="98">
        <f>(BW136*$E136*$F136*$G136*$I136*$BX$11)</f>
        <v>0</v>
      </c>
      <c r="BY136" s="97">
        <v>0</v>
      </c>
      <c r="BZ136" s="98">
        <f>(BY136*$E136*$F136*$G136*$I136*$BZ$11)</f>
        <v>0</v>
      </c>
      <c r="CA136" s="97"/>
      <c r="CB136" s="98">
        <f>(CA136*$E136*$F136*$G136*$J136*$CB$11)</f>
        <v>0</v>
      </c>
      <c r="CC136" s="97">
        <v>0</v>
      </c>
      <c r="CD136" s="98">
        <f>(CC136*$E136*$F136*$G136*$I136*$CD$11)</f>
        <v>0</v>
      </c>
      <c r="CE136" s="97"/>
      <c r="CF136" s="98">
        <f>(CE136*$E136*$F136*$G136*$I136*$CF$11)</f>
        <v>0</v>
      </c>
      <c r="CG136" s="97"/>
      <c r="CH136" s="98">
        <f>(CG136*$E136*$F136*$G136*$I136*$CH$11)</f>
        <v>0</v>
      </c>
      <c r="CI136" s="97">
        <v>0</v>
      </c>
      <c r="CJ136" s="98">
        <f>(CI136*$E136*$F136*$G136*$I136*$CJ$11)</f>
        <v>0</v>
      </c>
      <c r="CK136" s="97"/>
      <c r="CL136" s="98">
        <f>(CK136*$E136*$F136*$G136*$I136*$CL$11)</f>
        <v>0</v>
      </c>
      <c r="CM136" s="97"/>
      <c r="CN136" s="98">
        <f>(CM136*$E136*$F136*$G136*$I136*$CN$11)</f>
        <v>0</v>
      </c>
      <c r="CO136" s="97">
        <v>2</v>
      </c>
      <c r="CP136" s="98">
        <f>(CO136*$E136*$F136*$G136*$J136*$CP$11)</f>
        <v>402173.80761600012</v>
      </c>
      <c r="CQ136" s="97">
        <v>1</v>
      </c>
      <c r="CR136" s="98">
        <f>(CQ136*$E136*$F136*$G136*$J136*$CR$11)</f>
        <v>217391.24736000004</v>
      </c>
      <c r="CS136" s="97"/>
      <c r="CT136" s="98">
        <f>(CS136*$E136*$F136*$G136*$J136*$CT$11)</f>
        <v>0</v>
      </c>
      <c r="CU136" s="103"/>
      <c r="CV136" s="98">
        <f>(CU136*$E136*$F136*$G136*$J136*$CV$11)</f>
        <v>0</v>
      </c>
      <c r="CW136" s="97">
        <v>0</v>
      </c>
      <c r="CX136" s="102">
        <f>(CW136*$E136*$F136*$G136*$J136*$CX$11)</f>
        <v>0</v>
      </c>
      <c r="CY136" s="97"/>
      <c r="CZ136" s="98">
        <f>(CY136*$E136*$F136*$G136*$J136*$CZ$11)</f>
        <v>0</v>
      </c>
      <c r="DA136" s="104"/>
      <c r="DB136" s="98">
        <f>(DA136*$E136*$F136*$G136*$J136*$DB$11)</f>
        <v>0</v>
      </c>
      <c r="DC136" s="97"/>
      <c r="DD136" s="98">
        <f>(DC136*$E136*$F136*$G136*$J136*$DD$11)</f>
        <v>0</v>
      </c>
      <c r="DE136" s="97"/>
      <c r="DF136" s="98">
        <f>(DE136*$E136*$F136*$G136*$K136*$DF$11)</f>
        <v>0</v>
      </c>
      <c r="DG136" s="97"/>
      <c r="DH136" s="102">
        <f>(DG136*$E136*$F136*$G136*$L136*$DH$11)</f>
        <v>0</v>
      </c>
      <c r="DI136" s="98">
        <f t="shared" si="247"/>
        <v>414</v>
      </c>
      <c r="DJ136" s="98">
        <f t="shared" si="248"/>
        <v>72290439.986688018</v>
      </c>
    </row>
    <row r="137" spans="1:114" ht="30" x14ac:dyDescent="0.25">
      <c r="A137" s="89"/>
      <c r="B137" s="90">
        <v>108</v>
      </c>
      <c r="C137" s="91" t="s">
        <v>366</v>
      </c>
      <c r="D137" s="92" t="s">
        <v>367</v>
      </c>
      <c r="E137" s="85">
        <v>23160</v>
      </c>
      <c r="F137" s="93">
        <v>1.41</v>
      </c>
      <c r="G137" s="94">
        <v>1</v>
      </c>
      <c r="H137" s="88"/>
      <c r="I137" s="95">
        <v>1.4</v>
      </c>
      <c r="J137" s="95">
        <v>1.68</v>
      </c>
      <c r="K137" s="95">
        <v>2.23</v>
      </c>
      <c r="L137" s="96">
        <v>2.57</v>
      </c>
      <c r="M137" s="97">
        <v>0</v>
      </c>
      <c r="N137" s="98">
        <f>(M137*$E137*$F137*$G137*$I137*$N$11)</f>
        <v>0</v>
      </c>
      <c r="O137" s="87">
        <v>50</v>
      </c>
      <c r="P137" s="97">
        <f>(O137*$E137*$F137*$G137*$I137*$P$11)</f>
        <v>2514481.2000000002</v>
      </c>
      <c r="Q137" s="97">
        <v>1</v>
      </c>
      <c r="R137" s="98">
        <f>(Q137*$E137*$F137*$G137*$I137*$R$11)</f>
        <v>50289.624000000003</v>
      </c>
      <c r="S137" s="97"/>
      <c r="T137" s="98">
        <f>(S137/12*2*$E137*$F137*$G137*$I137*$T$11)+(S137/12*10*$E137*$F137*$G137*$I137*$T$12)</f>
        <v>0</v>
      </c>
      <c r="U137" s="97"/>
      <c r="V137" s="98">
        <f>(U137*$E137*$F137*$G137*$I137*$V$11)</f>
        <v>0</v>
      </c>
      <c r="W137" s="97"/>
      <c r="X137" s="98">
        <f>(W137*$E137*$F137*$G137*$I137*$X$11)</f>
        <v>0</v>
      </c>
      <c r="Y137" s="97"/>
      <c r="Z137" s="98">
        <f>(Y137*$E137*$F137*$G137*$I137*$Z$11)</f>
        <v>0</v>
      </c>
      <c r="AA137" s="97"/>
      <c r="AB137" s="98">
        <f>(AA137*$E137*$F137*$G137*$I137*$AB$11)</f>
        <v>0</v>
      </c>
      <c r="AC137" s="97"/>
      <c r="AD137" s="98">
        <f>(AC137*$E137*$F137*$G137*$I137*$AD$11)</f>
        <v>0</v>
      </c>
      <c r="AE137" s="97"/>
      <c r="AF137" s="98">
        <f>(AE137*$E137*$F137*$G137*$I137*$AF$11)</f>
        <v>0</v>
      </c>
      <c r="AG137" s="99"/>
      <c r="AH137" s="98">
        <f>(AG137*$E137*$F137*$G137*$I137*$AH$11)</f>
        <v>0</v>
      </c>
      <c r="AI137" s="97"/>
      <c r="AJ137" s="98">
        <f>(AI137*$E137*$F137*$G137*$I137*$AJ$11)</f>
        <v>0</v>
      </c>
      <c r="AK137" s="97"/>
      <c r="AL137" s="97">
        <f>(AK137*$E137*$F137*$G137*$I137*$AL$11)</f>
        <v>0</v>
      </c>
      <c r="AM137" s="97">
        <v>1</v>
      </c>
      <c r="AN137" s="98">
        <f>(AM137*$E137*$F137*$G137*$J137*$AN$11)</f>
        <v>60347.548799999997</v>
      </c>
      <c r="AO137" s="103"/>
      <c r="AP137" s="98">
        <f>(AO137*$E137*$F137*$G137*$J137*$AP$11)</f>
        <v>0</v>
      </c>
      <c r="AQ137" s="97">
        <v>0</v>
      </c>
      <c r="AR137" s="102">
        <f>(AQ137*$E137*$F137*$G137*$J137*$AR$11)</f>
        <v>0</v>
      </c>
      <c r="AS137" s="97"/>
      <c r="AT137" s="98">
        <f>(AS137*$E137*$F137*$G137*$I137*$AT$11)</f>
        <v>0</v>
      </c>
      <c r="AU137" s="97"/>
      <c r="AV137" s="97">
        <f>(AU137*$E137*$F137*$G137*$I137*$AV$11)</f>
        <v>0</v>
      </c>
      <c r="AW137" s="97"/>
      <c r="AX137" s="98">
        <f>(AW137*$E137*$F137*$G137*$I137*$AX$11)</f>
        <v>0</v>
      </c>
      <c r="AY137" s="97"/>
      <c r="AZ137" s="98">
        <f>(AY137*$E137*$F137*$G137*$I137*$AZ$11)</f>
        <v>0</v>
      </c>
      <c r="BA137" s="97"/>
      <c r="BB137" s="98">
        <f>(BA137*$E137*$F137*$G137*$I137*$BB$11)</f>
        <v>0</v>
      </c>
      <c r="BC137" s="97"/>
      <c r="BD137" s="98">
        <f>(BC137*$E137*$F137*$G137*$I137*$BD$11)</f>
        <v>0</v>
      </c>
      <c r="BE137" s="97"/>
      <c r="BF137" s="98">
        <f>(BE137*$E137*$F137*$G137*$I137*$BF$11)</f>
        <v>0</v>
      </c>
      <c r="BG137" s="97"/>
      <c r="BH137" s="98">
        <f>(BG137*$E137*$F137*$G137*$J137*$BH$11)</f>
        <v>0</v>
      </c>
      <c r="BI137" s="97"/>
      <c r="BJ137" s="98">
        <f>(BI137*$E137*$F137*$G137*$J137*$BJ$11)</f>
        <v>0</v>
      </c>
      <c r="BK137" s="97"/>
      <c r="BL137" s="98">
        <f>(BK137*$E137*$F137*$G137*$J137*$BL$11)</f>
        <v>0</v>
      </c>
      <c r="BM137" s="97"/>
      <c r="BN137" s="98">
        <f>(BM137*$E137*$F137*$G137*$J137*$BN$11)</f>
        <v>0</v>
      </c>
      <c r="BO137" s="97"/>
      <c r="BP137" s="98">
        <f>(BO137*$E137*$F137*$G137*$J137*$BP$11)</f>
        <v>0</v>
      </c>
      <c r="BQ137" s="97"/>
      <c r="BR137" s="98">
        <f>(BQ137*$E137*$F137*$G137*$J137*$BR$11)</f>
        <v>0</v>
      </c>
      <c r="BS137" s="97"/>
      <c r="BT137" s="102">
        <f>(BS137*$E137*$F137*$G137*$J137*$BT$11)</f>
        <v>0</v>
      </c>
      <c r="BU137" s="104"/>
      <c r="BV137" s="98">
        <f>(BU137*$E137*$F137*$G137*$I137*$BV$11)</f>
        <v>0</v>
      </c>
      <c r="BW137" s="97"/>
      <c r="BX137" s="98">
        <f>(BW137*$E137*$F137*$G137*$I137*$BX$11)</f>
        <v>0</v>
      </c>
      <c r="BY137" s="97"/>
      <c r="BZ137" s="98">
        <f>(BY137*$E137*$F137*$G137*$I137*$BZ$11)</f>
        <v>0</v>
      </c>
      <c r="CA137" s="97"/>
      <c r="CB137" s="98">
        <f>(CA137*$E137*$F137*$G137*$J137*$CB$11)</f>
        <v>0</v>
      </c>
      <c r="CC137" s="97"/>
      <c r="CD137" s="98">
        <f>(CC137*$E137*$F137*$G137*$I137*$CD$11)</f>
        <v>0</v>
      </c>
      <c r="CE137" s="97"/>
      <c r="CF137" s="98">
        <f>(CE137*$E137*$F137*$G137*$I137*$CF$11)</f>
        <v>0</v>
      </c>
      <c r="CG137" s="97"/>
      <c r="CH137" s="98">
        <f>(CG137*$E137*$F137*$G137*$I137*$CH$11)</f>
        <v>0</v>
      </c>
      <c r="CI137" s="97">
        <v>0</v>
      </c>
      <c r="CJ137" s="98">
        <f>(CI137*$E137*$F137*$G137*$I137*$CJ$11)</f>
        <v>0</v>
      </c>
      <c r="CK137" s="97"/>
      <c r="CL137" s="98">
        <f>(CK137*$E137*$F137*$G137*$I137*$CL$11)</f>
        <v>0</v>
      </c>
      <c r="CM137" s="97"/>
      <c r="CN137" s="98">
        <f>(CM137*$E137*$F137*$G137*$I137*$CN$11)</f>
        <v>0</v>
      </c>
      <c r="CO137" s="97">
        <v>0</v>
      </c>
      <c r="CP137" s="98">
        <f>(CO137*$E137*$F137*$G137*$J137*$CP$11)</f>
        <v>0</v>
      </c>
      <c r="CQ137" s="97"/>
      <c r="CR137" s="98">
        <f>(CQ137*$E137*$F137*$G137*$J137*$CR$11)</f>
        <v>0</v>
      </c>
      <c r="CS137" s="97"/>
      <c r="CT137" s="98">
        <f>(CS137*$E137*$F137*$G137*$J137*$CT$11)</f>
        <v>0</v>
      </c>
      <c r="CU137" s="103"/>
      <c r="CV137" s="98">
        <f>(CU137*$E137*$F137*$G137*$J137*$CV$11)</f>
        <v>0</v>
      </c>
      <c r="CW137" s="97"/>
      <c r="CX137" s="102">
        <f>(CW137*$E137*$F137*$G137*$J137*$CX$11)</f>
        <v>0</v>
      </c>
      <c r="CY137" s="97"/>
      <c r="CZ137" s="98">
        <f>(CY137*$E137*$F137*$G137*$J137*$CZ$11)</f>
        <v>0</v>
      </c>
      <c r="DA137" s="104"/>
      <c r="DB137" s="98">
        <f>(DA137*$E137*$F137*$G137*$J137*$DB$11)</f>
        <v>0</v>
      </c>
      <c r="DC137" s="97"/>
      <c r="DD137" s="98">
        <f>(DC137*$E137*$F137*$G137*$J137*$DD$11)</f>
        <v>0</v>
      </c>
      <c r="DE137" s="97"/>
      <c r="DF137" s="98">
        <f>(DE137*$E137*$F137*$G137*$K137*$DF$11)</f>
        <v>0</v>
      </c>
      <c r="DG137" s="97"/>
      <c r="DH137" s="102">
        <f>(DG137*$E137*$F137*$G137*$L137*$DH$11)</f>
        <v>0</v>
      </c>
      <c r="DI137" s="98">
        <f t="shared" si="247"/>
        <v>52</v>
      </c>
      <c r="DJ137" s="98">
        <f t="shared" si="248"/>
        <v>2625118.3728</v>
      </c>
    </row>
    <row r="138" spans="1:114" ht="30" customHeight="1" x14ac:dyDescent="0.25">
      <c r="A138" s="89"/>
      <c r="B138" s="90">
        <v>109</v>
      </c>
      <c r="C138" s="91" t="s">
        <v>368</v>
      </c>
      <c r="D138" s="92" t="s">
        <v>369</v>
      </c>
      <c r="E138" s="85">
        <v>23160</v>
      </c>
      <c r="F138" s="93">
        <v>2.19</v>
      </c>
      <c r="G138" s="111">
        <v>0.8</v>
      </c>
      <c r="H138" s="88"/>
      <c r="I138" s="95">
        <v>1.4</v>
      </c>
      <c r="J138" s="95">
        <v>1.68</v>
      </c>
      <c r="K138" s="95">
        <v>2.23</v>
      </c>
      <c r="L138" s="96">
        <v>2.57</v>
      </c>
      <c r="M138" s="98">
        <v>60</v>
      </c>
      <c r="N138" s="98">
        <f>(M138*$E138*$F138*$G138*$I138)</f>
        <v>3408410.88</v>
      </c>
      <c r="O138" s="87">
        <v>109</v>
      </c>
      <c r="P138" s="97">
        <f>(O138*$E138*$F138*$G138*$I138)</f>
        <v>6191946.4319999991</v>
      </c>
      <c r="Q138" s="97"/>
      <c r="R138" s="98">
        <f>(Q138*$E138*$F138*$G138*$I138)</f>
        <v>0</v>
      </c>
      <c r="S138" s="97"/>
      <c r="T138" s="98">
        <f>(S138*$E138*$F138*$G138*$I138)</f>
        <v>0</v>
      </c>
      <c r="U138" s="97">
        <v>0</v>
      </c>
      <c r="V138" s="98">
        <f>(U138*$E138*$F138*$G138*$I138)</f>
        <v>0</v>
      </c>
      <c r="W138" s="97">
        <v>0</v>
      </c>
      <c r="X138" s="98">
        <f>(W138*$E138*$F138*$G138*$I138)</f>
        <v>0</v>
      </c>
      <c r="Y138" s="97"/>
      <c r="Z138" s="98">
        <f>(Y138*$E138*$F138*$G138*$I138)</f>
        <v>0</v>
      </c>
      <c r="AA138" s="97">
        <v>0</v>
      </c>
      <c r="AB138" s="98">
        <f>(AA138*$E138*$F138*$G138*$I138)</f>
        <v>0</v>
      </c>
      <c r="AC138" s="97"/>
      <c r="AD138" s="98">
        <f>(AC138*$E138*$F138*$G138*$I138)</f>
        <v>0</v>
      </c>
      <c r="AE138" s="97"/>
      <c r="AF138" s="98">
        <f>(AE138*$E138*$F138*$G138*$I138)</f>
        <v>0</v>
      </c>
      <c r="AG138" s="99"/>
      <c r="AH138" s="98">
        <f>(AG138*$E138*$F138*$G138*$I138)</f>
        <v>0</v>
      </c>
      <c r="AI138" s="97"/>
      <c r="AJ138" s="98">
        <f>(AI138*$E138*$F138*$G138*$I138)</f>
        <v>0</v>
      </c>
      <c r="AK138" s="97">
        <v>0</v>
      </c>
      <c r="AL138" s="98">
        <f>(AK138*$E138*$F138*$G138*$I138)</f>
        <v>0</v>
      </c>
      <c r="AM138" s="97">
        <v>9</v>
      </c>
      <c r="AN138" s="98">
        <f>(AM138*$E138*$F138*$G138*$J138)</f>
        <v>613513.9584</v>
      </c>
      <c r="AO138" s="103"/>
      <c r="AP138" s="98">
        <f>(AO138*$E138*$F138*$G138*$J138)</f>
        <v>0</v>
      </c>
      <c r="AQ138" s="97">
        <v>0</v>
      </c>
      <c r="AR138" s="98">
        <f>(AQ138*$E138*$F138*$G138*$J138)</f>
        <v>0</v>
      </c>
      <c r="AS138" s="97"/>
      <c r="AT138" s="98">
        <f>(AS138*$E138*$F138*$G138*$I138)</f>
        <v>0</v>
      </c>
      <c r="AU138" s="97">
        <v>0</v>
      </c>
      <c r="AV138" s="98">
        <f>(AU138*$E138*$F138*$G138*$I138)</f>
        <v>0</v>
      </c>
      <c r="AW138" s="97"/>
      <c r="AX138" s="98">
        <f>(AW138*$E138*$F138*$G138*$I138)</f>
        <v>0</v>
      </c>
      <c r="AY138" s="97">
        <v>0</v>
      </c>
      <c r="AZ138" s="98">
        <f>(AY138*$E138*$F138*$G138*$I138)</f>
        <v>0</v>
      </c>
      <c r="BA138" s="97">
        <v>0</v>
      </c>
      <c r="BB138" s="98">
        <f>(BA138*$E138*$F138*$G138*$I138)</f>
        <v>0</v>
      </c>
      <c r="BC138" s="97">
        <v>0</v>
      </c>
      <c r="BD138" s="98">
        <f>(BC138*$E138*$F138*$G138*$I138)</f>
        <v>0</v>
      </c>
      <c r="BE138" s="97"/>
      <c r="BF138" s="98">
        <f>(BE138*$E138*$F138*$G138*$I138)</f>
        <v>0</v>
      </c>
      <c r="BG138" s="97"/>
      <c r="BH138" s="98">
        <f>(BG138*$E138*$F138*$G138*$J138)</f>
        <v>0</v>
      </c>
      <c r="BI138" s="97">
        <v>0</v>
      </c>
      <c r="BJ138" s="98">
        <f>(BI138*$E138*$F138*$G138*$J138)</f>
        <v>0</v>
      </c>
      <c r="BK138" s="97">
        <v>0</v>
      </c>
      <c r="BL138" s="98">
        <f>(BK138*$E138*$F138*$G138*$J138)</f>
        <v>0</v>
      </c>
      <c r="BM138" s="97"/>
      <c r="BN138" s="98">
        <f>(BM138*$E138*$F138*$G138*$J138)</f>
        <v>0</v>
      </c>
      <c r="BO138" s="97"/>
      <c r="BP138" s="98">
        <f>(BO138*$E138*$F138*$G138*$J138)</f>
        <v>0</v>
      </c>
      <c r="BQ138" s="97"/>
      <c r="BR138" s="98">
        <f>(BQ138*$E138*$F138*$G138*$J138)</f>
        <v>0</v>
      </c>
      <c r="BS138" s="97"/>
      <c r="BT138" s="98">
        <f>(BS138*$E138*$F138*$G138*$J138)</f>
        <v>0</v>
      </c>
      <c r="BU138" s="104">
        <v>0</v>
      </c>
      <c r="BV138" s="98">
        <f>(BU138*$E138*$F138*$G138*$I138)</f>
        <v>0</v>
      </c>
      <c r="BW138" s="97">
        <v>0</v>
      </c>
      <c r="BX138" s="98">
        <f>(BW138*$E138*$F138*$G138*$I138)</f>
        <v>0</v>
      </c>
      <c r="BY138" s="97">
        <v>0</v>
      </c>
      <c r="BZ138" s="98">
        <f>(BY138*$E138*$F138*$G138*$I138)</f>
        <v>0</v>
      </c>
      <c r="CA138" s="97"/>
      <c r="CB138" s="98">
        <f>(CA138*$E138*$F138*$G138*$J138)</f>
        <v>0</v>
      </c>
      <c r="CC138" s="97">
        <v>0</v>
      </c>
      <c r="CD138" s="98">
        <f>(CC138*$E138*$F138*$G138*$I138)</f>
        <v>0</v>
      </c>
      <c r="CE138" s="97"/>
      <c r="CF138" s="98">
        <f>(CE138*$E138*$F138*$G138*$I138)</f>
        <v>0</v>
      </c>
      <c r="CG138" s="97"/>
      <c r="CH138" s="98">
        <f>(CG138*$E138*$F138*$G138*$I138)</f>
        <v>0</v>
      </c>
      <c r="CI138" s="97">
        <v>0</v>
      </c>
      <c r="CJ138" s="98">
        <f>(CI138*$E138*$F138*$G138*$I138)</f>
        <v>0</v>
      </c>
      <c r="CK138" s="97"/>
      <c r="CL138" s="98">
        <f>(CK138*$E138*$F138*$G138*$I138)</f>
        <v>0</v>
      </c>
      <c r="CM138" s="97"/>
      <c r="CN138" s="98">
        <f>(CM138*$E138*$F138*$G138*$I138)</f>
        <v>0</v>
      </c>
      <c r="CO138" s="97">
        <v>0</v>
      </c>
      <c r="CP138" s="98">
        <f>(CO138*$E138*$F138*$G138*$J138)</f>
        <v>0</v>
      </c>
      <c r="CQ138" s="97"/>
      <c r="CR138" s="98">
        <f>(CQ138*$E138*$F138*$G138*$J138)</f>
        <v>0</v>
      </c>
      <c r="CS138" s="97"/>
      <c r="CT138" s="98">
        <f>(CS138*$E138*$F138*$G138*$J138)</f>
        <v>0</v>
      </c>
      <c r="CU138" s="103"/>
      <c r="CV138" s="98">
        <f>(CU138*$E138*$F138*$G138*$J138)</f>
        <v>0</v>
      </c>
      <c r="CW138" s="97">
        <v>0</v>
      </c>
      <c r="CX138" s="98">
        <f>(CW138*$E138*$F138*$G138*$J138)</f>
        <v>0</v>
      </c>
      <c r="CY138" s="97"/>
      <c r="CZ138" s="98">
        <f>(CY138*$E138*$F138*$G138*$J138)</f>
        <v>0</v>
      </c>
      <c r="DA138" s="104"/>
      <c r="DB138" s="98">
        <f>(DA138*$E138*$F138*$G138*$J138)</f>
        <v>0</v>
      </c>
      <c r="DC138" s="97"/>
      <c r="DD138" s="98">
        <f>(DC138*$E138*$F138*$G138*$J138)</f>
        <v>0</v>
      </c>
      <c r="DE138" s="97"/>
      <c r="DF138" s="98">
        <f>(DE138*$E138*$F138*$G138*$K138)</f>
        <v>0</v>
      </c>
      <c r="DG138" s="97"/>
      <c r="DH138" s="102">
        <f>(DG138*$E138*$F138*$G138*$L138)</f>
        <v>0</v>
      </c>
      <c r="DI138" s="98">
        <f t="shared" si="247"/>
        <v>178</v>
      </c>
      <c r="DJ138" s="98">
        <f t="shared" si="248"/>
        <v>10213871.270399999</v>
      </c>
    </row>
    <row r="139" spans="1:114" ht="30" customHeight="1" x14ac:dyDescent="0.25">
      <c r="A139" s="89"/>
      <c r="B139" s="90">
        <v>110</v>
      </c>
      <c r="C139" s="91" t="s">
        <v>370</v>
      </c>
      <c r="D139" s="92" t="s">
        <v>371</v>
      </c>
      <c r="E139" s="85">
        <v>23160</v>
      </c>
      <c r="F139" s="93">
        <v>2.42</v>
      </c>
      <c r="G139" s="94">
        <v>1</v>
      </c>
      <c r="H139" s="88"/>
      <c r="I139" s="95">
        <v>1.4</v>
      </c>
      <c r="J139" s="95">
        <v>1.68</v>
      </c>
      <c r="K139" s="95">
        <v>2.23</v>
      </c>
      <c r="L139" s="96">
        <v>2.57</v>
      </c>
      <c r="M139" s="98">
        <v>1</v>
      </c>
      <c r="N139" s="98">
        <f>(M139*$E139*$F139*$G139*$I139)</f>
        <v>78466.079999999987</v>
      </c>
      <c r="O139" s="87">
        <v>0</v>
      </c>
      <c r="P139" s="97">
        <f>(O139*$E139*$F139*$G139*$I139)</f>
        <v>0</v>
      </c>
      <c r="Q139" s="97"/>
      <c r="R139" s="98">
        <f>(Q139*$E139*$F139*$G139*$I139)</f>
        <v>0</v>
      </c>
      <c r="S139" s="97"/>
      <c r="T139" s="98">
        <f>(S139*$E139*$F139*$G139*$I139)</f>
        <v>0</v>
      </c>
      <c r="U139" s="97">
        <v>0</v>
      </c>
      <c r="V139" s="98">
        <f>(U139*$E139*$F139*$G139*$I139)</f>
        <v>0</v>
      </c>
      <c r="W139" s="97">
        <v>0</v>
      </c>
      <c r="X139" s="98">
        <f>(W139*$E139*$F139*$G139*$I139)</f>
        <v>0</v>
      </c>
      <c r="Y139" s="97"/>
      <c r="Z139" s="98">
        <f>(Y139*$E139*$F139*$G139*$I139)</f>
        <v>0</v>
      </c>
      <c r="AA139" s="97">
        <v>0</v>
      </c>
      <c r="AB139" s="98">
        <f>(AA139*$E139*$F139*$G139*$I139)</f>
        <v>0</v>
      </c>
      <c r="AC139" s="97"/>
      <c r="AD139" s="98">
        <f>(AC139*$E139*$F139*$G139*$I139)</f>
        <v>0</v>
      </c>
      <c r="AE139" s="97">
        <v>0</v>
      </c>
      <c r="AF139" s="98">
        <f>(AE139*$E139*$F139*$G139*$I139)</f>
        <v>0</v>
      </c>
      <c r="AG139" s="99"/>
      <c r="AH139" s="98">
        <f>(AG139*$E139*$F139*$G139*$I139)</f>
        <v>0</v>
      </c>
      <c r="AI139" s="97"/>
      <c r="AJ139" s="98">
        <f>(AI139*$E139*$F139*$G139*$I139)</f>
        <v>0</v>
      </c>
      <c r="AK139" s="97">
        <v>0</v>
      </c>
      <c r="AL139" s="98">
        <f>(AK139*$E139*$F139*$G139*$I139)</f>
        <v>0</v>
      </c>
      <c r="AM139" s="97"/>
      <c r="AN139" s="98">
        <f>(AM139*$E139*$F139*$G139*$J139)</f>
        <v>0</v>
      </c>
      <c r="AO139" s="103"/>
      <c r="AP139" s="98">
        <f>(AO139*$E139*$F139*$G139*$J139)</f>
        <v>0</v>
      </c>
      <c r="AQ139" s="97">
        <v>0</v>
      </c>
      <c r="AR139" s="98">
        <f>(AQ139*$E139*$F139*$G139*$J139)</f>
        <v>0</v>
      </c>
      <c r="AS139" s="97"/>
      <c r="AT139" s="98">
        <f>(AS139*$E139*$F139*$G139*$I139)</f>
        <v>0</v>
      </c>
      <c r="AU139" s="97">
        <v>0</v>
      </c>
      <c r="AV139" s="98">
        <f>(AU139*$E139*$F139*$G139*$I139)</f>
        <v>0</v>
      </c>
      <c r="AW139" s="97"/>
      <c r="AX139" s="98">
        <f>(AW139*$E139*$F139*$G139*$I139)</f>
        <v>0</v>
      </c>
      <c r="AY139" s="97">
        <v>0</v>
      </c>
      <c r="AZ139" s="98">
        <f>(AY139*$E139*$F139*$G139*$I139)</f>
        <v>0</v>
      </c>
      <c r="BA139" s="97">
        <v>0</v>
      </c>
      <c r="BB139" s="98">
        <f>(BA139*$E139*$F139*$G139*$I139)</f>
        <v>0</v>
      </c>
      <c r="BC139" s="97">
        <v>0</v>
      </c>
      <c r="BD139" s="98">
        <f>(BC139*$E139*$F139*$G139*$I139)</f>
        <v>0</v>
      </c>
      <c r="BE139" s="97"/>
      <c r="BF139" s="98">
        <f>(BE139*$E139*$F139*$G139*$I139)</f>
        <v>0</v>
      </c>
      <c r="BG139" s="97"/>
      <c r="BH139" s="98">
        <f>(BG139*$E139*$F139*$G139*$J139)</f>
        <v>0</v>
      </c>
      <c r="BI139" s="97">
        <v>0</v>
      </c>
      <c r="BJ139" s="98">
        <f>(BI139*$E139*$F139*$G139*$J139)</f>
        <v>0</v>
      </c>
      <c r="BK139" s="97">
        <v>0</v>
      </c>
      <c r="BL139" s="98">
        <f>(BK139*$E139*$F139*$G139*$J139)</f>
        <v>0</v>
      </c>
      <c r="BM139" s="97"/>
      <c r="BN139" s="98">
        <f>(BM139*$E139*$F139*$G139*$J139)</f>
        <v>0</v>
      </c>
      <c r="BO139" s="97"/>
      <c r="BP139" s="98">
        <f>(BO139*$E139*$F139*$G139*$J139)</f>
        <v>0</v>
      </c>
      <c r="BQ139" s="97"/>
      <c r="BR139" s="98">
        <f>(BQ139*$E139*$F139*$G139*$J139)</f>
        <v>0</v>
      </c>
      <c r="BS139" s="97"/>
      <c r="BT139" s="98">
        <f>(BS139*$E139*$F139*$G139*$J139)</f>
        <v>0</v>
      </c>
      <c r="BU139" s="104">
        <v>0</v>
      </c>
      <c r="BV139" s="98">
        <f>(BU139*$E139*$F139*$G139*$I139)</f>
        <v>0</v>
      </c>
      <c r="BW139" s="97">
        <v>0</v>
      </c>
      <c r="BX139" s="98">
        <f>(BW139*$E139*$F139*$G139*$I139)</f>
        <v>0</v>
      </c>
      <c r="BY139" s="97">
        <v>0</v>
      </c>
      <c r="BZ139" s="98">
        <f>(BY139*$E139*$F139*$G139*$I139)</f>
        <v>0</v>
      </c>
      <c r="CA139" s="97"/>
      <c r="CB139" s="98">
        <f>(CA139*$E139*$F139*$G139*$J139)</f>
        <v>0</v>
      </c>
      <c r="CC139" s="97">
        <v>0</v>
      </c>
      <c r="CD139" s="98">
        <f>(CC139*$E139*$F139*$G139*$I139)</f>
        <v>0</v>
      </c>
      <c r="CE139" s="97"/>
      <c r="CF139" s="98">
        <f>(CE139*$E139*$F139*$G139*$I139)</f>
        <v>0</v>
      </c>
      <c r="CG139" s="97"/>
      <c r="CH139" s="98">
        <f>(CG139*$E139*$F139*$G139*$I139)</f>
        <v>0</v>
      </c>
      <c r="CI139" s="97">
        <v>0</v>
      </c>
      <c r="CJ139" s="98">
        <f>(CI139*$E139*$F139*$G139*$I139)</f>
        <v>0</v>
      </c>
      <c r="CK139" s="97"/>
      <c r="CL139" s="98">
        <f>(CK139*$E139*$F139*$G139*$I139)</f>
        <v>0</v>
      </c>
      <c r="CM139" s="97"/>
      <c r="CN139" s="98">
        <f>(CM139*$E139*$F139*$G139*$I139)</f>
        <v>0</v>
      </c>
      <c r="CO139" s="97">
        <v>0</v>
      </c>
      <c r="CP139" s="98">
        <f>(CO139*$E139*$F139*$G139*$J139)</f>
        <v>0</v>
      </c>
      <c r="CQ139" s="97"/>
      <c r="CR139" s="98">
        <f>(CQ139*$E139*$F139*$G139*$J139)</f>
        <v>0</v>
      </c>
      <c r="CS139" s="97">
        <v>0</v>
      </c>
      <c r="CT139" s="98">
        <f>(CS139*$E139*$F139*$G139*$J139)</f>
        <v>0</v>
      </c>
      <c r="CU139" s="103"/>
      <c r="CV139" s="98">
        <f>(CU139*$E139*$F139*$G139*$J139)</f>
        <v>0</v>
      </c>
      <c r="CW139" s="97">
        <v>0</v>
      </c>
      <c r="CX139" s="98">
        <f>(CW139*$E139*$F139*$G139*$J139)</f>
        <v>0</v>
      </c>
      <c r="CY139" s="97"/>
      <c r="CZ139" s="98">
        <f>(CY139*$E139*$F139*$G139*$J139)</f>
        <v>0</v>
      </c>
      <c r="DA139" s="104"/>
      <c r="DB139" s="98">
        <f>(DA139*$E139*$F139*$G139*$J139)</f>
        <v>0</v>
      </c>
      <c r="DC139" s="97"/>
      <c r="DD139" s="98">
        <f>(DC139*$E139*$F139*$G139*$J139)</f>
        <v>0</v>
      </c>
      <c r="DE139" s="97"/>
      <c r="DF139" s="98">
        <f>(DE139*$E139*$F139*$G139*$K139)</f>
        <v>0</v>
      </c>
      <c r="DG139" s="97"/>
      <c r="DH139" s="102">
        <f>(DG139*$E139*$F139*$G139*$L139)</f>
        <v>0</v>
      </c>
      <c r="DI139" s="98">
        <f t="shared" si="247"/>
        <v>1</v>
      </c>
      <c r="DJ139" s="98">
        <f t="shared" si="248"/>
        <v>78466.079999999987</v>
      </c>
    </row>
    <row r="140" spans="1:114" ht="30" customHeight="1" x14ac:dyDescent="0.25">
      <c r="A140" s="89"/>
      <c r="B140" s="90">
        <v>111</v>
      </c>
      <c r="C140" s="91" t="s">
        <v>372</v>
      </c>
      <c r="D140" s="92" t="s">
        <v>373</v>
      </c>
      <c r="E140" s="85">
        <v>23160</v>
      </c>
      <c r="F140" s="95">
        <v>1.02</v>
      </c>
      <c r="G140" s="94">
        <v>1</v>
      </c>
      <c r="H140" s="88"/>
      <c r="I140" s="95">
        <v>1.4</v>
      </c>
      <c r="J140" s="95">
        <v>1.68</v>
      </c>
      <c r="K140" s="95">
        <v>2.23</v>
      </c>
      <c r="L140" s="96">
        <v>2.57</v>
      </c>
      <c r="M140" s="97">
        <v>4</v>
      </c>
      <c r="N140" s="98">
        <f>(M140*$E140*$F140*$G140*$I140*$N$11)</f>
        <v>145518.91199999998</v>
      </c>
      <c r="O140" s="87">
        <v>55</v>
      </c>
      <c r="P140" s="97">
        <f>(O140*$E140*$F140*$G140*$I140*$P$11)</f>
        <v>2000885.04</v>
      </c>
      <c r="Q140" s="97">
        <v>3</v>
      </c>
      <c r="R140" s="98">
        <f>(Q140*$E140*$F140*$G140*$I140*$R$11)</f>
        <v>109139.18400000001</v>
      </c>
      <c r="S140" s="97"/>
      <c r="T140" s="98">
        <f>(S140/12*2*$E140*$F140*$G140*$I140*$T$11)+(S140/12*10*$E140*$F140*$G140*$I140*$T$12)</f>
        <v>0</v>
      </c>
      <c r="U140" s="97">
        <v>0</v>
      </c>
      <c r="V140" s="98">
        <f>(U140*$E140*$F140*$G140*$I140*$V$11)</f>
        <v>0</v>
      </c>
      <c r="W140" s="97">
        <v>0</v>
      </c>
      <c r="X140" s="98">
        <f>(W140*$E140*$F140*$G140*$I140*$X$11)</f>
        <v>0</v>
      </c>
      <c r="Y140" s="97"/>
      <c r="Z140" s="98">
        <f>(Y140*$E140*$F140*$G140*$I140*$Z$11)</f>
        <v>0</v>
      </c>
      <c r="AA140" s="97">
        <v>0</v>
      </c>
      <c r="AB140" s="98">
        <f>(AA140*$E140*$F140*$G140*$I140*$AB$11)</f>
        <v>0</v>
      </c>
      <c r="AC140" s="97"/>
      <c r="AD140" s="98">
        <f>(AC140*$E140*$F140*$G140*$I140*$AD$11)</f>
        <v>0</v>
      </c>
      <c r="AE140" s="97">
        <v>0</v>
      </c>
      <c r="AF140" s="98">
        <f>(AE140*$E140*$F140*$G140*$I140*$AF$11)</f>
        <v>0</v>
      </c>
      <c r="AG140" s="99"/>
      <c r="AH140" s="98">
        <f>(AG140*$E140*$F140*$G140*$I140*$AH$11)</f>
        <v>0</v>
      </c>
      <c r="AI140" s="97"/>
      <c r="AJ140" s="98">
        <f>(AI140*$E140*$F140*$G140*$I140*$AJ$11)</f>
        <v>0</v>
      </c>
      <c r="AK140" s="97">
        <v>0</v>
      </c>
      <c r="AL140" s="97">
        <f>(AK140*$E140*$F140*$G140*$I140*$AL$11)</f>
        <v>0</v>
      </c>
      <c r="AM140" s="97">
        <v>26</v>
      </c>
      <c r="AN140" s="98">
        <f>(AM140*$E140*$F140*$G140*$J140*$AN$11)</f>
        <v>1135047.5135999999</v>
      </c>
      <c r="AO140" s="103"/>
      <c r="AP140" s="98">
        <f>(AO140*$E140*$F140*$G140*$J140*$AP$11)</f>
        <v>0</v>
      </c>
      <c r="AQ140" s="97">
        <v>0</v>
      </c>
      <c r="AR140" s="102">
        <f>(AQ140*$E140*$F140*$G140*$J140*$AR$11)</f>
        <v>0</v>
      </c>
      <c r="AS140" s="97"/>
      <c r="AT140" s="98">
        <f>(AS140*$E140*$F140*$G140*$I140*$AT$11)</f>
        <v>0</v>
      </c>
      <c r="AU140" s="97"/>
      <c r="AV140" s="97">
        <f>(AU140*$E140*$F140*$G140*$I140*$AV$11)</f>
        <v>0</v>
      </c>
      <c r="AW140" s="97"/>
      <c r="AX140" s="98">
        <f>(AW140*$E140*$F140*$G140*$I140*$AX$11)</f>
        <v>0</v>
      </c>
      <c r="AY140" s="97">
        <v>0</v>
      </c>
      <c r="AZ140" s="98">
        <f>(AY140*$E140*$F140*$G140*$I140*$AZ$11)</f>
        <v>0</v>
      </c>
      <c r="BA140" s="97">
        <v>0</v>
      </c>
      <c r="BB140" s="98">
        <f>(BA140*$E140*$F140*$G140*$I140*$BB$11)</f>
        <v>0</v>
      </c>
      <c r="BC140" s="97">
        <v>0</v>
      </c>
      <c r="BD140" s="98">
        <f>(BC140*$E140*$F140*$G140*$I140*$BD$11)</f>
        <v>0</v>
      </c>
      <c r="BE140" s="97"/>
      <c r="BF140" s="98">
        <f>(BE140*$E140*$F140*$G140*$I140*$BF$11)</f>
        <v>0</v>
      </c>
      <c r="BG140" s="97"/>
      <c r="BH140" s="98">
        <f>(BG140*$E140*$F140*$G140*$J140*$BH$11)</f>
        <v>0</v>
      </c>
      <c r="BI140" s="97">
        <v>0</v>
      </c>
      <c r="BJ140" s="98">
        <f>(BI140*$E140*$F140*$G140*$J140*$BJ$11)</f>
        <v>0</v>
      </c>
      <c r="BK140" s="97">
        <v>0</v>
      </c>
      <c r="BL140" s="98">
        <f>(BK140*$E140*$F140*$G140*$J140*$BL$11)</f>
        <v>0</v>
      </c>
      <c r="BM140" s="97"/>
      <c r="BN140" s="98">
        <f>(BM140*$E140*$F140*$G140*$J140*$BN$11)</f>
        <v>0</v>
      </c>
      <c r="BO140" s="97"/>
      <c r="BP140" s="98">
        <f>(BO140*$E140*$F140*$G140*$J140*$BP$11)</f>
        <v>0</v>
      </c>
      <c r="BQ140" s="97"/>
      <c r="BR140" s="98">
        <f>(BQ140*$E140*$F140*$G140*$J140*$BR$11)</f>
        <v>0</v>
      </c>
      <c r="BS140" s="97">
        <v>5</v>
      </c>
      <c r="BT140" s="102">
        <f>(BS140*$E140*$F140*$G140*$J140*$BT$11)</f>
        <v>218278.36800000002</v>
      </c>
      <c r="BU140" s="104">
        <v>0</v>
      </c>
      <c r="BV140" s="98">
        <f>(BU140*$E140*$F140*$G140*$I140*$BV$11)</f>
        <v>0</v>
      </c>
      <c r="BW140" s="97">
        <v>0</v>
      </c>
      <c r="BX140" s="98">
        <f>(BW140*$E140*$F140*$G140*$I140*$BX$11)</f>
        <v>0</v>
      </c>
      <c r="BY140" s="97">
        <v>0</v>
      </c>
      <c r="BZ140" s="98">
        <f>(BY140*$E140*$F140*$G140*$I140*$BZ$11)</f>
        <v>0</v>
      </c>
      <c r="CA140" s="97"/>
      <c r="CB140" s="98">
        <f>(CA140*$E140*$F140*$G140*$J140*$CB$11)</f>
        <v>0</v>
      </c>
      <c r="CC140" s="97">
        <v>0</v>
      </c>
      <c r="CD140" s="98">
        <f>(CC140*$E140*$F140*$G140*$I140*$CD$11)</f>
        <v>0</v>
      </c>
      <c r="CE140" s="97"/>
      <c r="CF140" s="98">
        <f>(CE140*$E140*$F140*$G140*$I140*$CF$11)</f>
        <v>0</v>
      </c>
      <c r="CG140" s="97"/>
      <c r="CH140" s="98">
        <f>(CG140*$E140*$F140*$G140*$I140*$CH$11)</f>
        <v>0</v>
      </c>
      <c r="CI140" s="97">
        <v>0</v>
      </c>
      <c r="CJ140" s="98">
        <f>(CI140*$E140*$F140*$G140*$I140*$CJ$11)</f>
        <v>0</v>
      </c>
      <c r="CK140" s="97"/>
      <c r="CL140" s="98">
        <f>(CK140*$E140*$F140*$G140*$I140*$CL$11)</f>
        <v>0</v>
      </c>
      <c r="CM140" s="97"/>
      <c r="CN140" s="98">
        <f>(CM140*$E140*$F140*$G140*$I140*$CN$11)</f>
        <v>0</v>
      </c>
      <c r="CO140" s="97">
        <v>2</v>
      </c>
      <c r="CP140" s="98">
        <f>(CO140*$E140*$F140*$G140*$J140*$CP$11)</f>
        <v>88105.086720000007</v>
      </c>
      <c r="CQ140" s="97"/>
      <c r="CR140" s="98">
        <f>(CQ140*$E140*$F140*$G140*$J140*$CR$11)</f>
        <v>0</v>
      </c>
      <c r="CS140" s="97"/>
      <c r="CT140" s="98">
        <f>(CS140*$E140*$F140*$G140*$J140*$CT$11)</f>
        <v>0</v>
      </c>
      <c r="CU140" s="103"/>
      <c r="CV140" s="98">
        <f>(CU140*$E140*$F140*$G140*$J140*$CV$11)</f>
        <v>0</v>
      </c>
      <c r="CW140" s="97">
        <v>0</v>
      </c>
      <c r="CX140" s="102">
        <f>(CW140*$E140*$F140*$G140*$J140*$CX$11)</f>
        <v>0</v>
      </c>
      <c r="CY140" s="97">
        <v>2</v>
      </c>
      <c r="CZ140" s="98">
        <f>(CY140*$E140*$F140*$G140*$J140*$CZ$11)</f>
        <v>79373.952000000005</v>
      </c>
      <c r="DA140" s="104"/>
      <c r="DB140" s="98">
        <f>(DA140*$E140*$F140*$G140*$J140*$DB$11)</f>
        <v>0</v>
      </c>
      <c r="DC140" s="97"/>
      <c r="DD140" s="98">
        <f>(DC140*$E140*$F140*$G140*$J140*$DD$11)</f>
        <v>0</v>
      </c>
      <c r="DE140" s="97"/>
      <c r="DF140" s="98">
        <f>(DE140*$E140*$F140*$G140*$K140*$DF$11)</f>
        <v>0</v>
      </c>
      <c r="DG140" s="97"/>
      <c r="DH140" s="102">
        <f>(DG140*$E140*$F140*$G140*$L140*$DH$11)</f>
        <v>0</v>
      </c>
      <c r="DI140" s="98">
        <f t="shared" si="247"/>
        <v>97</v>
      </c>
      <c r="DJ140" s="98">
        <f t="shared" si="248"/>
        <v>3776348.05632</v>
      </c>
    </row>
    <row r="141" spans="1:114" ht="15.75" customHeight="1" x14ac:dyDescent="0.25">
      <c r="A141" s="89">
        <v>17</v>
      </c>
      <c r="B141" s="207"/>
      <c r="C141" s="156"/>
      <c r="D141" s="201" t="s">
        <v>374</v>
      </c>
      <c r="E141" s="85">
        <v>23160</v>
      </c>
      <c r="F141" s="155">
        <v>2.96</v>
      </c>
      <c r="G141" s="94">
        <v>1</v>
      </c>
      <c r="H141" s="88"/>
      <c r="I141" s="95">
        <v>1.4</v>
      </c>
      <c r="J141" s="95">
        <v>1.68</v>
      </c>
      <c r="K141" s="95">
        <v>2.23</v>
      </c>
      <c r="L141" s="96">
        <v>2.57</v>
      </c>
      <c r="M141" s="113">
        <f>SUM(M142:M148)</f>
        <v>0</v>
      </c>
      <c r="N141" s="113">
        <f>SUM(N142:N148)</f>
        <v>0</v>
      </c>
      <c r="O141" s="113">
        <f t="shared" ref="O141:BZ141" si="249">SUM(O142:O148)</f>
        <v>0</v>
      </c>
      <c r="P141" s="113">
        <f t="shared" si="249"/>
        <v>0</v>
      </c>
      <c r="Q141" s="113">
        <f t="shared" si="249"/>
        <v>0</v>
      </c>
      <c r="R141" s="113">
        <f t="shared" si="249"/>
        <v>0</v>
      </c>
      <c r="S141" s="113">
        <f t="shared" si="249"/>
        <v>1627</v>
      </c>
      <c r="T141" s="113">
        <f t="shared" si="249"/>
        <v>339166903.09857601</v>
      </c>
      <c r="U141" s="113">
        <f t="shared" si="249"/>
        <v>0</v>
      </c>
      <c r="V141" s="113">
        <f t="shared" si="249"/>
        <v>0</v>
      </c>
      <c r="W141" s="113">
        <f t="shared" si="249"/>
        <v>0</v>
      </c>
      <c r="X141" s="113">
        <f t="shared" si="249"/>
        <v>0</v>
      </c>
      <c r="Y141" s="113">
        <f t="shared" si="249"/>
        <v>0</v>
      </c>
      <c r="Z141" s="113">
        <f t="shared" si="249"/>
        <v>0</v>
      </c>
      <c r="AA141" s="113">
        <f t="shared" si="249"/>
        <v>0</v>
      </c>
      <c r="AB141" s="113">
        <f t="shared" si="249"/>
        <v>0</v>
      </c>
      <c r="AC141" s="113">
        <f t="shared" si="249"/>
        <v>0</v>
      </c>
      <c r="AD141" s="113">
        <f t="shared" si="249"/>
        <v>0</v>
      </c>
      <c r="AE141" s="113">
        <f t="shared" si="249"/>
        <v>0</v>
      </c>
      <c r="AF141" s="113">
        <f t="shared" si="249"/>
        <v>0</v>
      </c>
      <c r="AG141" s="113">
        <f t="shared" si="249"/>
        <v>0</v>
      </c>
      <c r="AH141" s="113">
        <f t="shared" si="249"/>
        <v>0</v>
      </c>
      <c r="AI141" s="113">
        <f t="shared" si="249"/>
        <v>0</v>
      </c>
      <c r="AJ141" s="113">
        <f t="shared" si="249"/>
        <v>0</v>
      </c>
      <c r="AK141" s="113">
        <f t="shared" si="249"/>
        <v>0</v>
      </c>
      <c r="AL141" s="113">
        <f t="shared" si="249"/>
        <v>0</v>
      </c>
      <c r="AM141" s="113">
        <f t="shared" si="249"/>
        <v>351</v>
      </c>
      <c r="AN141" s="113">
        <f t="shared" si="249"/>
        <v>90032722.053120002</v>
      </c>
      <c r="AO141" s="113">
        <f t="shared" si="249"/>
        <v>0</v>
      </c>
      <c r="AP141" s="113">
        <f t="shared" si="249"/>
        <v>0</v>
      </c>
      <c r="AQ141" s="113">
        <f t="shared" si="249"/>
        <v>0</v>
      </c>
      <c r="AR141" s="113">
        <f t="shared" si="249"/>
        <v>0</v>
      </c>
      <c r="AS141" s="113">
        <f t="shared" si="249"/>
        <v>0</v>
      </c>
      <c r="AT141" s="113">
        <f t="shared" si="249"/>
        <v>0</v>
      </c>
      <c r="AU141" s="113">
        <f t="shared" si="249"/>
        <v>0</v>
      </c>
      <c r="AV141" s="113">
        <f t="shared" si="249"/>
        <v>0</v>
      </c>
      <c r="AW141" s="113">
        <f>SUM(AW142:AW148)</f>
        <v>0</v>
      </c>
      <c r="AX141" s="113">
        <f>SUM(AX142:AX148)</f>
        <v>0</v>
      </c>
      <c r="AY141" s="113">
        <f>SUM(AY142:AY148)</f>
        <v>0</v>
      </c>
      <c r="AZ141" s="113">
        <f t="shared" si="249"/>
        <v>0</v>
      </c>
      <c r="BA141" s="113">
        <v>0</v>
      </c>
      <c r="BB141" s="113">
        <f t="shared" si="249"/>
        <v>0</v>
      </c>
      <c r="BC141" s="113">
        <f t="shared" si="249"/>
        <v>0</v>
      </c>
      <c r="BD141" s="113">
        <f t="shared" si="249"/>
        <v>0</v>
      </c>
      <c r="BE141" s="113">
        <f t="shared" si="249"/>
        <v>15</v>
      </c>
      <c r="BF141" s="113">
        <f t="shared" si="249"/>
        <v>1211464.3967999998</v>
      </c>
      <c r="BG141" s="113">
        <f t="shared" si="249"/>
        <v>0</v>
      </c>
      <c r="BH141" s="113">
        <f t="shared" si="249"/>
        <v>0</v>
      </c>
      <c r="BI141" s="113">
        <f t="shared" si="249"/>
        <v>596</v>
      </c>
      <c r="BJ141" s="113">
        <f t="shared" si="249"/>
        <v>88819868.612159982</v>
      </c>
      <c r="BK141" s="113">
        <v>0</v>
      </c>
      <c r="BL141" s="113">
        <f t="shared" si="249"/>
        <v>0</v>
      </c>
      <c r="BM141" s="113">
        <f t="shared" si="249"/>
        <v>16</v>
      </c>
      <c r="BN141" s="113">
        <f t="shared" si="249"/>
        <v>1636893.2159999995</v>
      </c>
      <c r="BO141" s="113">
        <f t="shared" si="249"/>
        <v>0</v>
      </c>
      <c r="BP141" s="113">
        <f t="shared" si="249"/>
        <v>0</v>
      </c>
      <c r="BQ141" s="113">
        <f t="shared" si="249"/>
        <v>9</v>
      </c>
      <c r="BR141" s="113">
        <f t="shared" si="249"/>
        <v>1658747.5107840002</v>
      </c>
      <c r="BS141" s="113">
        <f t="shared" si="249"/>
        <v>0</v>
      </c>
      <c r="BT141" s="203">
        <f t="shared" si="249"/>
        <v>0</v>
      </c>
      <c r="BU141" s="156">
        <f t="shared" si="249"/>
        <v>0</v>
      </c>
      <c r="BV141" s="113">
        <f t="shared" si="249"/>
        <v>0</v>
      </c>
      <c r="BW141" s="113">
        <f t="shared" si="249"/>
        <v>0</v>
      </c>
      <c r="BX141" s="113">
        <f t="shared" si="249"/>
        <v>0</v>
      </c>
      <c r="BY141" s="113">
        <f t="shared" si="249"/>
        <v>0</v>
      </c>
      <c r="BZ141" s="113">
        <f t="shared" si="249"/>
        <v>0</v>
      </c>
      <c r="CA141" s="113">
        <f>SUM(CA142:CA148)</f>
        <v>26</v>
      </c>
      <c r="CB141" s="113">
        <f>SUM(CB142:CB148)</f>
        <v>2199592.2815999994</v>
      </c>
      <c r="CC141" s="113">
        <f t="shared" ref="CC141:DJ141" si="250">SUM(CC142:CC148)</f>
        <v>0</v>
      </c>
      <c r="CD141" s="113">
        <f t="shared" si="250"/>
        <v>0</v>
      </c>
      <c r="CE141" s="113">
        <f t="shared" si="250"/>
        <v>0</v>
      </c>
      <c r="CF141" s="113">
        <f t="shared" si="250"/>
        <v>0</v>
      </c>
      <c r="CG141" s="113">
        <f t="shared" si="250"/>
        <v>0</v>
      </c>
      <c r="CH141" s="113">
        <f t="shared" si="250"/>
        <v>0</v>
      </c>
      <c r="CI141" s="113">
        <f t="shared" si="250"/>
        <v>0</v>
      </c>
      <c r="CJ141" s="113">
        <f t="shared" si="250"/>
        <v>0</v>
      </c>
      <c r="CK141" s="113">
        <f t="shared" si="250"/>
        <v>16</v>
      </c>
      <c r="CL141" s="113">
        <f t="shared" si="250"/>
        <v>1342288.7519999999</v>
      </c>
      <c r="CM141" s="113">
        <f t="shared" si="250"/>
        <v>0</v>
      </c>
      <c r="CN141" s="113">
        <f t="shared" si="250"/>
        <v>0</v>
      </c>
      <c r="CO141" s="113">
        <f t="shared" si="250"/>
        <v>1</v>
      </c>
      <c r="CP141" s="113">
        <f t="shared" si="250"/>
        <v>116091.40838399999</v>
      </c>
      <c r="CQ141" s="113">
        <f t="shared" si="250"/>
        <v>2</v>
      </c>
      <c r="CR141" s="113">
        <f t="shared" si="250"/>
        <v>249047.44703999994</v>
      </c>
      <c r="CS141" s="113">
        <f t="shared" si="250"/>
        <v>0</v>
      </c>
      <c r="CT141" s="113">
        <f t="shared" si="250"/>
        <v>0</v>
      </c>
      <c r="CU141" s="113">
        <f t="shared" si="250"/>
        <v>0</v>
      </c>
      <c r="CV141" s="113">
        <f t="shared" si="250"/>
        <v>0</v>
      </c>
      <c r="CW141" s="113">
        <f t="shared" si="250"/>
        <v>0</v>
      </c>
      <c r="CX141" s="113">
        <f t="shared" si="250"/>
        <v>0</v>
      </c>
      <c r="CY141" s="113">
        <f t="shared" si="250"/>
        <v>0</v>
      </c>
      <c r="CZ141" s="113">
        <f t="shared" si="250"/>
        <v>0</v>
      </c>
      <c r="DA141" s="113">
        <f t="shared" si="250"/>
        <v>0</v>
      </c>
      <c r="DB141" s="113">
        <f t="shared" si="250"/>
        <v>0</v>
      </c>
      <c r="DC141" s="113">
        <f t="shared" si="250"/>
        <v>0</v>
      </c>
      <c r="DD141" s="113">
        <f t="shared" si="250"/>
        <v>0</v>
      </c>
      <c r="DE141" s="113">
        <f t="shared" si="250"/>
        <v>0</v>
      </c>
      <c r="DF141" s="113">
        <f t="shared" si="250"/>
        <v>0</v>
      </c>
      <c r="DG141" s="113">
        <f t="shared" si="250"/>
        <v>3</v>
      </c>
      <c r="DH141" s="203">
        <f t="shared" si="250"/>
        <v>695569.50489600003</v>
      </c>
      <c r="DI141" s="113">
        <f t="shared" si="250"/>
        <v>2662</v>
      </c>
      <c r="DJ141" s="113">
        <f t="shared" si="250"/>
        <v>527129188.28135997</v>
      </c>
    </row>
    <row r="142" spans="1:114" ht="30" x14ac:dyDescent="0.25">
      <c r="A142" s="89"/>
      <c r="B142" s="90">
        <v>112</v>
      </c>
      <c r="C142" s="91" t="s">
        <v>375</v>
      </c>
      <c r="D142" s="92" t="s">
        <v>376</v>
      </c>
      <c r="E142" s="85">
        <v>23160</v>
      </c>
      <c r="F142" s="93">
        <v>4.21</v>
      </c>
      <c r="G142" s="111">
        <v>1.4</v>
      </c>
      <c r="H142" s="111"/>
      <c r="I142" s="95">
        <v>1.4</v>
      </c>
      <c r="J142" s="95">
        <v>1.68</v>
      </c>
      <c r="K142" s="95">
        <v>2.23</v>
      </c>
      <c r="L142" s="96">
        <v>2.57</v>
      </c>
      <c r="M142" s="97"/>
      <c r="N142" s="98">
        <f t="shared" ref="N142:N148" si="251">(M142*$E142*$F142*$G142*$I142*$N$11)</f>
        <v>0</v>
      </c>
      <c r="O142" s="97"/>
      <c r="P142" s="97">
        <f t="shared" ref="P142:P148" si="252">(O142*$E142*$F142*$G142*$I142*$P$11)</f>
        <v>0</v>
      </c>
      <c r="Q142" s="97"/>
      <c r="R142" s="98">
        <f t="shared" ref="R142:R148" si="253">(Q142*$E142*$F142*$G142*$I142*$R$11)</f>
        <v>0</v>
      </c>
      <c r="S142" s="97">
        <v>640</v>
      </c>
      <c r="T142" s="98">
        <f t="shared" ref="T142:T148" si="254">(S142/12*2*$E142*$F142*$G142*$I142*$T$11)+(S142/12*10*$E142*$F142*$G142*$I142*$T$12)</f>
        <v>150561782.99904001</v>
      </c>
      <c r="U142" s="97">
        <v>0</v>
      </c>
      <c r="V142" s="98">
        <f t="shared" ref="V142:V148" si="255">(U142*$E142*$F142*$G142*$I142*$V$11)</f>
        <v>0</v>
      </c>
      <c r="W142" s="97">
        <v>0</v>
      </c>
      <c r="X142" s="98">
        <f t="shared" ref="X142:X148" si="256">(W142*$E142*$F142*$G142*$I142*$X$11)</f>
        <v>0</v>
      </c>
      <c r="Y142" s="97"/>
      <c r="Z142" s="98">
        <f t="shared" ref="Z142:Z148" si="257">(Y142*$E142*$F142*$G142*$I142*$Z$11)</f>
        <v>0</v>
      </c>
      <c r="AA142" s="97">
        <v>0</v>
      </c>
      <c r="AB142" s="98">
        <f t="shared" ref="AB142:AB148" si="258">(AA142*$E142*$F142*$G142*$I142*$AB$11)</f>
        <v>0</v>
      </c>
      <c r="AC142" s="97"/>
      <c r="AD142" s="98">
        <f t="shared" ref="AD142:AD148" si="259">(AC142*$E142*$F142*$G142*$I142*$AD$11)</f>
        <v>0</v>
      </c>
      <c r="AE142" s="97">
        <v>0</v>
      </c>
      <c r="AF142" s="98">
        <f t="shared" ref="AF142:AF148" si="260">(AE142*$E142*$F142*$G142*$I142*$AF$11)</f>
        <v>0</v>
      </c>
      <c r="AG142" s="99"/>
      <c r="AH142" s="98">
        <f t="shared" ref="AH142:AH148" si="261">(AG142*$E142*$F142*$G142*$I142*$AH$11)</f>
        <v>0</v>
      </c>
      <c r="AI142" s="97"/>
      <c r="AJ142" s="98">
        <f t="shared" ref="AJ142:AJ148" si="262">(AI142*$E142*$F142*$G142*$I142*$AJ$11)</f>
        <v>0</v>
      </c>
      <c r="AK142" s="97">
        <v>0</v>
      </c>
      <c r="AL142" s="97">
        <f t="shared" ref="AL142:AL148" si="263">(AK142*$E142*$F142*$G142*$I142*$AL$11)</f>
        <v>0</v>
      </c>
      <c r="AM142" s="97">
        <v>180</v>
      </c>
      <c r="AN142" s="98">
        <f t="shared" ref="AN142:AN148" si="264">(AM142*$E142*$F142*$G142*$J142*$AN$11)</f>
        <v>45407036.505600005</v>
      </c>
      <c r="AO142" s="103">
        <v>0</v>
      </c>
      <c r="AP142" s="98">
        <f t="shared" ref="AP142:AP148" si="265">(AO142*$E142*$F142*$G142*$J142*$AP$11)</f>
        <v>0</v>
      </c>
      <c r="AQ142" s="97">
        <v>0</v>
      </c>
      <c r="AR142" s="102">
        <f t="shared" ref="AR142:AR148" si="266">(AQ142*$E142*$F142*$G142*$J142*$AR$11)</f>
        <v>0</v>
      </c>
      <c r="AS142" s="97"/>
      <c r="AT142" s="98">
        <f t="shared" ref="AT142:AT148" si="267">(AS142*$E142*$F142*$G142*$I142*$AT$11)</f>
        <v>0</v>
      </c>
      <c r="AU142" s="97">
        <v>0</v>
      </c>
      <c r="AV142" s="97">
        <f t="shared" ref="AV142:AV148" si="268">(AU142*$E142*$F142*$G142*$I142*$AV$11)</f>
        <v>0</v>
      </c>
      <c r="AW142" s="97"/>
      <c r="AX142" s="98">
        <f t="shared" ref="AX142:AX148" si="269">(AW142*$E142*$F142*$G142*$I142*$AX$11)</f>
        <v>0</v>
      </c>
      <c r="AY142" s="97">
        <v>0</v>
      </c>
      <c r="AZ142" s="98">
        <f t="shared" ref="AZ142:AZ148" si="270">(AY142*$E142*$F142*$G142*$I142*$AZ$11)</f>
        <v>0</v>
      </c>
      <c r="BA142" s="97">
        <v>0</v>
      </c>
      <c r="BB142" s="98">
        <f t="shared" ref="BB142:BB148" si="271">(BA142*$E142*$F142*$G142*$I142*$BB$11)</f>
        <v>0</v>
      </c>
      <c r="BC142" s="97">
        <v>0</v>
      </c>
      <c r="BD142" s="98">
        <f t="shared" ref="BD142:BD148" si="272">(BC142*$E142*$F142*$G142*$I142*$BD$11)</f>
        <v>0</v>
      </c>
      <c r="BE142" s="97"/>
      <c r="BF142" s="98">
        <f t="shared" ref="BF142:BF148" si="273">(BE142*$E142*$F142*$G142*$I142*$BF$11)</f>
        <v>0</v>
      </c>
      <c r="BG142" s="97"/>
      <c r="BH142" s="98">
        <f t="shared" ref="BH142:BH148" si="274">(BG142*$E142*$F142*$G142*$J142*$BH$11)</f>
        <v>0</v>
      </c>
      <c r="BI142" s="97">
        <v>103</v>
      </c>
      <c r="BJ142" s="98">
        <f t="shared" ref="BJ142:BJ148" si="275">(BI142*$E142*$F142*$G142*$J142*$BJ$11)</f>
        <v>27163956.93984</v>
      </c>
      <c r="BK142" s="97">
        <v>0</v>
      </c>
      <c r="BL142" s="98">
        <f t="shared" ref="BL142:BL148" si="276">(BK142*$E142*$F142*$G142*$J142*$BL$11)</f>
        <v>0</v>
      </c>
      <c r="BM142" s="97">
        <v>2</v>
      </c>
      <c r="BN142" s="98">
        <f t="shared" ref="BN142:BN148" si="277">(BM142*$E142*$F142*$G142*$J142*$BN$11)</f>
        <v>458656.93440000003</v>
      </c>
      <c r="BO142" s="97"/>
      <c r="BP142" s="98">
        <f t="shared" ref="BP142:BP148" si="278">(BO142*$E142*$F142*$G142*$J142*$BP$11)</f>
        <v>0</v>
      </c>
      <c r="BQ142" s="97">
        <v>4</v>
      </c>
      <c r="BR142" s="98">
        <f t="shared" ref="BR142:BR148" si="279">(BQ142*$E142*$F142*$G142*$J142*$BR$11)</f>
        <v>1174161.7520640001</v>
      </c>
      <c r="BS142" s="97"/>
      <c r="BT142" s="102">
        <f t="shared" ref="BT142:BT148" si="280">(BS142*$E142*$F142*$G142*$J142*$BT$11)</f>
        <v>0</v>
      </c>
      <c r="BU142" s="104">
        <v>0</v>
      </c>
      <c r="BV142" s="98">
        <f t="shared" ref="BV142:BV148" si="281">(BU142*$E142*$F142*$G142*$I142*$BV$11)</f>
        <v>0</v>
      </c>
      <c r="BW142" s="97">
        <v>0</v>
      </c>
      <c r="BX142" s="98">
        <f t="shared" ref="BX142:BX148" si="282">(BW142*$E142*$F142*$G142*$I142*$BX$11)</f>
        <v>0</v>
      </c>
      <c r="BY142" s="97">
        <v>0</v>
      </c>
      <c r="BZ142" s="98">
        <f t="shared" ref="BZ142:BZ148" si="283">(BY142*$E142*$F142*$G142*$I142*$BZ$11)</f>
        <v>0</v>
      </c>
      <c r="CA142" s="97"/>
      <c r="CB142" s="98">
        <f t="shared" ref="CB142:CB148" si="284">(CA142*$E142*$F142*$G142*$J142*$CB$11)</f>
        <v>0</v>
      </c>
      <c r="CC142" s="97">
        <v>0</v>
      </c>
      <c r="CD142" s="98">
        <f t="shared" ref="CD142:CD148" si="285">(CC142*$E142*$F142*$G142*$I142*$CD$11)</f>
        <v>0</v>
      </c>
      <c r="CE142" s="97"/>
      <c r="CF142" s="98">
        <f t="shared" ref="CF142:CF148" si="286">(CE142*$E142*$F142*$G142*$I142*$CF$11)</f>
        <v>0</v>
      </c>
      <c r="CG142" s="97"/>
      <c r="CH142" s="98">
        <f t="shared" ref="CH142:CH148" si="287">(CG142*$E142*$F142*$G142*$I142*$CH$11)</f>
        <v>0</v>
      </c>
      <c r="CI142" s="97"/>
      <c r="CJ142" s="98">
        <f t="shared" ref="CJ142:CJ148" si="288">(CI142*$E142*$F142*$G142*$I142*$CJ$11)</f>
        <v>0</v>
      </c>
      <c r="CK142" s="97"/>
      <c r="CL142" s="98">
        <f t="shared" ref="CL142:CL148" si="289">(CK142*$E142*$F142*$G142*$I142*$CL$11)</f>
        <v>0</v>
      </c>
      <c r="CM142" s="97"/>
      <c r="CN142" s="98">
        <f t="shared" ref="CN142:CN148" si="290">(CM142*$E142*$F142*$G142*$I142*$CN$11)</f>
        <v>0</v>
      </c>
      <c r="CO142" s="97"/>
      <c r="CP142" s="98">
        <f t="shared" ref="CP142:CP148" si="291">(CO142*$E142*$F142*$G142*$J142*$CP$11)</f>
        <v>0</v>
      </c>
      <c r="CQ142" s="97"/>
      <c r="CR142" s="98">
        <f t="shared" ref="CR142:CR148" si="292">(CQ142*$E142*$F142*$G142*$J142*$CR$11)</f>
        <v>0</v>
      </c>
      <c r="CS142" s="97">
        <v>0</v>
      </c>
      <c r="CT142" s="98">
        <f t="shared" ref="CT142:CT148" si="293">(CS142*$E142*$F142*$G142*$J142*$CT$11)</f>
        <v>0</v>
      </c>
      <c r="CU142" s="103">
        <v>0</v>
      </c>
      <c r="CV142" s="98">
        <f t="shared" ref="CV142:CV148" si="294">(CU142*$E142*$F142*$G142*$J142*$CV$11)</f>
        <v>0</v>
      </c>
      <c r="CW142" s="97">
        <v>0</v>
      </c>
      <c r="CX142" s="102">
        <f t="shared" ref="CX142:CX148" si="295">(CW142*$E142*$F142*$G142*$J142*$CX$11)</f>
        <v>0</v>
      </c>
      <c r="CY142" s="97">
        <v>0</v>
      </c>
      <c r="CZ142" s="98">
        <f t="shared" ref="CZ142:CZ148" si="296">(CY142*$E142*$F142*$G142*$J142*$CZ$11)</f>
        <v>0</v>
      </c>
      <c r="DA142" s="104"/>
      <c r="DB142" s="98">
        <f t="shared" ref="DB142:DB148" si="297">(DA142*$E142*$F142*$G142*$J142*$DB$11)</f>
        <v>0</v>
      </c>
      <c r="DC142" s="97"/>
      <c r="DD142" s="98">
        <f t="shared" ref="DD142:DD148" si="298">(DC142*$E142*$F142*$G142*$J142*$DD$11)</f>
        <v>0</v>
      </c>
      <c r="DE142" s="97"/>
      <c r="DF142" s="98">
        <f t="shared" ref="DF142:DF148" si="299">(DE142*$E142*$F142*$G142*$K142*$DF$11)</f>
        <v>0</v>
      </c>
      <c r="DG142" s="97">
        <v>1</v>
      </c>
      <c r="DH142" s="102">
        <f t="shared" ref="DH142:DH148" si="300">(DG142*$E142*$F142*$G142*$L142*$DH$11)</f>
        <v>389407.927608</v>
      </c>
      <c r="DI142" s="98">
        <f t="shared" ref="DI142:DJ148" si="301">SUM(M142,O142,Q142,S142,U142,W142,Y142,AA142,AC142,AE142,AG142,AI142,AO142,AS142,AU142,BY142,AK142,AY142,BA142,BC142,CM142,BE142,BG142,AM142,BK142,AQ142,CO142,BM142,CQ142,BO142,BQ142,BS142,CA142,BU142,BW142,CC142,CE142,CG142,CI142,CK142,CS142,CU142,BI142,AW142,CW142,CY142,DA142,DC142,DE142,DG142)</f>
        <v>930</v>
      </c>
      <c r="DJ142" s="98">
        <f t="shared" si="301"/>
        <v>225155003.058552</v>
      </c>
    </row>
    <row r="143" spans="1:114" ht="30" x14ac:dyDescent="0.25">
      <c r="A143" s="89"/>
      <c r="B143" s="90">
        <v>113</v>
      </c>
      <c r="C143" s="91" t="s">
        <v>377</v>
      </c>
      <c r="D143" s="150" t="s">
        <v>378</v>
      </c>
      <c r="E143" s="85">
        <v>23160</v>
      </c>
      <c r="F143" s="151">
        <v>16.02</v>
      </c>
      <c r="G143" s="111">
        <v>1.4</v>
      </c>
      <c r="H143" s="111"/>
      <c r="I143" s="95">
        <v>1.4</v>
      </c>
      <c r="J143" s="95">
        <v>1.68</v>
      </c>
      <c r="K143" s="95">
        <v>2.23</v>
      </c>
      <c r="L143" s="96">
        <v>2.57</v>
      </c>
      <c r="M143" s="97"/>
      <c r="N143" s="98">
        <f t="shared" si="251"/>
        <v>0</v>
      </c>
      <c r="O143" s="97"/>
      <c r="P143" s="97">
        <f t="shared" si="252"/>
        <v>0</v>
      </c>
      <c r="Q143" s="97"/>
      <c r="R143" s="98">
        <f t="shared" si="253"/>
        <v>0</v>
      </c>
      <c r="S143" s="97">
        <v>30</v>
      </c>
      <c r="T143" s="98">
        <f t="shared" si="254"/>
        <v>26855698.080959998</v>
      </c>
      <c r="U143" s="97">
        <v>0</v>
      </c>
      <c r="V143" s="98">
        <f t="shared" si="255"/>
        <v>0</v>
      </c>
      <c r="W143" s="97">
        <v>0</v>
      </c>
      <c r="X143" s="98">
        <f t="shared" si="256"/>
        <v>0</v>
      </c>
      <c r="Y143" s="97"/>
      <c r="Z143" s="98">
        <f t="shared" si="257"/>
        <v>0</v>
      </c>
      <c r="AA143" s="97">
        <v>0</v>
      </c>
      <c r="AB143" s="98">
        <f t="shared" si="258"/>
        <v>0</v>
      </c>
      <c r="AC143" s="97"/>
      <c r="AD143" s="98">
        <f t="shared" si="259"/>
        <v>0</v>
      </c>
      <c r="AE143" s="97">
        <v>0</v>
      </c>
      <c r="AF143" s="98">
        <f t="shared" si="260"/>
        <v>0</v>
      </c>
      <c r="AG143" s="99"/>
      <c r="AH143" s="98">
        <f t="shared" si="261"/>
        <v>0</v>
      </c>
      <c r="AI143" s="97"/>
      <c r="AJ143" s="98">
        <f t="shared" si="262"/>
        <v>0</v>
      </c>
      <c r="AK143" s="97">
        <v>0</v>
      </c>
      <c r="AL143" s="97">
        <f t="shared" si="263"/>
        <v>0</v>
      </c>
      <c r="AM143" s="97">
        <v>13</v>
      </c>
      <c r="AN143" s="98">
        <f t="shared" si="264"/>
        <v>12478845.899519999</v>
      </c>
      <c r="AO143" s="103">
        <v>0</v>
      </c>
      <c r="AP143" s="98">
        <f t="shared" si="265"/>
        <v>0</v>
      </c>
      <c r="AQ143" s="97">
        <v>0</v>
      </c>
      <c r="AR143" s="102">
        <f t="shared" si="266"/>
        <v>0</v>
      </c>
      <c r="AS143" s="97"/>
      <c r="AT143" s="98">
        <f t="shared" si="267"/>
        <v>0</v>
      </c>
      <c r="AU143" s="97">
        <v>0</v>
      </c>
      <c r="AV143" s="97">
        <f t="shared" si="268"/>
        <v>0</v>
      </c>
      <c r="AW143" s="97"/>
      <c r="AX143" s="98">
        <f t="shared" si="269"/>
        <v>0</v>
      </c>
      <c r="AY143" s="97">
        <v>0</v>
      </c>
      <c r="AZ143" s="98">
        <f t="shared" si="270"/>
        <v>0</v>
      </c>
      <c r="BA143" s="97">
        <v>0</v>
      </c>
      <c r="BB143" s="98">
        <f t="shared" si="271"/>
        <v>0</v>
      </c>
      <c r="BC143" s="97">
        <v>0</v>
      </c>
      <c r="BD143" s="98">
        <f t="shared" si="272"/>
        <v>0</v>
      </c>
      <c r="BE143" s="97"/>
      <c r="BF143" s="98">
        <f t="shared" si="273"/>
        <v>0</v>
      </c>
      <c r="BG143" s="97"/>
      <c r="BH143" s="98">
        <f t="shared" si="274"/>
        <v>0</v>
      </c>
      <c r="BI143" s="97">
        <v>12</v>
      </c>
      <c r="BJ143" s="98">
        <f t="shared" si="275"/>
        <v>12042522.616319995</v>
      </c>
      <c r="BK143" s="97">
        <v>0</v>
      </c>
      <c r="BL143" s="98">
        <f t="shared" si="276"/>
        <v>0</v>
      </c>
      <c r="BM143" s="97"/>
      <c r="BN143" s="98">
        <f t="shared" si="277"/>
        <v>0</v>
      </c>
      <c r="BO143" s="97"/>
      <c r="BP143" s="98">
        <f t="shared" si="278"/>
        <v>0</v>
      </c>
      <c r="BQ143" s="97"/>
      <c r="BR143" s="98">
        <f t="shared" si="279"/>
        <v>0</v>
      </c>
      <c r="BS143" s="97"/>
      <c r="BT143" s="102">
        <f t="shared" si="280"/>
        <v>0</v>
      </c>
      <c r="BU143" s="104">
        <v>0</v>
      </c>
      <c r="BV143" s="98">
        <f t="shared" si="281"/>
        <v>0</v>
      </c>
      <c r="BW143" s="97">
        <v>0</v>
      </c>
      <c r="BX143" s="98">
        <f t="shared" si="282"/>
        <v>0</v>
      </c>
      <c r="BY143" s="97">
        <v>0</v>
      </c>
      <c r="BZ143" s="98">
        <f t="shared" si="283"/>
        <v>0</v>
      </c>
      <c r="CA143" s="97"/>
      <c r="CB143" s="98">
        <f t="shared" si="284"/>
        <v>0</v>
      </c>
      <c r="CC143" s="97">
        <v>0</v>
      </c>
      <c r="CD143" s="98">
        <f t="shared" si="285"/>
        <v>0</v>
      </c>
      <c r="CE143" s="97"/>
      <c r="CF143" s="98">
        <f t="shared" si="286"/>
        <v>0</v>
      </c>
      <c r="CG143" s="97"/>
      <c r="CH143" s="98">
        <f t="shared" si="287"/>
        <v>0</v>
      </c>
      <c r="CI143" s="97"/>
      <c r="CJ143" s="98">
        <f t="shared" si="288"/>
        <v>0</v>
      </c>
      <c r="CK143" s="97"/>
      <c r="CL143" s="98">
        <f t="shared" si="289"/>
        <v>0</v>
      </c>
      <c r="CM143" s="97"/>
      <c r="CN143" s="98">
        <f t="shared" si="290"/>
        <v>0</v>
      </c>
      <c r="CO143" s="97"/>
      <c r="CP143" s="98">
        <f t="shared" si="291"/>
        <v>0</v>
      </c>
      <c r="CQ143" s="97"/>
      <c r="CR143" s="98">
        <f t="shared" si="292"/>
        <v>0</v>
      </c>
      <c r="CS143" s="97">
        <v>0</v>
      </c>
      <c r="CT143" s="98">
        <f t="shared" si="293"/>
        <v>0</v>
      </c>
      <c r="CU143" s="103">
        <v>0</v>
      </c>
      <c r="CV143" s="98">
        <f t="shared" si="294"/>
        <v>0</v>
      </c>
      <c r="CW143" s="97">
        <v>0</v>
      </c>
      <c r="CX143" s="102">
        <f t="shared" si="295"/>
        <v>0</v>
      </c>
      <c r="CY143" s="97">
        <v>0</v>
      </c>
      <c r="CZ143" s="98">
        <f t="shared" si="296"/>
        <v>0</v>
      </c>
      <c r="DA143" s="104"/>
      <c r="DB143" s="98">
        <f t="shared" si="297"/>
        <v>0</v>
      </c>
      <c r="DC143" s="97"/>
      <c r="DD143" s="98">
        <f t="shared" si="298"/>
        <v>0</v>
      </c>
      <c r="DE143" s="97"/>
      <c r="DF143" s="98">
        <f t="shared" si="299"/>
        <v>0</v>
      </c>
      <c r="DG143" s="97"/>
      <c r="DH143" s="102">
        <f t="shared" si="300"/>
        <v>0</v>
      </c>
      <c r="DI143" s="98">
        <f t="shared" si="301"/>
        <v>55</v>
      </c>
      <c r="DJ143" s="98">
        <f t="shared" si="301"/>
        <v>51377066.596799999</v>
      </c>
    </row>
    <row r="144" spans="1:114" ht="45" x14ac:dyDescent="0.25">
      <c r="A144" s="89"/>
      <c r="B144" s="90">
        <v>114</v>
      </c>
      <c r="C144" s="91" t="s">
        <v>379</v>
      </c>
      <c r="D144" s="150" t="s">
        <v>380</v>
      </c>
      <c r="E144" s="85">
        <v>23160</v>
      </c>
      <c r="F144" s="152">
        <v>7.4</v>
      </c>
      <c r="G144" s="111">
        <v>1.4</v>
      </c>
      <c r="H144" s="111"/>
      <c r="I144" s="95">
        <v>1.4</v>
      </c>
      <c r="J144" s="95">
        <v>1.68</v>
      </c>
      <c r="K144" s="95">
        <v>2.23</v>
      </c>
      <c r="L144" s="96">
        <v>2.57</v>
      </c>
      <c r="M144" s="97"/>
      <c r="N144" s="98">
        <f t="shared" si="251"/>
        <v>0</v>
      </c>
      <c r="O144" s="97"/>
      <c r="P144" s="97">
        <f t="shared" si="252"/>
        <v>0</v>
      </c>
      <c r="Q144" s="97"/>
      <c r="R144" s="98">
        <f t="shared" si="253"/>
        <v>0</v>
      </c>
      <c r="S144" s="97">
        <v>218</v>
      </c>
      <c r="T144" s="98">
        <f t="shared" si="254"/>
        <v>90144844.245119989</v>
      </c>
      <c r="U144" s="97">
        <v>0</v>
      </c>
      <c r="V144" s="98">
        <f t="shared" si="255"/>
        <v>0</v>
      </c>
      <c r="W144" s="97">
        <v>0</v>
      </c>
      <c r="X144" s="98">
        <f t="shared" si="256"/>
        <v>0</v>
      </c>
      <c r="Y144" s="97"/>
      <c r="Z144" s="98">
        <f t="shared" si="257"/>
        <v>0</v>
      </c>
      <c r="AA144" s="97">
        <v>0</v>
      </c>
      <c r="AB144" s="98">
        <f t="shared" si="258"/>
        <v>0</v>
      </c>
      <c r="AC144" s="97"/>
      <c r="AD144" s="98">
        <f t="shared" si="259"/>
        <v>0</v>
      </c>
      <c r="AE144" s="97">
        <v>0</v>
      </c>
      <c r="AF144" s="98">
        <f t="shared" si="260"/>
        <v>0</v>
      </c>
      <c r="AG144" s="99"/>
      <c r="AH144" s="98">
        <f t="shared" si="261"/>
        <v>0</v>
      </c>
      <c r="AI144" s="97"/>
      <c r="AJ144" s="98">
        <f t="shared" si="262"/>
        <v>0</v>
      </c>
      <c r="AK144" s="97">
        <v>0</v>
      </c>
      <c r="AL144" s="97">
        <f t="shared" si="263"/>
        <v>0</v>
      </c>
      <c r="AM144" s="97">
        <v>45</v>
      </c>
      <c r="AN144" s="98">
        <f t="shared" si="264"/>
        <v>19953210.816</v>
      </c>
      <c r="AO144" s="103">
        <v>0</v>
      </c>
      <c r="AP144" s="98">
        <f t="shared" si="265"/>
        <v>0</v>
      </c>
      <c r="AQ144" s="97">
        <v>0</v>
      </c>
      <c r="AR144" s="102">
        <f t="shared" si="266"/>
        <v>0</v>
      </c>
      <c r="AS144" s="97"/>
      <c r="AT144" s="98">
        <f t="shared" si="267"/>
        <v>0</v>
      </c>
      <c r="AU144" s="97">
        <v>0</v>
      </c>
      <c r="AV144" s="97">
        <f t="shared" si="268"/>
        <v>0</v>
      </c>
      <c r="AW144" s="97"/>
      <c r="AX144" s="98">
        <f t="shared" si="269"/>
        <v>0</v>
      </c>
      <c r="AY144" s="97">
        <v>0</v>
      </c>
      <c r="AZ144" s="98">
        <f t="shared" si="270"/>
        <v>0</v>
      </c>
      <c r="BA144" s="97">
        <v>0</v>
      </c>
      <c r="BB144" s="98">
        <f t="shared" si="271"/>
        <v>0</v>
      </c>
      <c r="BC144" s="97"/>
      <c r="BD144" s="98">
        <f t="shared" si="272"/>
        <v>0</v>
      </c>
      <c r="BE144" s="97"/>
      <c r="BF144" s="98">
        <f t="shared" si="273"/>
        <v>0</v>
      </c>
      <c r="BG144" s="97"/>
      <c r="BH144" s="98">
        <f t="shared" si="274"/>
        <v>0</v>
      </c>
      <c r="BI144" s="97"/>
      <c r="BJ144" s="98">
        <f t="shared" si="275"/>
        <v>0</v>
      </c>
      <c r="BK144" s="97">
        <v>0</v>
      </c>
      <c r="BL144" s="98">
        <f t="shared" si="276"/>
        <v>0</v>
      </c>
      <c r="BM144" s="97"/>
      <c r="BN144" s="98">
        <f t="shared" si="277"/>
        <v>0</v>
      </c>
      <c r="BO144" s="97"/>
      <c r="BP144" s="98">
        <f t="shared" si="278"/>
        <v>0</v>
      </c>
      <c r="BQ144" s="97"/>
      <c r="BR144" s="98">
        <f t="shared" si="279"/>
        <v>0</v>
      </c>
      <c r="BS144" s="97"/>
      <c r="BT144" s="102">
        <f t="shared" si="280"/>
        <v>0</v>
      </c>
      <c r="BU144" s="104">
        <v>0</v>
      </c>
      <c r="BV144" s="98">
        <f t="shared" si="281"/>
        <v>0</v>
      </c>
      <c r="BW144" s="97">
        <v>0</v>
      </c>
      <c r="BX144" s="98">
        <f t="shared" si="282"/>
        <v>0</v>
      </c>
      <c r="BY144" s="97">
        <v>0</v>
      </c>
      <c r="BZ144" s="98">
        <f t="shared" si="283"/>
        <v>0</v>
      </c>
      <c r="CA144" s="97"/>
      <c r="CB144" s="98">
        <f t="shared" si="284"/>
        <v>0</v>
      </c>
      <c r="CC144" s="97">
        <v>0</v>
      </c>
      <c r="CD144" s="98">
        <f t="shared" si="285"/>
        <v>0</v>
      </c>
      <c r="CE144" s="97"/>
      <c r="CF144" s="98">
        <f t="shared" si="286"/>
        <v>0</v>
      </c>
      <c r="CG144" s="97"/>
      <c r="CH144" s="98">
        <f t="shared" si="287"/>
        <v>0</v>
      </c>
      <c r="CI144" s="97"/>
      <c r="CJ144" s="98">
        <f t="shared" si="288"/>
        <v>0</v>
      </c>
      <c r="CK144" s="97"/>
      <c r="CL144" s="98">
        <f t="shared" si="289"/>
        <v>0</v>
      </c>
      <c r="CM144" s="97"/>
      <c r="CN144" s="98">
        <f t="shared" si="290"/>
        <v>0</v>
      </c>
      <c r="CO144" s="97"/>
      <c r="CP144" s="98">
        <f t="shared" si="291"/>
        <v>0</v>
      </c>
      <c r="CQ144" s="97"/>
      <c r="CR144" s="98">
        <f t="shared" si="292"/>
        <v>0</v>
      </c>
      <c r="CS144" s="97">
        <v>0</v>
      </c>
      <c r="CT144" s="98">
        <f t="shared" si="293"/>
        <v>0</v>
      </c>
      <c r="CU144" s="103">
        <v>0</v>
      </c>
      <c r="CV144" s="98">
        <f t="shared" si="294"/>
        <v>0</v>
      </c>
      <c r="CW144" s="97">
        <v>0</v>
      </c>
      <c r="CX144" s="102">
        <f t="shared" si="295"/>
        <v>0</v>
      </c>
      <c r="CY144" s="97">
        <v>0</v>
      </c>
      <c r="CZ144" s="98">
        <f t="shared" si="296"/>
        <v>0</v>
      </c>
      <c r="DA144" s="104"/>
      <c r="DB144" s="98">
        <f t="shared" si="297"/>
        <v>0</v>
      </c>
      <c r="DC144" s="97"/>
      <c r="DD144" s="98">
        <f t="shared" si="298"/>
        <v>0</v>
      </c>
      <c r="DE144" s="97"/>
      <c r="DF144" s="98">
        <f t="shared" si="299"/>
        <v>0</v>
      </c>
      <c r="DG144" s="97"/>
      <c r="DH144" s="102">
        <f t="shared" si="300"/>
        <v>0</v>
      </c>
      <c r="DI144" s="98">
        <f t="shared" si="301"/>
        <v>263</v>
      </c>
      <c r="DJ144" s="98">
        <f t="shared" si="301"/>
        <v>110098055.06111999</v>
      </c>
    </row>
    <row r="145" spans="1:114" ht="30" customHeight="1" x14ac:dyDescent="0.25">
      <c r="A145" s="89"/>
      <c r="B145" s="90">
        <v>115</v>
      </c>
      <c r="C145" s="91" t="s">
        <v>381</v>
      </c>
      <c r="D145" s="92" t="s">
        <v>382</v>
      </c>
      <c r="E145" s="85">
        <v>23160</v>
      </c>
      <c r="F145" s="93">
        <v>1.92</v>
      </c>
      <c r="G145" s="111">
        <v>1.4</v>
      </c>
      <c r="H145" s="88"/>
      <c r="I145" s="95">
        <v>1.4</v>
      </c>
      <c r="J145" s="95">
        <v>1.68</v>
      </c>
      <c r="K145" s="95">
        <v>2.23</v>
      </c>
      <c r="L145" s="96">
        <v>2.57</v>
      </c>
      <c r="M145" s="97"/>
      <c r="N145" s="98">
        <f t="shared" si="251"/>
        <v>0</v>
      </c>
      <c r="O145" s="97"/>
      <c r="P145" s="97">
        <f t="shared" si="252"/>
        <v>0</v>
      </c>
      <c r="Q145" s="97"/>
      <c r="R145" s="98">
        <f t="shared" si="253"/>
        <v>0</v>
      </c>
      <c r="S145" s="97">
        <v>245</v>
      </c>
      <c r="T145" s="98">
        <f t="shared" si="254"/>
        <v>26285726.960639998</v>
      </c>
      <c r="U145" s="97">
        <v>0</v>
      </c>
      <c r="V145" s="98">
        <f t="shared" si="255"/>
        <v>0</v>
      </c>
      <c r="W145" s="97">
        <v>0</v>
      </c>
      <c r="X145" s="98">
        <f t="shared" si="256"/>
        <v>0</v>
      </c>
      <c r="Y145" s="97"/>
      <c r="Z145" s="98">
        <f t="shared" si="257"/>
        <v>0</v>
      </c>
      <c r="AA145" s="97">
        <v>0</v>
      </c>
      <c r="AB145" s="98">
        <f t="shared" si="258"/>
        <v>0</v>
      </c>
      <c r="AC145" s="97"/>
      <c r="AD145" s="98">
        <f t="shared" si="259"/>
        <v>0</v>
      </c>
      <c r="AE145" s="97">
        <v>0</v>
      </c>
      <c r="AF145" s="98">
        <f t="shared" si="260"/>
        <v>0</v>
      </c>
      <c r="AG145" s="99"/>
      <c r="AH145" s="98">
        <f t="shared" si="261"/>
        <v>0</v>
      </c>
      <c r="AI145" s="97"/>
      <c r="AJ145" s="98">
        <f t="shared" si="262"/>
        <v>0</v>
      </c>
      <c r="AK145" s="97">
        <v>0</v>
      </c>
      <c r="AL145" s="97">
        <f t="shared" si="263"/>
        <v>0</v>
      </c>
      <c r="AM145" s="97">
        <v>14</v>
      </c>
      <c r="AN145" s="98">
        <f t="shared" si="264"/>
        <v>1610637.55776</v>
      </c>
      <c r="AO145" s="103">
        <v>0</v>
      </c>
      <c r="AP145" s="98">
        <f t="shared" si="265"/>
        <v>0</v>
      </c>
      <c r="AQ145" s="97">
        <v>0</v>
      </c>
      <c r="AR145" s="102">
        <f t="shared" si="266"/>
        <v>0</v>
      </c>
      <c r="AS145" s="97"/>
      <c r="AT145" s="98">
        <f t="shared" si="267"/>
        <v>0</v>
      </c>
      <c r="AU145" s="97">
        <v>0</v>
      </c>
      <c r="AV145" s="97">
        <f t="shared" si="268"/>
        <v>0</v>
      </c>
      <c r="AW145" s="97"/>
      <c r="AX145" s="98">
        <f t="shared" si="269"/>
        <v>0</v>
      </c>
      <c r="AY145" s="97">
        <v>0</v>
      </c>
      <c r="AZ145" s="98">
        <f t="shared" si="270"/>
        <v>0</v>
      </c>
      <c r="BA145" s="97">
        <v>0</v>
      </c>
      <c r="BB145" s="98">
        <f t="shared" si="271"/>
        <v>0</v>
      </c>
      <c r="BC145" s="97">
        <v>0</v>
      </c>
      <c r="BD145" s="98">
        <f t="shared" si="272"/>
        <v>0</v>
      </c>
      <c r="BE145" s="97"/>
      <c r="BF145" s="98">
        <f t="shared" si="273"/>
        <v>0</v>
      </c>
      <c r="BG145" s="97"/>
      <c r="BH145" s="98">
        <f t="shared" si="274"/>
        <v>0</v>
      </c>
      <c r="BI145" s="97">
        <v>180</v>
      </c>
      <c r="BJ145" s="98">
        <f t="shared" si="275"/>
        <v>21649478.860799994</v>
      </c>
      <c r="BK145" s="97">
        <v>0</v>
      </c>
      <c r="BL145" s="98">
        <f t="shared" si="276"/>
        <v>0</v>
      </c>
      <c r="BM145" s="97"/>
      <c r="BN145" s="98">
        <f t="shared" si="277"/>
        <v>0</v>
      </c>
      <c r="BO145" s="97"/>
      <c r="BP145" s="98">
        <f t="shared" si="278"/>
        <v>0</v>
      </c>
      <c r="BQ145" s="97"/>
      <c r="BR145" s="98">
        <f t="shared" si="279"/>
        <v>0</v>
      </c>
      <c r="BS145" s="97"/>
      <c r="BT145" s="102">
        <f t="shared" si="280"/>
        <v>0</v>
      </c>
      <c r="BU145" s="104">
        <v>0</v>
      </c>
      <c r="BV145" s="98">
        <f t="shared" si="281"/>
        <v>0</v>
      </c>
      <c r="BW145" s="97"/>
      <c r="BX145" s="98">
        <f t="shared" si="282"/>
        <v>0</v>
      </c>
      <c r="BY145" s="97">
        <v>0</v>
      </c>
      <c r="BZ145" s="98">
        <f t="shared" si="283"/>
        <v>0</v>
      </c>
      <c r="CA145" s="97">
        <v>8</v>
      </c>
      <c r="CB145" s="98">
        <f t="shared" si="284"/>
        <v>836694.83519999986</v>
      </c>
      <c r="CC145" s="97">
        <v>0</v>
      </c>
      <c r="CD145" s="98">
        <f t="shared" si="285"/>
        <v>0</v>
      </c>
      <c r="CE145" s="97"/>
      <c r="CF145" s="98">
        <f t="shared" si="286"/>
        <v>0</v>
      </c>
      <c r="CG145" s="97"/>
      <c r="CH145" s="98">
        <f t="shared" si="287"/>
        <v>0</v>
      </c>
      <c r="CI145" s="97"/>
      <c r="CJ145" s="98">
        <f t="shared" si="288"/>
        <v>0</v>
      </c>
      <c r="CK145" s="97">
        <v>5</v>
      </c>
      <c r="CL145" s="98">
        <f t="shared" si="289"/>
        <v>435778.55999999994</v>
      </c>
      <c r="CM145" s="97"/>
      <c r="CN145" s="98">
        <f t="shared" si="290"/>
        <v>0</v>
      </c>
      <c r="CO145" s="97">
        <v>1</v>
      </c>
      <c r="CP145" s="98">
        <f t="shared" si="291"/>
        <v>116091.40838399999</v>
      </c>
      <c r="CQ145" s="97">
        <v>1</v>
      </c>
      <c r="CR145" s="98">
        <f t="shared" si="292"/>
        <v>125504.22527999997</v>
      </c>
      <c r="CS145" s="97">
        <v>0</v>
      </c>
      <c r="CT145" s="98">
        <f t="shared" si="293"/>
        <v>0</v>
      </c>
      <c r="CU145" s="103">
        <v>0</v>
      </c>
      <c r="CV145" s="98">
        <f t="shared" si="294"/>
        <v>0</v>
      </c>
      <c r="CW145" s="97">
        <v>0</v>
      </c>
      <c r="CX145" s="102">
        <f t="shared" si="295"/>
        <v>0</v>
      </c>
      <c r="CY145" s="97">
        <v>0</v>
      </c>
      <c r="CZ145" s="98">
        <f t="shared" si="296"/>
        <v>0</v>
      </c>
      <c r="DA145" s="104"/>
      <c r="DB145" s="98">
        <f t="shared" si="297"/>
        <v>0</v>
      </c>
      <c r="DC145" s="97"/>
      <c r="DD145" s="98">
        <f t="shared" si="298"/>
        <v>0</v>
      </c>
      <c r="DE145" s="97"/>
      <c r="DF145" s="98">
        <f t="shared" si="299"/>
        <v>0</v>
      </c>
      <c r="DG145" s="97">
        <v>1</v>
      </c>
      <c r="DH145" s="102">
        <f t="shared" si="300"/>
        <v>177592.21401600001</v>
      </c>
      <c r="DI145" s="98">
        <f t="shared" si="301"/>
        <v>455</v>
      </c>
      <c r="DJ145" s="98">
        <f t="shared" si="301"/>
        <v>51237504.622079991</v>
      </c>
    </row>
    <row r="146" spans="1:114" ht="30" customHeight="1" x14ac:dyDescent="0.25">
      <c r="A146" s="89"/>
      <c r="B146" s="90">
        <v>116</v>
      </c>
      <c r="C146" s="91" t="s">
        <v>383</v>
      </c>
      <c r="D146" s="92" t="s">
        <v>384</v>
      </c>
      <c r="E146" s="85">
        <v>23160</v>
      </c>
      <c r="F146" s="93">
        <v>1.39</v>
      </c>
      <c r="G146" s="111">
        <v>1.4</v>
      </c>
      <c r="H146" s="88"/>
      <c r="I146" s="95">
        <v>1.4</v>
      </c>
      <c r="J146" s="95">
        <v>1.68</v>
      </c>
      <c r="K146" s="95">
        <v>2.23</v>
      </c>
      <c r="L146" s="96">
        <v>2.57</v>
      </c>
      <c r="M146" s="97"/>
      <c r="N146" s="98">
        <f t="shared" si="251"/>
        <v>0</v>
      </c>
      <c r="O146" s="97"/>
      <c r="P146" s="97">
        <f t="shared" si="252"/>
        <v>0</v>
      </c>
      <c r="Q146" s="97"/>
      <c r="R146" s="98">
        <f t="shared" si="253"/>
        <v>0</v>
      </c>
      <c r="S146" s="97">
        <v>319</v>
      </c>
      <c r="T146" s="98">
        <f t="shared" si="254"/>
        <v>24777538.672656</v>
      </c>
      <c r="U146" s="97">
        <v>0</v>
      </c>
      <c r="V146" s="98">
        <f t="shared" si="255"/>
        <v>0</v>
      </c>
      <c r="W146" s="97">
        <v>0</v>
      </c>
      <c r="X146" s="98">
        <f t="shared" si="256"/>
        <v>0</v>
      </c>
      <c r="Y146" s="97"/>
      <c r="Z146" s="98">
        <f t="shared" si="257"/>
        <v>0</v>
      </c>
      <c r="AA146" s="97">
        <v>0</v>
      </c>
      <c r="AB146" s="98">
        <f t="shared" si="258"/>
        <v>0</v>
      </c>
      <c r="AC146" s="97"/>
      <c r="AD146" s="98">
        <f t="shared" si="259"/>
        <v>0</v>
      </c>
      <c r="AE146" s="97">
        <v>0</v>
      </c>
      <c r="AF146" s="98">
        <f t="shared" si="260"/>
        <v>0</v>
      </c>
      <c r="AG146" s="99"/>
      <c r="AH146" s="98">
        <f t="shared" si="261"/>
        <v>0</v>
      </c>
      <c r="AI146" s="97"/>
      <c r="AJ146" s="98">
        <f t="shared" si="262"/>
        <v>0</v>
      </c>
      <c r="AK146" s="97">
        <v>0</v>
      </c>
      <c r="AL146" s="97">
        <f t="shared" si="263"/>
        <v>0</v>
      </c>
      <c r="AM146" s="97">
        <v>25</v>
      </c>
      <c r="AN146" s="98">
        <f t="shared" si="264"/>
        <v>2082204.432</v>
      </c>
      <c r="AO146" s="103">
        <v>0</v>
      </c>
      <c r="AP146" s="98">
        <f t="shared" si="265"/>
        <v>0</v>
      </c>
      <c r="AQ146" s="97">
        <v>0</v>
      </c>
      <c r="AR146" s="102">
        <f t="shared" si="266"/>
        <v>0</v>
      </c>
      <c r="AS146" s="97"/>
      <c r="AT146" s="98">
        <f t="shared" si="267"/>
        <v>0</v>
      </c>
      <c r="AU146" s="97">
        <v>0</v>
      </c>
      <c r="AV146" s="97">
        <f t="shared" si="268"/>
        <v>0</v>
      </c>
      <c r="AW146" s="97"/>
      <c r="AX146" s="98">
        <f t="shared" si="269"/>
        <v>0</v>
      </c>
      <c r="AY146" s="97">
        <v>0</v>
      </c>
      <c r="AZ146" s="98">
        <f t="shared" si="270"/>
        <v>0</v>
      </c>
      <c r="BA146" s="97">
        <v>0</v>
      </c>
      <c r="BB146" s="98">
        <f t="shared" si="271"/>
        <v>0</v>
      </c>
      <c r="BC146" s="97">
        <v>0</v>
      </c>
      <c r="BD146" s="98">
        <f t="shared" si="272"/>
        <v>0</v>
      </c>
      <c r="BE146" s="97">
        <v>15</v>
      </c>
      <c r="BF146" s="98">
        <f t="shared" si="273"/>
        <v>1211464.3967999998</v>
      </c>
      <c r="BG146" s="97"/>
      <c r="BH146" s="98">
        <f t="shared" si="274"/>
        <v>0</v>
      </c>
      <c r="BI146" s="97">
        <v>249</v>
      </c>
      <c r="BJ146" s="98">
        <f t="shared" si="275"/>
        <v>21681426.876479995</v>
      </c>
      <c r="BK146" s="97">
        <v>0</v>
      </c>
      <c r="BL146" s="98">
        <f t="shared" si="276"/>
        <v>0</v>
      </c>
      <c r="BM146" s="97">
        <v>11</v>
      </c>
      <c r="BN146" s="98">
        <f t="shared" si="277"/>
        <v>832881.7727999998</v>
      </c>
      <c r="BO146" s="97"/>
      <c r="BP146" s="98">
        <f t="shared" si="278"/>
        <v>0</v>
      </c>
      <c r="BQ146" s="97">
        <v>5</v>
      </c>
      <c r="BR146" s="98">
        <f t="shared" si="279"/>
        <v>484585.75871999993</v>
      </c>
      <c r="BS146" s="97"/>
      <c r="BT146" s="102">
        <f t="shared" si="280"/>
        <v>0</v>
      </c>
      <c r="BU146" s="104">
        <v>0</v>
      </c>
      <c r="BV146" s="98">
        <f t="shared" si="281"/>
        <v>0</v>
      </c>
      <c r="BW146" s="97"/>
      <c r="BX146" s="98">
        <f t="shared" si="282"/>
        <v>0</v>
      </c>
      <c r="BY146" s="97">
        <v>0</v>
      </c>
      <c r="BZ146" s="98">
        <f t="shared" si="283"/>
        <v>0</v>
      </c>
      <c r="CA146" s="97">
        <v>18</v>
      </c>
      <c r="CB146" s="98">
        <f t="shared" si="284"/>
        <v>1362897.4463999998</v>
      </c>
      <c r="CC146" s="97">
        <v>0</v>
      </c>
      <c r="CD146" s="98">
        <f t="shared" si="285"/>
        <v>0</v>
      </c>
      <c r="CE146" s="97"/>
      <c r="CF146" s="98">
        <f t="shared" si="286"/>
        <v>0</v>
      </c>
      <c r="CG146" s="97"/>
      <c r="CH146" s="98">
        <f t="shared" si="287"/>
        <v>0</v>
      </c>
      <c r="CI146" s="97"/>
      <c r="CJ146" s="98">
        <f t="shared" si="288"/>
        <v>0</v>
      </c>
      <c r="CK146" s="97">
        <v>7</v>
      </c>
      <c r="CL146" s="98">
        <f t="shared" si="289"/>
        <v>441679.72799999994</v>
      </c>
      <c r="CM146" s="97"/>
      <c r="CN146" s="98">
        <f t="shared" si="290"/>
        <v>0</v>
      </c>
      <c r="CO146" s="97"/>
      <c r="CP146" s="98">
        <f t="shared" si="291"/>
        <v>0</v>
      </c>
      <c r="CQ146" s="97"/>
      <c r="CR146" s="98">
        <f t="shared" si="292"/>
        <v>0</v>
      </c>
      <c r="CS146" s="97">
        <v>0</v>
      </c>
      <c r="CT146" s="98">
        <f t="shared" si="293"/>
        <v>0</v>
      </c>
      <c r="CU146" s="103">
        <v>0</v>
      </c>
      <c r="CV146" s="98">
        <f t="shared" si="294"/>
        <v>0</v>
      </c>
      <c r="CW146" s="97">
        <v>0</v>
      </c>
      <c r="CX146" s="102">
        <f t="shared" si="295"/>
        <v>0</v>
      </c>
      <c r="CY146" s="97">
        <v>0</v>
      </c>
      <c r="CZ146" s="98">
        <f t="shared" si="296"/>
        <v>0</v>
      </c>
      <c r="DA146" s="104"/>
      <c r="DB146" s="98">
        <f t="shared" si="297"/>
        <v>0</v>
      </c>
      <c r="DC146" s="97"/>
      <c r="DD146" s="98">
        <f t="shared" si="298"/>
        <v>0</v>
      </c>
      <c r="DE146" s="97"/>
      <c r="DF146" s="98">
        <f t="shared" si="299"/>
        <v>0</v>
      </c>
      <c r="DG146" s="97">
        <v>1</v>
      </c>
      <c r="DH146" s="102">
        <f t="shared" si="300"/>
        <v>128569.36327199997</v>
      </c>
      <c r="DI146" s="98">
        <f t="shared" si="301"/>
        <v>650</v>
      </c>
      <c r="DJ146" s="98">
        <f t="shared" si="301"/>
        <v>53003248.447127983</v>
      </c>
    </row>
    <row r="147" spans="1:114" ht="30" customHeight="1" x14ac:dyDescent="0.25">
      <c r="A147" s="89"/>
      <c r="B147" s="90">
        <v>117</v>
      </c>
      <c r="C147" s="91" t="s">
        <v>385</v>
      </c>
      <c r="D147" s="92" t="s">
        <v>386</v>
      </c>
      <c r="E147" s="85">
        <v>23160</v>
      </c>
      <c r="F147" s="93">
        <v>1.89</v>
      </c>
      <c r="G147" s="111">
        <v>1.4</v>
      </c>
      <c r="H147" s="88"/>
      <c r="I147" s="95">
        <v>1.4</v>
      </c>
      <c r="J147" s="95">
        <v>1.68</v>
      </c>
      <c r="K147" s="95">
        <v>2.23</v>
      </c>
      <c r="L147" s="96">
        <v>2.57</v>
      </c>
      <c r="M147" s="97"/>
      <c r="N147" s="98">
        <f t="shared" si="251"/>
        <v>0</v>
      </c>
      <c r="O147" s="97"/>
      <c r="P147" s="97">
        <f t="shared" si="252"/>
        <v>0</v>
      </c>
      <c r="Q147" s="97"/>
      <c r="R147" s="98">
        <f t="shared" si="253"/>
        <v>0</v>
      </c>
      <c r="S147" s="97">
        <v>120</v>
      </c>
      <c r="T147" s="98">
        <f t="shared" si="254"/>
        <v>12673475.498880003</v>
      </c>
      <c r="U147" s="97"/>
      <c r="V147" s="98">
        <f t="shared" si="255"/>
        <v>0</v>
      </c>
      <c r="W147" s="97"/>
      <c r="X147" s="98">
        <f t="shared" si="256"/>
        <v>0</v>
      </c>
      <c r="Y147" s="97"/>
      <c r="Z147" s="98">
        <f t="shared" si="257"/>
        <v>0</v>
      </c>
      <c r="AA147" s="97"/>
      <c r="AB147" s="98">
        <f t="shared" si="258"/>
        <v>0</v>
      </c>
      <c r="AC147" s="97"/>
      <c r="AD147" s="98">
        <f t="shared" si="259"/>
        <v>0</v>
      </c>
      <c r="AE147" s="97"/>
      <c r="AF147" s="98">
        <f t="shared" si="260"/>
        <v>0</v>
      </c>
      <c r="AG147" s="99"/>
      <c r="AH147" s="98">
        <f t="shared" si="261"/>
        <v>0</v>
      </c>
      <c r="AI147" s="97"/>
      <c r="AJ147" s="98">
        <f t="shared" si="262"/>
        <v>0</v>
      </c>
      <c r="AK147" s="97"/>
      <c r="AL147" s="97">
        <f t="shared" si="263"/>
        <v>0</v>
      </c>
      <c r="AM147" s="97">
        <v>71</v>
      </c>
      <c r="AN147" s="98">
        <f t="shared" si="264"/>
        <v>8040604.6828799993</v>
      </c>
      <c r="AO147" s="103">
        <v>0</v>
      </c>
      <c r="AP147" s="98">
        <f t="shared" si="265"/>
        <v>0</v>
      </c>
      <c r="AQ147" s="97"/>
      <c r="AR147" s="102">
        <f t="shared" si="266"/>
        <v>0</v>
      </c>
      <c r="AS147" s="97"/>
      <c r="AT147" s="98">
        <f t="shared" si="267"/>
        <v>0</v>
      </c>
      <c r="AU147" s="97"/>
      <c r="AV147" s="97">
        <f t="shared" si="268"/>
        <v>0</v>
      </c>
      <c r="AW147" s="97"/>
      <c r="AX147" s="98">
        <f t="shared" si="269"/>
        <v>0</v>
      </c>
      <c r="AY147" s="97"/>
      <c r="AZ147" s="98">
        <f t="shared" si="270"/>
        <v>0</v>
      </c>
      <c r="BA147" s="97"/>
      <c r="BB147" s="98">
        <f t="shared" si="271"/>
        <v>0</v>
      </c>
      <c r="BC147" s="97"/>
      <c r="BD147" s="98">
        <f t="shared" si="272"/>
        <v>0</v>
      </c>
      <c r="BE147" s="97"/>
      <c r="BF147" s="98">
        <f t="shared" si="273"/>
        <v>0</v>
      </c>
      <c r="BG147" s="97"/>
      <c r="BH147" s="98">
        <f t="shared" si="274"/>
        <v>0</v>
      </c>
      <c r="BI147" s="97">
        <v>49</v>
      </c>
      <c r="BJ147" s="98">
        <f t="shared" si="275"/>
        <v>5801383.7884799996</v>
      </c>
      <c r="BK147" s="97"/>
      <c r="BL147" s="98">
        <f t="shared" si="276"/>
        <v>0</v>
      </c>
      <c r="BM147" s="97">
        <v>2</v>
      </c>
      <c r="BN147" s="98">
        <f t="shared" si="277"/>
        <v>205905.36959999995</v>
      </c>
      <c r="BO147" s="97"/>
      <c r="BP147" s="98">
        <f t="shared" si="278"/>
        <v>0</v>
      </c>
      <c r="BQ147" s="97"/>
      <c r="BR147" s="98">
        <f t="shared" si="279"/>
        <v>0</v>
      </c>
      <c r="BS147" s="97"/>
      <c r="BT147" s="102">
        <f t="shared" si="280"/>
        <v>0</v>
      </c>
      <c r="BU147" s="104"/>
      <c r="BV147" s="98">
        <f t="shared" si="281"/>
        <v>0</v>
      </c>
      <c r="BW147" s="97"/>
      <c r="BX147" s="98">
        <f t="shared" si="282"/>
        <v>0</v>
      </c>
      <c r="BY147" s="97"/>
      <c r="BZ147" s="98">
        <f t="shared" si="283"/>
        <v>0</v>
      </c>
      <c r="CA147" s="97"/>
      <c r="CB147" s="98">
        <f t="shared" si="284"/>
        <v>0</v>
      </c>
      <c r="CC147" s="97"/>
      <c r="CD147" s="98">
        <f t="shared" si="285"/>
        <v>0</v>
      </c>
      <c r="CE147" s="97"/>
      <c r="CF147" s="98">
        <f t="shared" si="286"/>
        <v>0</v>
      </c>
      <c r="CG147" s="97"/>
      <c r="CH147" s="98">
        <f t="shared" si="287"/>
        <v>0</v>
      </c>
      <c r="CI147" s="97"/>
      <c r="CJ147" s="98">
        <f t="shared" si="288"/>
        <v>0</v>
      </c>
      <c r="CK147" s="97"/>
      <c r="CL147" s="98">
        <f t="shared" si="289"/>
        <v>0</v>
      </c>
      <c r="CM147" s="97"/>
      <c r="CN147" s="98">
        <f t="shared" si="290"/>
        <v>0</v>
      </c>
      <c r="CO147" s="97"/>
      <c r="CP147" s="98">
        <f t="shared" si="291"/>
        <v>0</v>
      </c>
      <c r="CQ147" s="97">
        <v>1</v>
      </c>
      <c r="CR147" s="98">
        <f t="shared" si="292"/>
        <v>123543.22175999996</v>
      </c>
      <c r="CS147" s="97"/>
      <c r="CT147" s="98">
        <f t="shared" si="293"/>
        <v>0</v>
      </c>
      <c r="CU147" s="103">
        <v>0</v>
      </c>
      <c r="CV147" s="98">
        <f t="shared" si="294"/>
        <v>0</v>
      </c>
      <c r="CW147" s="97"/>
      <c r="CX147" s="102">
        <f t="shared" si="295"/>
        <v>0</v>
      </c>
      <c r="CY147" s="97"/>
      <c r="CZ147" s="98">
        <f t="shared" si="296"/>
        <v>0</v>
      </c>
      <c r="DA147" s="104"/>
      <c r="DB147" s="98">
        <f t="shared" si="297"/>
        <v>0</v>
      </c>
      <c r="DC147" s="97"/>
      <c r="DD147" s="98">
        <f t="shared" si="298"/>
        <v>0</v>
      </c>
      <c r="DE147" s="97"/>
      <c r="DF147" s="98">
        <f t="shared" si="299"/>
        <v>0</v>
      </c>
      <c r="DG147" s="97"/>
      <c r="DH147" s="102">
        <f t="shared" si="300"/>
        <v>0</v>
      </c>
      <c r="DI147" s="98">
        <f t="shared" si="301"/>
        <v>243</v>
      </c>
      <c r="DJ147" s="98">
        <f t="shared" si="301"/>
        <v>26844912.561600003</v>
      </c>
    </row>
    <row r="148" spans="1:114" ht="30" customHeight="1" x14ac:dyDescent="0.25">
      <c r="A148" s="89"/>
      <c r="B148" s="90">
        <v>118</v>
      </c>
      <c r="C148" s="91" t="s">
        <v>387</v>
      </c>
      <c r="D148" s="92" t="s">
        <v>388</v>
      </c>
      <c r="E148" s="85">
        <v>23160</v>
      </c>
      <c r="F148" s="93">
        <v>2.56</v>
      </c>
      <c r="G148" s="111">
        <v>1.4</v>
      </c>
      <c r="H148" s="88"/>
      <c r="I148" s="95">
        <v>1.4</v>
      </c>
      <c r="J148" s="95">
        <v>1.68</v>
      </c>
      <c r="K148" s="95">
        <v>2.23</v>
      </c>
      <c r="L148" s="96">
        <v>2.57</v>
      </c>
      <c r="M148" s="97"/>
      <c r="N148" s="98">
        <f t="shared" si="251"/>
        <v>0</v>
      </c>
      <c r="O148" s="97"/>
      <c r="P148" s="97">
        <f t="shared" si="252"/>
        <v>0</v>
      </c>
      <c r="Q148" s="97"/>
      <c r="R148" s="98">
        <f t="shared" si="253"/>
        <v>0</v>
      </c>
      <c r="S148" s="97">
        <v>55</v>
      </c>
      <c r="T148" s="98">
        <f t="shared" si="254"/>
        <v>7867836.6412800001</v>
      </c>
      <c r="U148" s="97"/>
      <c r="V148" s="98">
        <f t="shared" si="255"/>
        <v>0</v>
      </c>
      <c r="W148" s="97"/>
      <c r="X148" s="98">
        <f t="shared" si="256"/>
        <v>0</v>
      </c>
      <c r="Y148" s="97"/>
      <c r="Z148" s="98">
        <f t="shared" si="257"/>
        <v>0</v>
      </c>
      <c r="AA148" s="97"/>
      <c r="AB148" s="98">
        <f t="shared" si="258"/>
        <v>0</v>
      </c>
      <c r="AC148" s="97"/>
      <c r="AD148" s="98">
        <f t="shared" si="259"/>
        <v>0</v>
      </c>
      <c r="AE148" s="97"/>
      <c r="AF148" s="98">
        <f t="shared" si="260"/>
        <v>0</v>
      </c>
      <c r="AG148" s="99"/>
      <c r="AH148" s="98">
        <f t="shared" si="261"/>
        <v>0</v>
      </c>
      <c r="AI148" s="97"/>
      <c r="AJ148" s="98">
        <f t="shared" si="262"/>
        <v>0</v>
      </c>
      <c r="AK148" s="97"/>
      <c r="AL148" s="97">
        <f t="shared" si="263"/>
        <v>0</v>
      </c>
      <c r="AM148" s="97">
        <v>3</v>
      </c>
      <c r="AN148" s="98">
        <f t="shared" si="264"/>
        <v>460182.15936000005</v>
      </c>
      <c r="AO148" s="103">
        <v>0</v>
      </c>
      <c r="AP148" s="98">
        <f t="shared" si="265"/>
        <v>0</v>
      </c>
      <c r="AQ148" s="97"/>
      <c r="AR148" s="102">
        <f t="shared" si="266"/>
        <v>0</v>
      </c>
      <c r="AS148" s="97"/>
      <c r="AT148" s="98">
        <f t="shared" si="267"/>
        <v>0</v>
      </c>
      <c r="AU148" s="97"/>
      <c r="AV148" s="97">
        <f t="shared" si="268"/>
        <v>0</v>
      </c>
      <c r="AW148" s="97"/>
      <c r="AX148" s="98">
        <f t="shared" si="269"/>
        <v>0</v>
      </c>
      <c r="AY148" s="97"/>
      <c r="AZ148" s="98">
        <f t="shared" si="270"/>
        <v>0</v>
      </c>
      <c r="BA148" s="97"/>
      <c r="BB148" s="98">
        <f t="shared" si="271"/>
        <v>0</v>
      </c>
      <c r="BC148" s="97"/>
      <c r="BD148" s="98">
        <f t="shared" si="272"/>
        <v>0</v>
      </c>
      <c r="BE148" s="97"/>
      <c r="BF148" s="98">
        <f t="shared" si="273"/>
        <v>0</v>
      </c>
      <c r="BG148" s="97"/>
      <c r="BH148" s="98">
        <f t="shared" si="274"/>
        <v>0</v>
      </c>
      <c r="BI148" s="97">
        <v>3</v>
      </c>
      <c r="BJ148" s="98">
        <f t="shared" si="275"/>
        <v>481099.53023999993</v>
      </c>
      <c r="BK148" s="97"/>
      <c r="BL148" s="98">
        <f t="shared" si="276"/>
        <v>0</v>
      </c>
      <c r="BM148" s="97">
        <v>1</v>
      </c>
      <c r="BN148" s="98">
        <f t="shared" si="277"/>
        <v>139449.13919999998</v>
      </c>
      <c r="BO148" s="97"/>
      <c r="BP148" s="98">
        <f t="shared" si="278"/>
        <v>0</v>
      </c>
      <c r="BQ148" s="97"/>
      <c r="BR148" s="98">
        <f t="shared" si="279"/>
        <v>0</v>
      </c>
      <c r="BS148" s="97"/>
      <c r="BT148" s="102">
        <f t="shared" si="280"/>
        <v>0</v>
      </c>
      <c r="BU148" s="104"/>
      <c r="BV148" s="98">
        <f t="shared" si="281"/>
        <v>0</v>
      </c>
      <c r="BW148" s="97"/>
      <c r="BX148" s="98">
        <f t="shared" si="282"/>
        <v>0</v>
      </c>
      <c r="BY148" s="97"/>
      <c r="BZ148" s="98">
        <f t="shared" si="283"/>
        <v>0</v>
      </c>
      <c r="CA148" s="97"/>
      <c r="CB148" s="98">
        <f t="shared" si="284"/>
        <v>0</v>
      </c>
      <c r="CC148" s="97"/>
      <c r="CD148" s="98">
        <f t="shared" si="285"/>
        <v>0</v>
      </c>
      <c r="CE148" s="97"/>
      <c r="CF148" s="98">
        <f t="shared" si="286"/>
        <v>0</v>
      </c>
      <c r="CG148" s="97"/>
      <c r="CH148" s="98">
        <f t="shared" si="287"/>
        <v>0</v>
      </c>
      <c r="CI148" s="97"/>
      <c r="CJ148" s="98">
        <f t="shared" si="288"/>
        <v>0</v>
      </c>
      <c r="CK148" s="97">
        <v>4</v>
      </c>
      <c r="CL148" s="98">
        <f t="shared" si="289"/>
        <v>464830.46399999992</v>
      </c>
      <c r="CM148" s="97"/>
      <c r="CN148" s="98">
        <f t="shared" si="290"/>
        <v>0</v>
      </c>
      <c r="CO148" s="97"/>
      <c r="CP148" s="98">
        <f t="shared" si="291"/>
        <v>0</v>
      </c>
      <c r="CQ148" s="97"/>
      <c r="CR148" s="98">
        <f t="shared" si="292"/>
        <v>0</v>
      </c>
      <c r="CS148" s="97"/>
      <c r="CT148" s="98">
        <f t="shared" si="293"/>
        <v>0</v>
      </c>
      <c r="CU148" s="103">
        <v>0</v>
      </c>
      <c r="CV148" s="98">
        <f t="shared" si="294"/>
        <v>0</v>
      </c>
      <c r="CW148" s="97"/>
      <c r="CX148" s="102">
        <f t="shared" si="295"/>
        <v>0</v>
      </c>
      <c r="CY148" s="97"/>
      <c r="CZ148" s="98">
        <f t="shared" si="296"/>
        <v>0</v>
      </c>
      <c r="DA148" s="104"/>
      <c r="DB148" s="98">
        <f t="shared" si="297"/>
        <v>0</v>
      </c>
      <c r="DC148" s="97"/>
      <c r="DD148" s="98">
        <f t="shared" si="298"/>
        <v>0</v>
      </c>
      <c r="DE148" s="97"/>
      <c r="DF148" s="98">
        <f t="shared" si="299"/>
        <v>0</v>
      </c>
      <c r="DG148" s="97"/>
      <c r="DH148" s="102">
        <f t="shared" si="300"/>
        <v>0</v>
      </c>
      <c r="DI148" s="98">
        <f t="shared" si="301"/>
        <v>66</v>
      </c>
      <c r="DJ148" s="98">
        <f t="shared" si="301"/>
        <v>9413397.9340799991</v>
      </c>
    </row>
    <row r="149" spans="1:114" ht="16.5" customHeight="1" x14ac:dyDescent="0.25">
      <c r="A149" s="89">
        <v>18</v>
      </c>
      <c r="B149" s="201"/>
      <c r="C149" s="208"/>
      <c r="D149" s="201" t="s">
        <v>389</v>
      </c>
      <c r="E149" s="85">
        <v>23160</v>
      </c>
      <c r="F149" s="155">
        <v>1.69</v>
      </c>
      <c r="G149" s="94">
        <v>1</v>
      </c>
      <c r="H149" s="88"/>
      <c r="I149" s="95">
        <v>1.4</v>
      </c>
      <c r="J149" s="95">
        <v>1.68</v>
      </c>
      <c r="K149" s="95">
        <v>2.23</v>
      </c>
      <c r="L149" s="96">
        <v>2.57</v>
      </c>
      <c r="M149" s="113">
        <f>SUM(M150:M152)</f>
        <v>402</v>
      </c>
      <c r="N149" s="113">
        <f>SUM(N150:N152)</f>
        <v>22121371.272</v>
      </c>
      <c r="O149" s="113">
        <f t="shared" ref="O149:BZ149" si="302">SUM(O150:O152)</f>
        <v>0</v>
      </c>
      <c r="P149" s="113">
        <f t="shared" si="302"/>
        <v>0</v>
      </c>
      <c r="Q149" s="113">
        <f t="shared" si="302"/>
        <v>51</v>
      </c>
      <c r="R149" s="113">
        <f t="shared" si="302"/>
        <v>2960596.5312000001</v>
      </c>
      <c r="S149" s="113">
        <f t="shared" si="302"/>
        <v>0</v>
      </c>
      <c r="T149" s="113">
        <f t="shared" si="302"/>
        <v>0</v>
      </c>
      <c r="U149" s="113">
        <f t="shared" si="302"/>
        <v>0</v>
      </c>
      <c r="V149" s="113">
        <f t="shared" si="302"/>
        <v>0</v>
      </c>
      <c r="W149" s="113">
        <f t="shared" si="302"/>
        <v>0</v>
      </c>
      <c r="X149" s="113">
        <f t="shared" si="302"/>
        <v>0</v>
      </c>
      <c r="Y149" s="113">
        <f t="shared" si="302"/>
        <v>0</v>
      </c>
      <c r="Z149" s="113">
        <f t="shared" si="302"/>
        <v>0</v>
      </c>
      <c r="AA149" s="113">
        <f t="shared" si="302"/>
        <v>0</v>
      </c>
      <c r="AB149" s="113">
        <f t="shared" si="302"/>
        <v>0</v>
      </c>
      <c r="AC149" s="113">
        <f t="shared" si="302"/>
        <v>111</v>
      </c>
      <c r="AD149" s="113">
        <f t="shared" si="302"/>
        <v>5508746.8128000004</v>
      </c>
      <c r="AE149" s="113">
        <f t="shared" si="302"/>
        <v>0</v>
      </c>
      <c r="AF149" s="113">
        <f t="shared" si="302"/>
        <v>0</v>
      </c>
      <c r="AG149" s="113">
        <f t="shared" si="302"/>
        <v>0</v>
      </c>
      <c r="AH149" s="113">
        <f t="shared" si="302"/>
        <v>0</v>
      </c>
      <c r="AI149" s="113">
        <f t="shared" si="302"/>
        <v>0</v>
      </c>
      <c r="AJ149" s="113">
        <f t="shared" si="302"/>
        <v>0</v>
      </c>
      <c r="AK149" s="113">
        <f t="shared" si="302"/>
        <v>0</v>
      </c>
      <c r="AL149" s="113">
        <f t="shared" si="302"/>
        <v>0</v>
      </c>
      <c r="AM149" s="113">
        <f t="shared" si="302"/>
        <v>0</v>
      </c>
      <c r="AN149" s="113">
        <f t="shared" si="302"/>
        <v>0</v>
      </c>
      <c r="AO149" s="113">
        <f t="shared" si="302"/>
        <v>0</v>
      </c>
      <c r="AP149" s="113">
        <f t="shared" si="302"/>
        <v>0</v>
      </c>
      <c r="AQ149" s="113">
        <f t="shared" si="302"/>
        <v>1</v>
      </c>
      <c r="AR149" s="113">
        <f t="shared" si="302"/>
        <v>56837.975039999998</v>
      </c>
      <c r="AS149" s="113">
        <f t="shared" si="302"/>
        <v>0</v>
      </c>
      <c r="AT149" s="113">
        <f t="shared" si="302"/>
        <v>0</v>
      </c>
      <c r="AU149" s="113">
        <f t="shared" si="302"/>
        <v>5</v>
      </c>
      <c r="AV149" s="113">
        <f t="shared" si="302"/>
        <v>227207.9376</v>
      </c>
      <c r="AW149" s="113">
        <f>SUM(AW150:AW152)</f>
        <v>0</v>
      </c>
      <c r="AX149" s="113">
        <f>SUM(AX150:AX152)</f>
        <v>0</v>
      </c>
      <c r="AY149" s="113">
        <f>SUM(AY150:AY152)</f>
        <v>0</v>
      </c>
      <c r="AZ149" s="113">
        <f t="shared" si="302"/>
        <v>0</v>
      </c>
      <c r="BA149" s="113">
        <v>0</v>
      </c>
      <c r="BB149" s="113">
        <f t="shared" si="302"/>
        <v>0</v>
      </c>
      <c r="BC149" s="113">
        <f t="shared" si="302"/>
        <v>0</v>
      </c>
      <c r="BD149" s="113">
        <f t="shared" si="302"/>
        <v>0</v>
      </c>
      <c r="BE149" s="113">
        <f t="shared" si="302"/>
        <v>0</v>
      </c>
      <c r="BF149" s="113">
        <f t="shared" si="302"/>
        <v>0</v>
      </c>
      <c r="BG149" s="113">
        <f t="shared" si="302"/>
        <v>0</v>
      </c>
      <c r="BH149" s="113">
        <f t="shared" si="302"/>
        <v>0</v>
      </c>
      <c r="BI149" s="113">
        <f t="shared" si="302"/>
        <v>9</v>
      </c>
      <c r="BJ149" s="113">
        <f t="shared" si="302"/>
        <v>688627.39679999987</v>
      </c>
      <c r="BK149" s="113">
        <v>0</v>
      </c>
      <c r="BL149" s="113">
        <f t="shared" si="302"/>
        <v>0</v>
      </c>
      <c r="BM149" s="113">
        <f t="shared" si="302"/>
        <v>6</v>
      </c>
      <c r="BN149" s="113">
        <f t="shared" si="302"/>
        <v>310025.31839999999</v>
      </c>
      <c r="BO149" s="113">
        <f t="shared" si="302"/>
        <v>0</v>
      </c>
      <c r="BP149" s="113">
        <f t="shared" si="302"/>
        <v>0</v>
      </c>
      <c r="BQ149" s="113">
        <f t="shared" si="302"/>
        <v>0</v>
      </c>
      <c r="BR149" s="113">
        <f t="shared" si="302"/>
        <v>0</v>
      </c>
      <c r="BS149" s="113">
        <f t="shared" si="302"/>
        <v>0</v>
      </c>
      <c r="BT149" s="203">
        <f t="shared" si="302"/>
        <v>0</v>
      </c>
      <c r="BU149" s="156">
        <f t="shared" si="302"/>
        <v>0</v>
      </c>
      <c r="BV149" s="113">
        <f t="shared" si="302"/>
        <v>0</v>
      </c>
      <c r="BW149" s="113">
        <f t="shared" si="302"/>
        <v>0</v>
      </c>
      <c r="BX149" s="113">
        <f t="shared" si="302"/>
        <v>0</v>
      </c>
      <c r="BY149" s="113">
        <f t="shared" si="302"/>
        <v>0</v>
      </c>
      <c r="BZ149" s="113">
        <f t="shared" si="302"/>
        <v>0</v>
      </c>
      <c r="CA149" s="113">
        <f>SUM(CA150:CA152)</f>
        <v>1</v>
      </c>
      <c r="CB149" s="113">
        <f>SUM(CB150:CB152)</f>
        <v>51670.886399999996</v>
      </c>
      <c r="CC149" s="113">
        <f t="shared" ref="CC149:DJ149" si="303">SUM(CC150:CC152)</f>
        <v>0</v>
      </c>
      <c r="CD149" s="113">
        <f t="shared" si="303"/>
        <v>0</v>
      </c>
      <c r="CE149" s="113">
        <f t="shared" si="303"/>
        <v>0</v>
      </c>
      <c r="CF149" s="113">
        <f t="shared" si="303"/>
        <v>0</v>
      </c>
      <c r="CG149" s="113">
        <f t="shared" si="303"/>
        <v>0</v>
      </c>
      <c r="CH149" s="113">
        <f t="shared" si="303"/>
        <v>0</v>
      </c>
      <c r="CI149" s="113">
        <f t="shared" si="303"/>
        <v>0</v>
      </c>
      <c r="CJ149" s="113">
        <f t="shared" si="303"/>
        <v>0</v>
      </c>
      <c r="CK149" s="113">
        <f t="shared" si="303"/>
        <v>0</v>
      </c>
      <c r="CL149" s="113">
        <f t="shared" si="303"/>
        <v>0</v>
      </c>
      <c r="CM149" s="113">
        <f t="shared" si="303"/>
        <v>0</v>
      </c>
      <c r="CN149" s="113">
        <f t="shared" si="303"/>
        <v>0</v>
      </c>
      <c r="CO149" s="209">
        <f t="shared" si="303"/>
        <v>0</v>
      </c>
      <c r="CP149" s="113">
        <f t="shared" si="303"/>
        <v>0</v>
      </c>
      <c r="CQ149" s="113">
        <f t="shared" si="303"/>
        <v>0</v>
      </c>
      <c r="CR149" s="113">
        <f t="shared" si="303"/>
        <v>0</v>
      </c>
      <c r="CS149" s="113">
        <f t="shared" si="303"/>
        <v>45</v>
      </c>
      <c r="CT149" s="113">
        <f t="shared" si="303"/>
        <v>2622453.12</v>
      </c>
      <c r="CU149" s="113">
        <f t="shared" si="303"/>
        <v>0</v>
      </c>
      <c r="CV149" s="113">
        <f t="shared" si="303"/>
        <v>0</v>
      </c>
      <c r="CW149" s="113">
        <f t="shared" si="303"/>
        <v>0</v>
      </c>
      <c r="CX149" s="113">
        <f t="shared" si="303"/>
        <v>0</v>
      </c>
      <c r="CY149" s="113">
        <f t="shared" si="303"/>
        <v>4</v>
      </c>
      <c r="CZ149" s="113">
        <f t="shared" si="303"/>
        <v>206683.54559999998</v>
      </c>
      <c r="DA149" s="113">
        <f t="shared" si="303"/>
        <v>0</v>
      </c>
      <c r="DB149" s="113">
        <f t="shared" si="303"/>
        <v>0</v>
      </c>
      <c r="DC149" s="113">
        <f t="shared" si="303"/>
        <v>0</v>
      </c>
      <c r="DD149" s="113">
        <f t="shared" si="303"/>
        <v>0</v>
      </c>
      <c r="DE149" s="113">
        <f t="shared" si="303"/>
        <v>0</v>
      </c>
      <c r="DF149" s="113">
        <f t="shared" si="303"/>
        <v>0</v>
      </c>
      <c r="DG149" s="113">
        <f t="shared" si="303"/>
        <v>0</v>
      </c>
      <c r="DH149" s="203">
        <f t="shared" si="303"/>
        <v>0</v>
      </c>
      <c r="DI149" s="113">
        <f t="shared" si="303"/>
        <v>635</v>
      </c>
      <c r="DJ149" s="113">
        <f t="shared" si="303"/>
        <v>34754220.795840003</v>
      </c>
    </row>
    <row r="150" spans="1:114" ht="18.75" customHeight="1" x14ac:dyDescent="0.25">
      <c r="A150" s="89"/>
      <c r="B150" s="153">
        <v>119</v>
      </c>
      <c r="C150" s="91" t="s">
        <v>390</v>
      </c>
      <c r="D150" s="92" t="s">
        <v>391</v>
      </c>
      <c r="E150" s="85">
        <v>23160</v>
      </c>
      <c r="F150" s="93">
        <v>1.66</v>
      </c>
      <c r="G150" s="111">
        <v>0.8</v>
      </c>
      <c r="H150" s="149"/>
      <c r="I150" s="95">
        <v>1.4</v>
      </c>
      <c r="J150" s="95">
        <v>1.68</v>
      </c>
      <c r="K150" s="95">
        <v>2.23</v>
      </c>
      <c r="L150" s="96">
        <v>2.57</v>
      </c>
      <c r="M150" s="97">
        <v>190</v>
      </c>
      <c r="N150" s="98">
        <f>(M150*$E150*$F150*$G150*$I150*$N$11)</f>
        <v>8999346.0480000004</v>
      </c>
      <c r="O150" s="97"/>
      <c r="P150" s="97">
        <f>(O150*$E150*$F150*$G150*$I150*$P$11)</f>
        <v>0</v>
      </c>
      <c r="Q150" s="97">
        <v>11</v>
      </c>
      <c r="R150" s="98">
        <f>(Q150*$E150*$F150*$G150*$I150*$R$11)</f>
        <v>521014.77120000008</v>
      </c>
      <c r="S150" s="97"/>
      <c r="T150" s="98">
        <f>(S150/12*2*$E150*$F150*$G150*$I150*$T$11)+(S150/12*10*$E150*$F150*$G150*$I150*$T$12)</f>
        <v>0</v>
      </c>
      <c r="U150" s="97">
        <v>0</v>
      </c>
      <c r="V150" s="98">
        <f>(U150*$E150*$F150*$G150*$I150*$V$11)</f>
        <v>0</v>
      </c>
      <c r="W150" s="97">
        <v>0</v>
      </c>
      <c r="X150" s="98">
        <f>(W150*$E150*$F150*$G150*$I150*$X$11)</f>
        <v>0</v>
      </c>
      <c r="Y150" s="97"/>
      <c r="Z150" s="98">
        <f>(Y150*$E150*$F150*$G150*$I150*$Z$11)</f>
        <v>0</v>
      </c>
      <c r="AA150" s="97">
        <v>0</v>
      </c>
      <c r="AB150" s="98">
        <f>(AA150*$E150*$F150*$G150*$I150*$AB$11)</f>
        <v>0</v>
      </c>
      <c r="AC150" s="97">
        <f>120-26</f>
        <v>94</v>
      </c>
      <c r="AD150" s="98">
        <f>(AC150*$E150*$F150*$G150*$I150*$AD$11)</f>
        <v>4452308.0448000003</v>
      </c>
      <c r="AE150" s="97">
        <v>0</v>
      </c>
      <c r="AF150" s="98">
        <f>(AE150*$E150*$F150*$G150*$I150*$AF$11)</f>
        <v>0</v>
      </c>
      <c r="AG150" s="99"/>
      <c r="AH150" s="98">
        <f>(AG150*$E150*$F150*$G150*$I150*$AH$11)</f>
        <v>0</v>
      </c>
      <c r="AI150" s="97"/>
      <c r="AJ150" s="98">
        <f>(AI150*$E150*$F150*$G150*$I150*$AJ$11)</f>
        <v>0</v>
      </c>
      <c r="AK150" s="97"/>
      <c r="AL150" s="97">
        <f>(AK150*$E150*$F150*$G150*$I150*$AL$11)</f>
        <v>0</v>
      </c>
      <c r="AM150" s="97"/>
      <c r="AN150" s="98">
        <f>(AM150*$E150*$F150*$G150*$J150*$AN$11)</f>
        <v>0</v>
      </c>
      <c r="AO150" s="103">
        <v>0</v>
      </c>
      <c r="AP150" s="98">
        <f>(AO150*$E150*$F150*$G150*$J150*$AP$11)</f>
        <v>0</v>
      </c>
      <c r="AQ150" s="97">
        <v>1</v>
      </c>
      <c r="AR150" s="102">
        <f>(AQ150*$E150*$F150*$G150*$J150*$AR$11)</f>
        <v>56837.975039999998</v>
      </c>
      <c r="AS150" s="97"/>
      <c r="AT150" s="98">
        <f>(AS150*$E150*$F150*$G150*$I150*$AT$11)</f>
        <v>0</v>
      </c>
      <c r="AU150" s="97">
        <v>2</v>
      </c>
      <c r="AV150" s="97">
        <f>(AU150*$E150*$F150*$G150*$I150*$AV$11)</f>
        <v>77506.329599999997</v>
      </c>
      <c r="AW150" s="97"/>
      <c r="AX150" s="98">
        <f>(AW150*$E150*$F150*$G150*$I150*$AX$11)</f>
        <v>0</v>
      </c>
      <c r="AY150" s="97">
        <v>0</v>
      </c>
      <c r="AZ150" s="98">
        <f>(AY150*$E150*$F150*$G150*$I150*$AZ$11)</f>
        <v>0</v>
      </c>
      <c r="BA150" s="97">
        <v>0</v>
      </c>
      <c r="BB150" s="98">
        <f>(BA150*$E150*$F150*$G150*$I150*$BB$11)</f>
        <v>0</v>
      </c>
      <c r="BC150" s="97">
        <v>0</v>
      </c>
      <c r="BD150" s="98">
        <f>(BC150*$E150*$F150*$G150*$I150*$BD$11)</f>
        <v>0</v>
      </c>
      <c r="BE150" s="97"/>
      <c r="BF150" s="98">
        <f>(BE150*$E150*$F150*$G150*$I150*$BF$11)</f>
        <v>0</v>
      </c>
      <c r="BG150" s="97"/>
      <c r="BH150" s="98">
        <f>(BG150*$E150*$F150*$G150*$J150*$BH$11)</f>
        <v>0</v>
      </c>
      <c r="BI150" s="97">
        <v>0</v>
      </c>
      <c r="BJ150" s="98">
        <f>(BI150*$E150*$F150*$G150*$J150*$BJ$11)</f>
        <v>0</v>
      </c>
      <c r="BK150" s="97">
        <v>0</v>
      </c>
      <c r="BL150" s="98">
        <f>(BK150*$E150*$F150*$G150*$J150*$BL$11)</f>
        <v>0</v>
      </c>
      <c r="BM150" s="97">
        <v>6</v>
      </c>
      <c r="BN150" s="98">
        <f>(BM150*$E150*$F150*$G150*$J150*$BN$11)</f>
        <v>310025.31839999999</v>
      </c>
      <c r="BO150" s="97"/>
      <c r="BP150" s="98">
        <f>(BO150*$E150*$F150*$G150*$J150*$BP$11)</f>
        <v>0</v>
      </c>
      <c r="BQ150" s="97"/>
      <c r="BR150" s="98">
        <f>(BQ150*$E150*$F150*$G150*$J150*$BR$11)</f>
        <v>0</v>
      </c>
      <c r="BS150" s="97"/>
      <c r="BT150" s="102">
        <f>(BS150*$E150*$F150*$G150*$J150*$BT$11)</f>
        <v>0</v>
      </c>
      <c r="BU150" s="104">
        <v>0</v>
      </c>
      <c r="BV150" s="98">
        <f>(BU150*$E150*$F150*$G150*$I150*$BV$11)</f>
        <v>0</v>
      </c>
      <c r="BW150" s="97">
        <v>0</v>
      </c>
      <c r="BX150" s="98">
        <f>(BW150*$E150*$F150*$G150*$I150*$BX$11)</f>
        <v>0</v>
      </c>
      <c r="BY150" s="97">
        <v>0</v>
      </c>
      <c r="BZ150" s="98">
        <f>(BY150*$E150*$F150*$G150*$I150*$BZ$11)</f>
        <v>0</v>
      </c>
      <c r="CA150" s="97">
        <v>1</v>
      </c>
      <c r="CB150" s="98">
        <f>(CA150*$E150*$F150*$G150*$J150*$CB$11)</f>
        <v>51670.886399999996</v>
      </c>
      <c r="CC150" s="97">
        <v>0</v>
      </c>
      <c r="CD150" s="98">
        <f>(CC150*$E150*$F150*$G150*$I150*$CD$11)</f>
        <v>0</v>
      </c>
      <c r="CE150" s="97"/>
      <c r="CF150" s="98">
        <f>(CE150*$E150*$F150*$G150*$I150*$CF$11)</f>
        <v>0</v>
      </c>
      <c r="CG150" s="97"/>
      <c r="CH150" s="98">
        <f>(CG150*$E150*$F150*$G150*$I150*$CH$11)</f>
        <v>0</v>
      </c>
      <c r="CI150" s="97"/>
      <c r="CJ150" s="98">
        <f>(CI150*$E150*$F150*$G150*$I150*$CJ$11)</f>
        <v>0</v>
      </c>
      <c r="CK150" s="97"/>
      <c r="CL150" s="98">
        <f>(CK150*$E150*$F150*$G150*$I150*$CL$11)</f>
        <v>0</v>
      </c>
      <c r="CM150" s="97"/>
      <c r="CN150" s="98">
        <f>(CM150*$E150*$F150*$G150*$I150*$CN$11)</f>
        <v>0</v>
      </c>
      <c r="CO150" s="154"/>
      <c r="CP150" s="98">
        <f>(CO150*$E150*$F150*$G150*$J150*$CP$11)</f>
        <v>0</v>
      </c>
      <c r="CQ150" s="97"/>
      <c r="CR150" s="98">
        <f>(CQ150*$E150*$F150*$G150*$J150*$CR$11)</f>
        <v>0</v>
      </c>
      <c r="CS150" s="97">
        <v>25</v>
      </c>
      <c r="CT150" s="98">
        <f>(CS150*$E150*$F150*$G150*$J150*$CT$11)</f>
        <v>1291772.1599999999</v>
      </c>
      <c r="CU150" s="103">
        <v>0</v>
      </c>
      <c r="CV150" s="98">
        <f>(CU150*$E150*$F150*$G150*$J150*$CV$11)</f>
        <v>0</v>
      </c>
      <c r="CW150" s="97">
        <v>0</v>
      </c>
      <c r="CX150" s="102">
        <f>(CW150*$E150*$F150*$G150*$J150*$CX$11)</f>
        <v>0</v>
      </c>
      <c r="CY150" s="97">
        <v>4</v>
      </c>
      <c r="CZ150" s="98">
        <f>(CY150*$E150*$F150*$G150*$J150*$CZ$11)</f>
        <v>206683.54559999998</v>
      </c>
      <c r="DA150" s="104"/>
      <c r="DB150" s="98">
        <f>(DA150*$E150*$F150*$G150*$J150*$DB$11)</f>
        <v>0</v>
      </c>
      <c r="DC150" s="97"/>
      <c r="DD150" s="98">
        <f>(DC150*$E150*$F150*$G150*$J150*$DD$11)</f>
        <v>0</v>
      </c>
      <c r="DE150" s="97"/>
      <c r="DF150" s="98">
        <f>(DE150*$E150*$F150*$G150*$K150*$DF$11)</f>
        <v>0</v>
      </c>
      <c r="DG150" s="97"/>
      <c r="DH150" s="102">
        <f>(DG150*$E150*$F150*$G150*$L150*$DH$11)</f>
        <v>0</v>
      </c>
      <c r="DI150" s="98">
        <f t="shared" ref="DI150:DJ152" si="304">SUM(M150,O150,Q150,S150,U150,W150,Y150,AA150,AC150,AE150,AG150,AI150,AO150,AS150,AU150,BY150,AK150,AY150,BA150,BC150,CM150,BE150,BG150,AM150,BK150,AQ150,CO150,BM150,CQ150,BO150,BQ150,BS150,CA150,BU150,BW150,CC150,CE150,CG150,CI150,CK150,CS150,CU150,BI150,AW150,CW150,CY150,DA150,DC150,DE150,DG150)</f>
        <v>334</v>
      </c>
      <c r="DJ150" s="98">
        <f t="shared" si="304"/>
        <v>15967165.07904</v>
      </c>
    </row>
    <row r="151" spans="1:114" ht="30" customHeight="1" x14ac:dyDescent="0.25">
      <c r="A151" s="89"/>
      <c r="B151" s="153">
        <v>120</v>
      </c>
      <c r="C151" s="91" t="s">
        <v>392</v>
      </c>
      <c r="D151" s="92" t="s">
        <v>393</v>
      </c>
      <c r="E151" s="85">
        <v>23160</v>
      </c>
      <c r="F151" s="93">
        <v>1.82</v>
      </c>
      <c r="G151" s="94">
        <v>1</v>
      </c>
      <c r="H151" s="88"/>
      <c r="I151" s="95">
        <v>1.4</v>
      </c>
      <c r="J151" s="95">
        <v>1.68</v>
      </c>
      <c r="K151" s="95">
        <v>2.23</v>
      </c>
      <c r="L151" s="96">
        <v>2.57</v>
      </c>
      <c r="M151" s="97">
        <v>49</v>
      </c>
      <c r="N151" s="98">
        <f>(M151*$E151*$F151*$G151*$I151*$N$11)</f>
        <v>3180729.5520000001</v>
      </c>
      <c r="O151" s="97"/>
      <c r="P151" s="97">
        <f>(O151*$E151*$F151*$G151*$I151*$P$11)</f>
        <v>0</v>
      </c>
      <c r="Q151" s="97"/>
      <c r="R151" s="98">
        <f>(Q151*$E151*$F151*$G151*$I151*$R$11)</f>
        <v>0</v>
      </c>
      <c r="S151" s="97"/>
      <c r="T151" s="98">
        <f>(S151/12*2*$E151*$F151*$G151*$I151*$T$11)+(S151/12*10*$E151*$F151*$G151*$I151*$T$12)</f>
        <v>0</v>
      </c>
      <c r="U151" s="97"/>
      <c r="V151" s="98">
        <f>(U151*$E151*$F151*$G151*$I151*$V$11)</f>
        <v>0</v>
      </c>
      <c r="W151" s="97"/>
      <c r="X151" s="98">
        <f>(W151*$E151*$F151*$G151*$I151*$X$11)</f>
        <v>0</v>
      </c>
      <c r="Y151" s="97"/>
      <c r="Z151" s="98">
        <f>(Y151*$E151*$F151*$G151*$I151*$Z$11)</f>
        <v>0</v>
      </c>
      <c r="AA151" s="97"/>
      <c r="AB151" s="98">
        <f>(AA151*$E151*$F151*$G151*$I151*$AB$11)</f>
        <v>0</v>
      </c>
      <c r="AC151" s="97">
        <f>10-5</f>
        <v>5</v>
      </c>
      <c r="AD151" s="98">
        <f>(AC151*$E151*$F151*$G151*$I151*$AD$11)</f>
        <v>324564.24</v>
      </c>
      <c r="AE151" s="97"/>
      <c r="AF151" s="98">
        <f>(AE151*$E151*$F151*$G151*$I151*$AF$11)</f>
        <v>0</v>
      </c>
      <c r="AG151" s="99"/>
      <c r="AH151" s="98">
        <f>(AG151*$E151*$F151*$G151*$I151*$AH$11)</f>
        <v>0</v>
      </c>
      <c r="AI151" s="97"/>
      <c r="AJ151" s="98">
        <f>(AI151*$E151*$F151*$G151*$I151*$AJ$11)</f>
        <v>0</v>
      </c>
      <c r="AK151" s="97"/>
      <c r="AL151" s="97">
        <f>(AK151*$E151*$F151*$G151*$I151*$AL$11)</f>
        <v>0</v>
      </c>
      <c r="AM151" s="97"/>
      <c r="AN151" s="98">
        <f>(AM151*$E151*$F151*$G151*$J151*$AN$11)</f>
        <v>0</v>
      </c>
      <c r="AO151" s="103">
        <v>0</v>
      </c>
      <c r="AP151" s="98">
        <f>(AO151*$E151*$F151*$G151*$J151*$AP$11)</f>
        <v>0</v>
      </c>
      <c r="AQ151" s="97"/>
      <c r="AR151" s="102">
        <f>(AQ151*$E151*$F151*$G151*$J151*$AR$11)</f>
        <v>0</v>
      </c>
      <c r="AS151" s="97"/>
      <c r="AT151" s="98">
        <f>(AS151*$E151*$F151*$G151*$I151*$AT$11)</f>
        <v>0</v>
      </c>
      <c r="AU151" s="97"/>
      <c r="AV151" s="97">
        <f>(AU151*$E151*$F151*$G151*$I151*$AV$11)</f>
        <v>0</v>
      </c>
      <c r="AW151" s="97"/>
      <c r="AX151" s="98">
        <f>(AW151*$E151*$F151*$G151*$I151*$AX$11)</f>
        <v>0</v>
      </c>
      <c r="AY151" s="97"/>
      <c r="AZ151" s="98">
        <f>(AY151*$E151*$F151*$G151*$I151*$AZ$11)</f>
        <v>0</v>
      </c>
      <c r="BA151" s="97"/>
      <c r="BB151" s="98">
        <f>(BA151*$E151*$F151*$G151*$I151*$BB$11)</f>
        <v>0</v>
      </c>
      <c r="BC151" s="97"/>
      <c r="BD151" s="98">
        <f>(BC151*$E151*$F151*$G151*$I151*$BD$11)</f>
        <v>0</v>
      </c>
      <c r="BE151" s="97"/>
      <c r="BF151" s="98">
        <f>(BE151*$E151*$F151*$G151*$I151*$BF$11)</f>
        <v>0</v>
      </c>
      <c r="BG151" s="97"/>
      <c r="BH151" s="98">
        <f>(BG151*$E151*$F151*$G151*$J151*$BH$11)</f>
        <v>0</v>
      </c>
      <c r="BI151" s="97"/>
      <c r="BJ151" s="98">
        <f>(BI151*$E151*$F151*$G151*$J151*$BJ$11)</f>
        <v>0</v>
      </c>
      <c r="BK151" s="97"/>
      <c r="BL151" s="98">
        <f>(BK151*$E151*$F151*$G151*$J151*$BL$11)</f>
        <v>0</v>
      </c>
      <c r="BM151" s="97"/>
      <c r="BN151" s="98">
        <f>(BM151*$E151*$F151*$G151*$J151*$BN$11)</f>
        <v>0</v>
      </c>
      <c r="BO151" s="97"/>
      <c r="BP151" s="98">
        <f>(BO151*$E151*$F151*$G151*$J151*$BP$11)</f>
        <v>0</v>
      </c>
      <c r="BQ151" s="97"/>
      <c r="BR151" s="98">
        <f>(BQ151*$E151*$F151*$G151*$J151*$BR$11)</f>
        <v>0</v>
      </c>
      <c r="BS151" s="97"/>
      <c r="BT151" s="102">
        <f>(BS151*$E151*$F151*$G151*$J151*$BT$11)</f>
        <v>0</v>
      </c>
      <c r="BU151" s="104"/>
      <c r="BV151" s="98">
        <f>(BU151*$E151*$F151*$G151*$I151*$BV$11)</f>
        <v>0</v>
      </c>
      <c r="BW151" s="97"/>
      <c r="BX151" s="98">
        <f>(BW151*$E151*$F151*$G151*$I151*$BX$11)</f>
        <v>0</v>
      </c>
      <c r="BY151" s="97"/>
      <c r="BZ151" s="98">
        <f>(BY151*$E151*$F151*$G151*$I151*$BZ$11)</f>
        <v>0</v>
      </c>
      <c r="CA151" s="97"/>
      <c r="CB151" s="98">
        <f>(CA151*$E151*$F151*$G151*$J151*$CB$11)</f>
        <v>0</v>
      </c>
      <c r="CC151" s="97"/>
      <c r="CD151" s="98">
        <f>(CC151*$E151*$F151*$G151*$I151*$CD$11)</f>
        <v>0</v>
      </c>
      <c r="CE151" s="97"/>
      <c r="CF151" s="98">
        <f>(CE151*$E151*$F151*$G151*$I151*$CF$11)</f>
        <v>0</v>
      </c>
      <c r="CG151" s="97"/>
      <c r="CH151" s="98">
        <f>(CG151*$E151*$F151*$G151*$I151*$CH$11)</f>
        <v>0</v>
      </c>
      <c r="CI151" s="97"/>
      <c r="CJ151" s="98">
        <f>(CI151*$E151*$F151*$G151*$I151*$CJ$11)</f>
        <v>0</v>
      </c>
      <c r="CK151" s="97"/>
      <c r="CL151" s="98">
        <f>(CK151*$E151*$F151*$G151*$I151*$CL$11)</f>
        <v>0</v>
      </c>
      <c r="CM151" s="97"/>
      <c r="CN151" s="98">
        <f>(CM151*$E151*$F151*$G151*$I151*$CN$11)</f>
        <v>0</v>
      </c>
      <c r="CO151" s="154">
        <v>0</v>
      </c>
      <c r="CP151" s="98">
        <f>(CO151*$E151*$F151*$G151*$J151*$CP$11)</f>
        <v>0</v>
      </c>
      <c r="CQ151" s="97"/>
      <c r="CR151" s="98">
        <f>(CQ151*$E151*$F151*$G151*$J151*$CR$11)</f>
        <v>0</v>
      </c>
      <c r="CS151" s="97"/>
      <c r="CT151" s="98">
        <f>(CS151*$E151*$F151*$G151*$J151*$CT$11)</f>
        <v>0</v>
      </c>
      <c r="CU151" s="103">
        <v>0</v>
      </c>
      <c r="CV151" s="98">
        <f>(CU151*$E151*$F151*$G151*$J151*$CV$11)</f>
        <v>0</v>
      </c>
      <c r="CW151" s="97"/>
      <c r="CX151" s="102">
        <f>(CW151*$E151*$F151*$G151*$J151*$CX$11)</f>
        <v>0</v>
      </c>
      <c r="CY151" s="97"/>
      <c r="CZ151" s="98">
        <f>(CY151*$E151*$F151*$G151*$J151*$CZ$11)</f>
        <v>0</v>
      </c>
      <c r="DA151" s="104"/>
      <c r="DB151" s="98">
        <f>(DA151*$E151*$F151*$G151*$J151*$DB$11)</f>
        <v>0</v>
      </c>
      <c r="DC151" s="97"/>
      <c r="DD151" s="98">
        <f>(DC151*$E151*$F151*$G151*$J151*$DD$11)</f>
        <v>0</v>
      </c>
      <c r="DE151" s="97"/>
      <c r="DF151" s="98">
        <f>(DE151*$E151*$F151*$G151*$K151*$DF$11)</f>
        <v>0</v>
      </c>
      <c r="DG151" s="97"/>
      <c r="DH151" s="102">
        <f>(DG151*$E151*$F151*$G151*$L151*$DH$11)</f>
        <v>0</v>
      </c>
      <c r="DI151" s="98">
        <f t="shared" si="304"/>
        <v>54</v>
      </c>
      <c r="DJ151" s="98">
        <f t="shared" si="304"/>
        <v>3505293.7920000004</v>
      </c>
    </row>
    <row r="152" spans="1:114" ht="27" customHeight="1" x14ac:dyDescent="0.25">
      <c r="A152" s="89"/>
      <c r="B152" s="153">
        <v>121</v>
      </c>
      <c r="C152" s="91" t="s">
        <v>394</v>
      </c>
      <c r="D152" s="92" t="s">
        <v>395</v>
      </c>
      <c r="E152" s="85">
        <v>23160</v>
      </c>
      <c r="F152" s="93">
        <v>1.71</v>
      </c>
      <c r="G152" s="94">
        <v>1</v>
      </c>
      <c r="H152" s="88"/>
      <c r="I152" s="95">
        <v>1.4</v>
      </c>
      <c r="J152" s="95">
        <v>1.68</v>
      </c>
      <c r="K152" s="95">
        <v>2.23</v>
      </c>
      <c r="L152" s="96">
        <v>2.57</v>
      </c>
      <c r="M152" s="97">
        <v>163</v>
      </c>
      <c r="N152" s="98">
        <f>(M152*$E152*$F152*$G152*$I152*$N$11)</f>
        <v>9941295.6720000003</v>
      </c>
      <c r="O152" s="97"/>
      <c r="P152" s="97">
        <f>(O152*$E152*$F152*$G152*$I152*$P$11)</f>
        <v>0</v>
      </c>
      <c r="Q152" s="97">
        <v>40</v>
      </c>
      <c r="R152" s="98">
        <f>(Q152*$E152*$F152*$G152*$I152*$R$11)</f>
        <v>2439581.7599999998</v>
      </c>
      <c r="S152" s="97"/>
      <c r="T152" s="98">
        <f>(S152/12*2*$E152*$F152*$G152*$I152*$T$11)+(S152/12*10*$E152*$F152*$G152*$I152*$T$12)</f>
        <v>0</v>
      </c>
      <c r="U152" s="97">
        <v>0</v>
      </c>
      <c r="V152" s="98">
        <f>(U152*$E152*$F152*$G152*$I152*$V$11)</f>
        <v>0</v>
      </c>
      <c r="W152" s="97">
        <v>0</v>
      </c>
      <c r="X152" s="98">
        <f>(W152*$E152*$F152*$G152*$I152*$X$11)</f>
        <v>0</v>
      </c>
      <c r="Y152" s="97"/>
      <c r="Z152" s="98">
        <f>(Y152*$E152*$F152*$G152*$I152*$Z$11)</f>
        <v>0</v>
      </c>
      <c r="AA152" s="97">
        <v>0</v>
      </c>
      <c r="AB152" s="98">
        <f>(AA152*$E152*$F152*$G152*$I152*$AB$11)</f>
        <v>0</v>
      </c>
      <c r="AC152" s="97">
        <v>12</v>
      </c>
      <c r="AD152" s="98">
        <f>(AC152*$E152*$F152*$G152*$I152*$AD$11)</f>
        <v>731874.52800000005</v>
      </c>
      <c r="AE152" s="97">
        <v>0</v>
      </c>
      <c r="AF152" s="98">
        <f>(AE152*$E152*$F152*$G152*$I152*$AF$11)</f>
        <v>0</v>
      </c>
      <c r="AG152" s="99"/>
      <c r="AH152" s="98">
        <f>(AG152*$E152*$F152*$G152*$I152*$AH$11)</f>
        <v>0</v>
      </c>
      <c r="AI152" s="97"/>
      <c r="AJ152" s="98">
        <f>(AI152*$E152*$F152*$G152*$I152*$AJ$11)</f>
        <v>0</v>
      </c>
      <c r="AK152" s="97"/>
      <c r="AL152" s="97">
        <f>(AK152*$E152*$F152*$G152*$I152*$AL$11)</f>
        <v>0</v>
      </c>
      <c r="AM152" s="97">
        <v>0</v>
      </c>
      <c r="AN152" s="98">
        <f>(AM152*$E152*$F152*$G152*$J152*$AN$11)</f>
        <v>0</v>
      </c>
      <c r="AO152" s="103">
        <v>0</v>
      </c>
      <c r="AP152" s="98">
        <f>(AO152*$E152*$F152*$G152*$J152*$AP$11)</f>
        <v>0</v>
      </c>
      <c r="AQ152" s="97"/>
      <c r="AR152" s="102">
        <f>(AQ152*$E152*$F152*$G152*$J152*$AR$11)</f>
        <v>0</v>
      </c>
      <c r="AS152" s="97"/>
      <c r="AT152" s="98">
        <f>(AS152*$E152*$F152*$G152*$I152*$AT$11)</f>
        <v>0</v>
      </c>
      <c r="AU152" s="97">
        <v>3</v>
      </c>
      <c r="AV152" s="97">
        <f>(AU152*$E152*$F152*$G152*$I152*$AV$11)</f>
        <v>149701.60800000001</v>
      </c>
      <c r="AW152" s="97"/>
      <c r="AX152" s="98">
        <f>(AW152*$E152*$F152*$G152*$I152*$AX$11)</f>
        <v>0</v>
      </c>
      <c r="AY152" s="97">
        <v>0</v>
      </c>
      <c r="AZ152" s="98">
        <f>(AY152*$E152*$F152*$G152*$I152*$AZ$11)</f>
        <v>0</v>
      </c>
      <c r="BA152" s="97">
        <v>0</v>
      </c>
      <c r="BB152" s="98">
        <f>(BA152*$E152*$F152*$G152*$I152*$BB$11)</f>
        <v>0</v>
      </c>
      <c r="BC152" s="97">
        <v>0</v>
      </c>
      <c r="BD152" s="98">
        <f>(BC152*$E152*$F152*$G152*$I152*$BD$11)</f>
        <v>0</v>
      </c>
      <c r="BE152" s="97"/>
      <c r="BF152" s="98">
        <f>(BE152*$E152*$F152*$G152*$I152*$BF$11)</f>
        <v>0</v>
      </c>
      <c r="BG152" s="97"/>
      <c r="BH152" s="98">
        <f>(BG152*$E152*$F152*$G152*$J152*$BH$11)</f>
        <v>0</v>
      </c>
      <c r="BI152" s="97">
        <v>9</v>
      </c>
      <c r="BJ152" s="98">
        <f>(BI152*$E152*$F152*$G152*$J152*$BJ$11)</f>
        <v>688627.39679999987</v>
      </c>
      <c r="BK152" s="97">
        <v>0</v>
      </c>
      <c r="BL152" s="98">
        <f>(BK152*$E152*$F152*$G152*$J152*$BL$11)</f>
        <v>0</v>
      </c>
      <c r="BM152" s="97"/>
      <c r="BN152" s="98">
        <f>(BM152*$E152*$F152*$G152*$J152*$BN$11)</f>
        <v>0</v>
      </c>
      <c r="BO152" s="97"/>
      <c r="BP152" s="98">
        <f>(BO152*$E152*$F152*$G152*$J152*$BP$11)</f>
        <v>0</v>
      </c>
      <c r="BQ152" s="97"/>
      <c r="BR152" s="98">
        <f>(BQ152*$E152*$F152*$G152*$J152*$BR$11)</f>
        <v>0</v>
      </c>
      <c r="BS152" s="97"/>
      <c r="BT152" s="102">
        <f>(BS152*$E152*$F152*$G152*$J152*$BT$11)</f>
        <v>0</v>
      </c>
      <c r="BU152" s="104">
        <v>0</v>
      </c>
      <c r="BV152" s="98">
        <f>(BU152*$E152*$F152*$G152*$I152*$BV$11)</f>
        <v>0</v>
      </c>
      <c r="BW152" s="97">
        <v>0</v>
      </c>
      <c r="BX152" s="98">
        <f>(BW152*$E152*$F152*$G152*$I152*$BX$11)</f>
        <v>0</v>
      </c>
      <c r="BY152" s="97"/>
      <c r="BZ152" s="98">
        <f>(BY152*$E152*$F152*$G152*$I152*$BZ$11)</f>
        <v>0</v>
      </c>
      <c r="CA152" s="97"/>
      <c r="CB152" s="98">
        <f>(CA152*$E152*$F152*$G152*$J152*$CB$11)</f>
        <v>0</v>
      </c>
      <c r="CC152" s="97"/>
      <c r="CD152" s="98">
        <f>(CC152*$E152*$F152*$G152*$I152*$CD$11)</f>
        <v>0</v>
      </c>
      <c r="CE152" s="97"/>
      <c r="CF152" s="98">
        <f>(CE152*$E152*$F152*$G152*$I152*$CF$11)</f>
        <v>0</v>
      </c>
      <c r="CG152" s="97"/>
      <c r="CH152" s="98">
        <f>(CG152*$E152*$F152*$G152*$I152*$CH$11)</f>
        <v>0</v>
      </c>
      <c r="CI152" s="97"/>
      <c r="CJ152" s="98">
        <f>(CI152*$E152*$F152*$G152*$I152*$CJ$11)</f>
        <v>0</v>
      </c>
      <c r="CK152" s="97"/>
      <c r="CL152" s="98">
        <f>(CK152*$E152*$F152*$G152*$I152*$CL$11)</f>
        <v>0</v>
      </c>
      <c r="CM152" s="97"/>
      <c r="CN152" s="98">
        <f>(CM152*$E152*$F152*$G152*$I152*$CN$11)</f>
        <v>0</v>
      </c>
      <c r="CO152" s="154"/>
      <c r="CP152" s="98">
        <f>(CO152*$E152*$F152*$G152*$J152*$CP$11)</f>
        <v>0</v>
      </c>
      <c r="CQ152" s="97"/>
      <c r="CR152" s="98">
        <f>(CQ152*$E152*$F152*$G152*$J152*$CR$11)</f>
        <v>0</v>
      </c>
      <c r="CS152" s="97">
        <v>20</v>
      </c>
      <c r="CT152" s="98">
        <f>(CS152*$E152*$F152*$G152*$J152*$CT$11)</f>
        <v>1330680.96</v>
      </c>
      <c r="CU152" s="103">
        <v>0</v>
      </c>
      <c r="CV152" s="98">
        <f>(CU152*$E152*$F152*$G152*$J152*$CV$11)</f>
        <v>0</v>
      </c>
      <c r="CW152" s="97">
        <v>0</v>
      </c>
      <c r="CX152" s="102">
        <f>(CW152*$E152*$F152*$G152*$J152*$CX$11)</f>
        <v>0</v>
      </c>
      <c r="CY152" s="97"/>
      <c r="CZ152" s="98">
        <f>(CY152*$E152*$F152*$G152*$J152*$CZ$11)</f>
        <v>0</v>
      </c>
      <c r="DA152" s="104"/>
      <c r="DB152" s="98">
        <f>(DA152*$E152*$F152*$G152*$J152*$DB$11)</f>
        <v>0</v>
      </c>
      <c r="DC152" s="97"/>
      <c r="DD152" s="98">
        <f>(DC152*$E152*$F152*$G152*$J152*$DD$11)</f>
        <v>0</v>
      </c>
      <c r="DE152" s="97"/>
      <c r="DF152" s="98">
        <f>(DE152*$E152*$F152*$G152*$K152*$DF$11)</f>
        <v>0</v>
      </c>
      <c r="DG152" s="97"/>
      <c r="DH152" s="102">
        <f>(DG152*$E152*$F152*$G152*$L152*$DH$11)</f>
        <v>0</v>
      </c>
      <c r="DI152" s="98">
        <f t="shared" si="304"/>
        <v>247</v>
      </c>
      <c r="DJ152" s="98">
        <f t="shared" si="304"/>
        <v>15281761.924800001</v>
      </c>
    </row>
    <row r="153" spans="1:114" ht="15.75" customHeight="1" x14ac:dyDescent="0.25">
      <c r="A153" s="89">
        <v>19</v>
      </c>
      <c r="B153" s="201"/>
      <c r="C153" s="208"/>
      <c r="D153" s="201" t="s">
        <v>396</v>
      </c>
      <c r="E153" s="85">
        <v>23160</v>
      </c>
      <c r="F153" s="155">
        <v>4.26</v>
      </c>
      <c r="G153" s="94">
        <v>1</v>
      </c>
      <c r="H153" s="88"/>
      <c r="I153" s="95">
        <v>1.4</v>
      </c>
      <c r="J153" s="95">
        <v>1.68</v>
      </c>
      <c r="K153" s="95">
        <v>2.23</v>
      </c>
      <c r="L153" s="96">
        <v>2.57</v>
      </c>
      <c r="M153" s="113">
        <f>SUM(M154:M214)</f>
        <v>1117</v>
      </c>
      <c r="N153" s="113">
        <f>SUM(N154:N214)</f>
        <v>158144817.59999999</v>
      </c>
      <c r="O153" s="113">
        <f t="shared" ref="O153:BZ153" si="305">SUM(O154:O214)</f>
        <v>50</v>
      </c>
      <c r="P153" s="113">
        <f t="shared" si="305"/>
        <v>5774746.8239999991</v>
      </c>
      <c r="Q153" s="113">
        <f t="shared" si="305"/>
        <v>17</v>
      </c>
      <c r="R153" s="113">
        <f t="shared" si="305"/>
        <v>4563872.5440000007</v>
      </c>
      <c r="S153" s="113">
        <f t="shared" si="305"/>
        <v>0</v>
      </c>
      <c r="T153" s="113">
        <f t="shared" si="305"/>
        <v>0</v>
      </c>
      <c r="U153" s="113">
        <f t="shared" si="305"/>
        <v>6226</v>
      </c>
      <c r="V153" s="113">
        <f t="shared" si="305"/>
        <v>879215636.37600017</v>
      </c>
      <c r="W153" s="113">
        <f t="shared" si="305"/>
        <v>0</v>
      </c>
      <c r="X153" s="113">
        <f t="shared" si="305"/>
        <v>0</v>
      </c>
      <c r="Y153" s="113">
        <f t="shared" si="305"/>
        <v>0</v>
      </c>
      <c r="Z153" s="113">
        <f t="shared" si="305"/>
        <v>0</v>
      </c>
      <c r="AA153" s="113">
        <f t="shared" si="305"/>
        <v>0</v>
      </c>
      <c r="AB153" s="113">
        <f t="shared" si="305"/>
        <v>0</v>
      </c>
      <c r="AC153" s="113">
        <f t="shared" si="305"/>
        <v>250</v>
      </c>
      <c r="AD153" s="113">
        <f t="shared" si="305"/>
        <v>21549638.880000003</v>
      </c>
      <c r="AE153" s="113">
        <f t="shared" si="305"/>
        <v>0</v>
      </c>
      <c r="AF153" s="113">
        <f t="shared" si="305"/>
        <v>0</v>
      </c>
      <c r="AG153" s="113">
        <f t="shared" si="305"/>
        <v>80</v>
      </c>
      <c r="AH153" s="113">
        <f t="shared" si="305"/>
        <v>4672298.4000000004</v>
      </c>
      <c r="AI153" s="113">
        <f t="shared" si="305"/>
        <v>109</v>
      </c>
      <c r="AJ153" s="113">
        <f t="shared" si="305"/>
        <v>13695897.6</v>
      </c>
      <c r="AK153" s="113">
        <f t="shared" si="305"/>
        <v>0</v>
      </c>
      <c r="AL153" s="113">
        <f t="shared" si="305"/>
        <v>0</v>
      </c>
      <c r="AM153" s="113">
        <f t="shared" si="305"/>
        <v>0</v>
      </c>
      <c r="AN153" s="113">
        <f t="shared" si="305"/>
        <v>0</v>
      </c>
      <c r="AO153" s="113">
        <f>SUM(AO154:AO214)</f>
        <v>2209</v>
      </c>
      <c r="AP153" s="113">
        <f t="shared" si="305"/>
        <v>591217659.70800006</v>
      </c>
      <c r="AQ153" s="113">
        <f t="shared" si="305"/>
        <v>0</v>
      </c>
      <c r="AR153" s="113">
        <f t="shared" si="305"/>
        <v>0</v>
      </c>
      <c r="AS153" s="113">
        <f t="shared" si="305"/>
        <v>0</v>
      </c>
      <c r="AT153" s="113">
        <f t="shared" si="305"/>
        <v>0</v>
      </c>
      <c r="AU153" s="113">
        <f t="shared" si="305"/>
        <v>10</v>
      </c>
      <c r="AV153" s="113">
        <f t="shared" si="305"/>
        <v>583923.81599999988</v>
      </c>
      <c r="AW153" s="113">
        <f t="shared" si="305"/>
        <v>0</v>
      </c>
      <c r="AX153" s="113">
        <f t="shared" si="305"/>
        <v>0</v>
      </c>
      <c r="AY153" s="113">
        <f t="shared" si="305"/>
        <v>0</v>
      </c>
      <c r="AZ153" s="113">
        <f t="shared" si="305"/>
        <v>0</v>
      </c>
      <c r="BA153" s="113">
        <f t="shared" si="305"/>
        <v>0</v>
      </c>
      <c r="BB153" s="113">
        <f t="shared" si="305"/>
        <v>0</v>
      </c>
      <c r="BC153" s="113">
        <f t="shared" si="305"/>
        <v>0</v>
      </c>
      <c r="BD153" s="113">
        <f t="shared" si="305"/>
        <v>0</v>
      </c>
      <c r="BE153" s="113">
        <f t="shared" si="305"/>
        <v>0</v>
      </c>
      <c r="BF153" s="113">
        <f t="shared" si="305"/>
        <v>0</v>
      </c>
      <c r="BG153" s="113">
        <f t="shared" si="305"/>
        <v>0</v>
      </c>
      <c r="BH153" s="113">
        <f t="shared" si="305"/>
        <v>0</v>
      </c>
      <c r="BI153" s="113">
        <f t="shared" si="305"/>
        <v>0</v>
      </c>
      <c r="BJ153" s="113">
        <f t="shared" si="305"/>
        <v>0</v>
      </c>
      <c r="BK153" s="113">
        <f t="shared" si="305"/>
        <v>0</v>
      </c>
      <c r="BL153" s="113">
        <f t="shared" si="305"/>
        <v>0</v>
      </c>
      <c r="BM153" s="113">
        <f t="shared" si="305"/>
        <v>0</v>
      </c>
      <c r="BN153" s="113">
        <f t="shared" si="305"/>
        <v>0</v>
      </c>
      <c r="BO153" s="113">
        <f t="shared" si="305"/>
        <v>0</v>
      </c>
      <c r="BP153" s="113">
        <f t="shared" si="305"/>
        <v>0</v>
      </c>
      <c r="BQ153" s="113">
        <f t="shared" si="305"/>
        <v>15</v>
      </c>
      <c r="BR153" s="113">
        <f t="shared" si="305"/>
        <v>2119128.8832</v>
      </c>
      <c r="BS153" s="113">
        <f t="shared" si="305"/>
        <v>0</v>
      </c>
      <c r="BT153" s="113">
        <f t="shared" si="305"/>
        <v>0</v>
      </c>
      <c r="BU153" s="113">
        <f t="shared" si="305"/>
        <v>0</v>
      </c>
      <c r="BV153" s="113">
        <f t="shared" si="305"/>
        <v>0</v>
      </c>
      <c r="BW153" s="113">
        <f t="shared" si="305"/>
        <v>0</v>
      </c>
      <c r="BX153" s="113">
        <f t="shared" si="305"/>
        <v>0</v>
      </c>
      <c r="BY153" s="113">
        <f t="shared" si="305"/>
        <v>0</v>
      </c>
      <c r="BZ153" s="113">
        <f t="shared" si="305"/>
        <v>0</v>
      </c>
      <c r="CA153" s="113">
        <f t="shared" ref="CA153:DJ153" si="306">SUM(CA154:CA214)</f>
        <v>0</v>
      </c>
      <c r="CB153" s="113">
        <f t="shared" si="306"/>
        <v>0</v>
      </c>
      <c r="CC153" s="113">
        <f t="shared" si="306"/>
        <v>0</v>
      </c>
      <c r="CD153" s="113">
        <f t="shared" si="306"/>
        <v>0</v>
      </c>
      <c r="CE153" s="113">
        <f t="shared" si="306"/>
        <v>0</v>
      </c>
      <c r="CF153" s="113">
        <f t="shared" si="306"/>
        <v>0</v>
      </c>
      <c r="CG153" s="113">
        <f t="shared" si="306"/>
        <v>0</v>
      </c>
      <c r="CH153" s="113">
        <f t="shared" si="306"/>
        <v>0</v>
      </c>
      <c r="CI153" s="113">
        <f t="shared" si="306"/>
        <v>0</v>
      </c>
      <c r="CJ153" s="113">
        <f t="shared" si="306"/>
        <v>0</v>
      </c>
      <c r="CK153" s="113">
        <f t="shared" si="306"/>
        <v>0</v>
      </c>
      <c r="CL153" s="113">
        <f t="shared" si="306"/>
        <v>0</v>
      </c>
      <c r="CM153" s="113">
        <f t="shared" si="306"/>
        <v>0</v>
      </c>
      <c r="CN153" s="113">
        <f t="shared" si="306"/>
        <v>0</v>
      </c>
      <c r="CO153" s="113">
        <f t="shared" si="306"/>
        <v>0</v>
      </c>
      <c r="CP153" s="113">
        <f t="shared" si="306"/>
        <v>0</v>
      </c>
      <c r="CQ153" s="113">
        <f t="shared" si="306"/>
        <v>0</v>
      </c>
      <c r="CR153" s="113">
        <f t="shared" si="306"/>
        <v>0</v>
      </c>
      <c r="CS153" s="113">
        <f t="shared" si="306"/>
        <v>0</v>
      </c>
      <c r="CT153" s="113">
        <f t="shared" si="306"/>
        <v>0</v>
      </c>
      <c r="CU153" s="113">
        <f t="shared" si="306"/>
        <v>0</v>
      </c>
      <c r="CV153" s="113">
        <f t="shared" si="306"/>
        <v>0</v>
      </c>
      <c r="CW153" s="113">
        <f t="shared" si="306"/>
        <v>0</v>
      </c>
      <c r="CX153" s="113">
        <f t="shared" si="306"/>
        <v>0</v>
      </c>
      <c r="CY153" s="113">
        <f t="shared" si="306"/>
        <v>0</v>
      </c>
      <c r="CZ153" s="113">
        <f t="shared" si="306"/>
        <v>0</v>
      </c>
      <c r="DA153" s="113">
        <f t="shared" si="306"/>
        <v>0</v>
      </c>
      <c r="DB153" s="113">
        <f t="shared" si="306"/>
        <v>0</v>
      </c>
      <c r="DC153" s="113">
        <f t="shared" si="306"/>
        <v>0</v>
      </c>
      <c r="DD153" s="113">
        <f t="shared" si="306"/>
        <v>0</v>
      </c>
      <c r="DE153" s="113">
        <f t="shared" si="306"/>
        <v>0</v>
      </c>
      <c r="DF153" s="113">
        <f t="shared" si="306"/>
        <v>0</v>
      </c>
      <c r="DG153" s="113">
        <f t="shared" si="306"/>
        <v>0</v>
      </c>
      <c r="DH153" s="203">
        <f t="shared" si="306"/>
        <v>0</v>
      </c>
      <c r="DI153" s="113">
        <f t="shared" si="306"/>
        <v>10083</v>
      </c>
      <c r="DJ153" s="113">
        <f t="shared" si="306"/>
        <v>1681537620.6312003</v>
      </c>
    </row>
    <row r="154" spans="1:114" ht="30" x14ac:dyDescent="0.25">
      <c r="A154" s="89"/>
      <c r="B154" s="90">
        <v>122</v>
      </c>
      <c r="C154" s="91" t="s">
        <v>397</v>
      </c>
      <c r="D154" s="92" t="s">
        <v>398</v>
      </c>
      <c r="E154" s="85">
        <v>23160</v>
      </c>
      <c r="F154" s="155">
        <v>2.41</v>
      </c>
      <c r="G154" s="94">
        <v>1</v>
      </c>
      <c r="H154" s="88"/>
      <c r="I154" s="95">
        <v>1.4</v>
      </c>
      <c r="J154" s="95">
        <v>1.68</v>
      </c>
      <c r="K154" s="95">
        <v>2.23</v>
      </c>
      <c r="L154" s="96">
        <v>2.57</v>
      </c>
      <c r="M154" s="97">
        <v>35</v>
      </c>
      <c r="N154" s="98">
        <f t="shared" ref="N154:N214" si="307">(M154*$E154*$F154*$G154*$I154*$N$11)</f>
        <v>3008460.8400000003</v>
      </c>
      <c r="O154" s="97"/>
      <c r="P154" s="97">
        <f t="shared" ref="P154:P189" si="308">(O154*$E154*$F154*$G154*$I154*$P$11)</f>
        <v>0</v>
      </c>
      <c r="Q154" s="97"/>
      <c r="R154" s="98">
        <f t="shared" ref="R154:R189" si="309">(Q154*$E154*$F154*$G154*$I154*$R$11)</f>
        <v>0</v>
      </c>
      <c r="S154" s="97"/>
      <c r="T154" s="98">
        <f t="shared" ref="T154:T189" si="310">(S154/12*2*$E154*$F154*$G154*$I154*$T$11)+(S154/12*10*$E154*$F154*$G154*$I154*$T$12)</f>
        <v>0</v>
      </c>
      <c r="U154" s="97">
        <v>24</v>
      </c>
      <c r="V154" s="98">
        <f t="shared" ref="V154:V185" si="311">(U154*$E154*$F154*$G154*$I154*$V$11)</f>
        <v>2062944.5760000004</v>
      </c>
      <c r="W154" s="97"/>
      <c r="X154" s="98">
        <f t="shared" ref="X154:X189" si="312">(W154*$E154*$F154*$G154*$I154*$X$11)</f>
        <v>0</v>
      </c>
      <c r="Y154" s="97"/>
      <c r="Z154" s="98">
        <f t="shared" ref="Z154:Z189" si="313">(Y154*$E154*$F154*$G154*$I154*$Z$11)</f>
        <v>0</v>
      </c>
      <c r="AA154" s="97"/>
      <c r="AB154" s="98">
        <f t="shared" ref="AB154:AB189" si="314">(AA154*$E154*$F154*$G154*$I154*$AB$11)</f>
        <v>0</v>
      </c>
      <c r="AC154" s="97"/>
      <c r="AD154" s="98">
        <f t="shared" ref="AD154:AD189" si="315">(AC154*$E154*$F154*$G154*$I154*$AD$11)</f>
        <v>0</v>
      </c>
      <c r="AE154" s="97"/>
      <c r="AF154" s="98">
        <f t="shared" ref="AF154:AF189" si="316">(AE154*$E154*$F154*$G154*$I154*$AF$11)</f>
        <v>0</v>
      </c>
      <c r="AG154" s="110"/>
      <c r="AH154" s="98">
        <f t="shared" ref="AH154:AH189" si="317">(AG154*$E154*$F154*$G154*$I154*$AH$11)</f>
        <v>0</v>
      </c>
      <c r="AI154" s="97"/>
      <c r="AJ154" s="98">
        <f t="shared" ref="AJ154:AJ189" si="318">(AI154*$E154*$F154*$G154*$I154*$AJ$11)</f>
        <v>0</v>
      </c>
      <c r="AK154" s="97"/>
      <c r="AL154" s="97">
        <f t="shared" ref="AL154:AL189" si="319">(AK154*$E154*$F154*$G154*$I154*$AL$11)</f>
        <v>0</v>
      </c>
      <c r="AM154" s="97"/>
      <c r="AN154" s="98">
        <f t="shared" ref="AN154:AN189" si="320">(AM154*$E154*$F154*$G154*$J154*$AN$11)</f>
        <v>0</v>
      </c>
      <c r="AO154" s="103">
        <v>3</v>
      </c>
      <c r="AP154" s="98">
        <f t="shared" ref="AP154:AP161" si="321">(AO154*$E154*$F154*$G154*$J154*$AP$11)</f>
        <v>309441.68640000006</v>
      </c>
      <c r="AQ154" s="97"/>
      <c r="AR154" s="102">
        <f t="shared" ref="AR154:AR189" si="322">(AQ154*$E154*$F154*$G154*$J154*$AR$11)</f>
        <v>0</v>
      </c>
      <c r="AS154" s="97"/>
      <c r="AT154" s="98">
        <f t="shared" ref="AT154:AT189" si="323">(AS154*$E154*$F154*$G154*$I154*$AT$11)</f>
        <v>0</v>
      </c>
      <c r="AU154" s="97"/>
      <c r="AV154" s="97">
        <f t="shared" ref="AV154:AV189" si="324">(AU154*$E154*$F154*$G154*$I154*$AV$11)</f>
        <v>0</v>
      </c>
      <c r="AW154" s="97"/>
      <c r="AX154" s="98">
        <f t="shared" ref="AX154:AX189" si="325">(AW154*$E154*$F154*$G154*$I154*$AX$11)</f>
        <v>0</v>
      </c>
      <c r="AY154" s="97"/>
      <c r="AZ154" s="98">
        <f t="shared" ref="AZ154:AZ189" si="326">(AY154*$E154*$F154*$G154*$I154*$AZ$11)</f>
        <v>0</v>
      </c>
      <c r="BA154" s="97"/>
      <c r="BB154" s="98">
        <f t="shared" ref="BB154:BB189" si="327">(BA154*$E154*$F154*$G154*$I154*$BB$11)</f>
        <v>0</v>
      </c>
      <c r="BC154" s="97"/>
      <c r="BD154" s="98">
        <f t="shared" ref="BD154:BD189" si="328">(BC154*$E154*$F154*$G154*$I154*$BD$11)</f>
        <v>0</v>
      </c>
      <c r="BE154" s="97"/>
      <c r="BF154" s="98">
        <f t="shared" ref="BF154:BF189" si="329">(BE154*$E154*$F154*$G154*$I154*$BF$11)</f>
        <v>0</v>
      </c>
      <c r="BG154" s="97"/>
      <c r="BH154" s="98">
        <f t="shared" ref="BH154:BH189" si="330">(BG154*$E154*$F154*$G154*$J154*$BH$11)</f>
        <v>0</v>
      </c>
      <c r="BI154" s="97"/>
      <c r="BJ154" s="98">
        <f t="shared" ref="BJ154:BJ189" si="331">(BI154*$E154*$F154*$G154*$J154*$BJ$11)</f>
        <v>0</v>
      </c>
      <c r="BK154" s="97"/>
      <c r="BL154" s="98">
        <f t="shared" ref="BL154:BL189" si="332">(BK154*$E154*$F154*$G154*$J154*$BL$11)</f>
        <v>0</v>
      </c>
      <c r="BM154" s="97"/>
      <c r="BN154" s="98">
        <f t="shared" ref="BN154:BN189" si="333">(BM154*$E154*$F154*$G154*$J154*$BN$11)</f>
        <v>0</v>
      </c>
      <c r="BO154" s="97"/>
      <c r="BP154" s="98">
        <f t="shared" ref="BP154:BP189" si="334">(BO154*$E154*$F154*$G154*$J154*$BP$11)</f>
        <v>0</v>
      </c>
      <c r="BQ154" s="97">
        <v>5</v>
      </c>
      <c r="BR154" s="98">
        <f t="shared" ref="BR154:BR189" si="335">(BQ154*$E154*$F154*$G154*$J154*$BR$11)</f>
        <v>600129.33120000002</v>
      </c>
      <c r="BS154" s="97"/>
      <c r="BT154" s="102">
        <f t="shared" ref="BT154:BT189" si="336">(BS154*$E154*$F154*$G154*$J154*$BT$11)</f>
        <v>0</v>
      </c>
      <c r="BU154" s="104"/>
      <c r="BV154" s="98">
        <f t="shared" ref="BV154:BV189" si="337">(BU154*$E154*$F154*$G154*$I154*$BV$11)</f>
        <v>0</v>
      </c>
      <c r="BW154" s="97"/>
      <c r="BX154" s="98">
        <f t="shared" ref="BX154:BX189" si="338">(BW154*$E154*$F154*$G154*$I154*$BX$11)</f>
        <v>0</v>
      </c>
      <c r="BY154" s="97"/>
      <c r="BZ154" s="98">
        <f t="shared" ref="BZ154:BZ189" si="339">(BY154*$E154*$F154*$G154*$I154*$BZ$11)</f>
        <v>0</v>
      </c>
      <c r="CA154" s="97"/>
      <c r="CB154" s="98">
        <f t="shared" ref="CB154:CB189" si="340">(CA154*$E154*$F154*$G154*$J154*$CB$11)</f>
        <v>0</v>
      </c>
      <c r="CC154" s="97"/>
      <c r="CD154" s="98">
        <f t="shared" ref="CD154:CD189" si="341">(CC154*$E154*$F154*$G154*$I154*$CD$11)</f>
        <v>0</v>
      </c>
      <c r="CE154" s="97"/>
      <c r="CF154" s="98">
        <f t="shared" ref="CF154:CF189" si="342">(CE154*$E154*$F154*$G154*$I154*$CF$11)</f>
        <v>0</v>
      </c>
      <c r="CG154" s="97"/>
      <c r="CH154" s="98">
        <f t="shared" ref="CH154:CH189" si="343">(CG154*$E154*$F154*$G154*$I154*$CH$11)</f>
        <v>0</v>
      </c>
      <c r="CI154" s="97"/>
      <c r="CJ154" s="98">
        <f t="shared" ref="CJ154:CJ189" si="344">(CI154*$E154*$F154*$G154*$I154*$CJ$11)</f>
        <v>0</v>
      </c>
      <c r="CK154" s="97"/>
      <c r="CL154" s="98">
        <f t="shared" ref="CL154:CL189" si="345">(CK154*$E154*$F154*$G154*$I154*$CL$11)</f>
        <v>0</v>
      </c>
      <c r="CM154" s="97"/>
      <c r="CN154" s="98">
        <f t="shared" ref="CN154:CN189" si="346">(CM154*$E154*$F154*$G154*$I154*$CN$11)</f>
        <v>0</v>
      </c>
      <c r="CO154" s="97"/>
      <c r="CP154" s="98">
        <f t="shared" ref="CP154:CP189" si="347">(CO154*$E154*$F154*$G154*$J154*$CP$11)</f>
        <v>0</v>
      </c>
      <c r="CQ154" s="97"/>
      <c r="CR154" s="98">
        <f t="shared" ref="CR154:CR189" si="348">(CQ154*$E154*$F154*$G154*$J154*$CR$11)</f>
        <v>0</v>
      </c>
      <c r="CS154" s="97"/>
      <c r="CT154" s="98">
        <f t="shared" ref="CT154:CT189" si="349">(CS154*$E154*$F154*$G154*$J154*$CT$11)</f>
        <v>0</v>
      </c>
      <c r="CU154" s="103"/>
      <c r="CV154" s="98">
        <f t="shared" ref="CV154:CV189" si="350">(CU154*$E154*$F154*$G154*$J154*$CV$11)</f>
        <v>0</v>
      </c>
      <c r="CW154" s="97"/>
      <c r="CX154" s="102">
        <f t="shared" ref="CX154:CX189" si="351">(CW154*$E154*$F154*$G154*$J154*$CX$11)</f>
        <v>0</v>
      </c>
      <c r="CY154" s="97"/>
      <c r="CZ154" s="98">
        <f t="shared" ref="CZ154:CZ189" si="352">(CY154*$E154*$F154*$G154*$J154*$CZ$11)</f>
        <v>0</v>
      </c>
      <c r="DA154" s="104"/>
      <c r="DB154" s="98">
        <f t="shared" ref="DB154:DB189" si="353">(DA154*$E154*$F154*$G154*$J154*$DB$11)</f>
        <v>0</v>
      </c>
      <c r="DC154" s="97"/>
      <c r="DD154" s="98">
        <f t="shared" ref="DD154:DD189" si="354">(DC154*$E154*$F154*$G154*$J154*$DD$11)</f>
        <v>0</v>
      </c>
      <c r="DE154" s="97"/>
      <c r="DF154" s="98">
        <f t="shared" ref="DF154:DF189" si="355">(DE154*$E154*$F154*$G154*$K154*$DF$11)</f>
        <v>0</v>
      </c>
      <c r="DG154" s="97"/>
      <c r="DH154" s="102">
        <f t="shared" ref="DH154:DH189" si="356">(DG154*$E154*$F154*$G154*$L154*$DH$11)</f>
        <v>0</v>
      </c>
      <c r="DI154" s="98">
        <f t="shared" ref="DI154:DI185" si="357">SUM(M154,O154,Q154,S154,U154,W154,Y154,AA154,AC154,AE154,AG154,AI154,AO154,AS154,AU154,BY154,AK154,AY154,BA154,BC154,CM154,BE154,BG154,AM154,BK154,AQ154,CO154,BM154,CQ154,BO154,BQ154,BS154,CA154,BU154,BW154,CC154,CE154,CG154,CI154,CK154,CS154,CU154,BI154,AW154,CW154,CY154,DA154,DC154,DE154,DG154)</f>
        <v>67</v>
      </c>
      <c r="DJ154" s="98">
        <f t="shared" ref="DJ154:DJ185" si="358">SUM(N154,P154,R154,T154,V154,X154,Z154,AB154,AD154,AF154,AH154,AJ154,AP154,AT154,AV154,BZ154,AL154,AZ154,BB154,BD154,CN154,BF154,BH154,AN154,BL154,AR154,CP154,BN154,CR154,BP154,BR154,BT154,CB154,BV154,BX154,CD154,CF154,CH154,CJ154,CL154,CT154,CV154,BJ154,AX154,CX154,CZ154,DB154,DD154,DF154,DH154)</f>
        <v>5980976.433600001</v>
      </c>
    </row>
    <row r="155" spans="1:114" ht="30" x14ac:dyDescent="0.25">
      <c r="A155" s="89"/>
      <c r="B155" s="90">
        <v>123</v>
      </c>
      <c r="C155" s="91" t="s">
        <v>399</v>
      </c>
      <c r="D155" s="92" t="s">
        <v>400</v>
      </c>
      <c r="E155" s="85">
        <v>23160</v>
      </c>
      <c r="F155" s="155">
        <v>4.0199999999999996</v>
      </c>
      <c r="G155" s="94">
        <v>1</v>
      </c>
      <c r="H155" s="88"/>
      <c r="I155" s="95">
        <v>1.4</v>
      </c>
      <c r="J155" s="95">
        <v>1.68</v>
      </c>
      <c r="K155" s="95">
        <v>2.23</v>
      </c>
      <c r="L155" s="96">
        <v>2.57</v>
      </c>
      <c r="M155" s="97">
        <v>25</v>
      </c>
      <c r="N155" s="98">
        <f t="shared" si="307"/>
        <v>3584473.1999999993</v>
      </c>
      <c r="O155" s="97"/>
      <c r="P155" s="97">
        <f t="shared" si="308"/>
        <v>0</v>
      </c>
      <c r="Q155" s="97"/>
      <c r="R155" s="98">
        <f t="shared" si="309"/>
        <v>0</v>
      </c>
      <c r="S155" s="97"/>
      <c r="T155" s="98">
        <f t="shared" si="310"/>
        <v>0</v>
      </c>
      <c r="U155" s="97">
        <v>190</v>
      </c>
      <c r="V155" s="98">
        <f t="shared" si="311"/>
        <v>27241996.319999993</v>
      </c>
      <c r="W155" s="97"/>
      <c r="X155" s="98">
        <f t="shared" si="312"/>
        <v>0</v>
      </c>
      <c r="Y155" s="97"/>
      <c r="Z155" s="98">
        <f t="shared" si="313"/>
        <v>0</v>
      </c>
      <c r="AA155" s="97"/>
      <c r="AB155" s="98">
        <f t="shared" si="314"/>
        <v>0</v>
      </c>
      <c r="AC155" s="97"/>
      <c r="AD155" s="98">
        <f t="shared" si="315"/>
        <v>0</v>
      </c>
      <c r="AE155" s="97"/>
      <c r="AF155" s="98">
        <f t="shared" si="316"/>
        <v>0</v>
      </c>
      <c r="AG155" s="110"/>
      <c r="AH155" s="98">
        <f t="shared" si="317"/>
        <v>0</v>
      </c>
      <c r="AI155" s="97">
        <v>9</v>
      </c>
      <c r="AJ155" s="98">
        <f t="shared" si="318"/>
        <v>1290410.352</v>
      </c>
      <c r="AK155" s="97"/>
      <c r="AL155" s="97">
        <f t="shared" si="319"/>
        <v>0</v>
      </c>
      <c r="AM155" s="97"/>
      <c r="AN155" s="98">
        <f t="shared" si="320"/>
        <v>0</v>
      </c>
      <c r="AO155" s="103">
        <v>16</v>
      </c>
      <c r="AP155" s="98">
        <f t="shared" si="321"/>
        <v>2752875.4175999998</v>
      </c>
      <c r="AQ155" s="97"/>
      <c r="AR155" s="102">
        <f t="shared" si="322"/>
        <v>0</v>
      </c>
      <c r="AS155" s="97"/>
      <c r="AT155" s="98">
        <f t="shared" si="323"/>
        <v>0</v>
      </c>
      <c r="AU155" s="97"/>
      <c r="AV155" s="97">
        <f t="shared" si="324"/>
        <v>0</v>
      </c>
      <c r="AW155" s="97"/>
      <c r="AX155" s="98">
        <f t="shared" si="325"/>
        <v>0</v>
      </c>
      <c r="AY155" s="97"/>
      <c r="AZ155" s="98">
        <f t="shared" si="326"/>
        <v>0</v>
      </c>
      <c r="BA155" s="97"/>
      <c r="BB155" s="98">
        <f t="shared" si="327"/>
        <v>0</v>
      </c>
      <c r="BC155" s="97"/>
      <c r="BD155" s="98">
        <f t="shared" si="328"/>
        <v>0</v>
      </c>
      <c r="BE155" s="97"/>
      <c r="BF155" s="98">
        <f t="shared" si="329"/>
        <v>0</v>
      </c>
      <c r="BG155" s="97"/>
      <c r="BH155" s="98">
        <f t="shared" si="330"/>
        <v>0</v>
      </c>
      <c r="BI155" s="97"/>
      <c r="BJ155" s="98">
        <f t="shared" si="331"/>
        <v>0</v>
      </c>
      <c r="BK155" s="97"/>
      <c r="BL155" s="98">
        <f t="shared" si="332"/>
        <v>0</v>
      </c>
      <c r="BM155" s="97"/>
      <c r="BN155" s="98">
        <f t="shared" si="333"/>
        <v>0</v>
      </c>
      <c r="BO155" s="97"/>
      <c r="BP155" s="98">
        <f t="shared" si="334"/>
        <v>0</v>
      </c>
      <c r="BQ155" s="97"/>
      <c r="BR155" s="98">
        <f t="shared" si="335"/>
        <v>0</v>
      </c>
      <c r="BS155" s="97"/>
      <c r="BT155" s="102">
        <f t="shared" si="336"/>
        <v>0</v>
      </c>
      <c r="BU155" s="104"/>
      <c r="BV155" s="98">
        <f t="shared" si="337"/>
        <v>0</v>
      </c>
      <c r="BW155" s="97"/>
      <c r="BX155" s="98">
        <f t="shared" si="338"/>
        <v>0</v>
      </c>
      <c r="BY155" s="97"/>
      <c r="BZ155" s="98">
        <f t="shared" si="339"/>
        <v>0</v>
      </c>
      <c r="CA155" s="97"/>
      <c r="CB155" s="98">
        <f t="shared" si="340"/>
        <v>0</v>
      </c>
      <c r="CC155" s="97"/>
      <c r="CD155" s="98">
        <f t="shared" si="341"/>
        <v>0</v>
      </c>
      <c r="CE155" s="97"/>
      <c r="CF155" s="98">
        <f t="shared" si="342"/>
        <v>0</v>
      </c>
      <c r="CG155" s="97"/>
      <c r="CH155" s="98">
        <f t="shared" si="343"/>
        <v>0</v>
      </c>
      <c r="CI155" s="97"/>
      <c r="CJ155" s="98">
        <f t="shared" si="344"/>
        <v>0</v>
      </c>
      <c r="CK155" s="97"/>
      <c r="CL155" s="98">
        <f t="shared" si="345"/>
        <v>0</v>
      </c>
      <c r="CM155" s="97"/>
      <c r="CN155" s="98">
        <f t="shared" si="346"/>
        <v>0</v>
      </c>
      <c r="CO155" s="97"/>
      <c r="CP155" s="98">
        <f t="shared" si="347"/>
        <v>0</v>
      </c>
      <c r="CQ155" s="97"/>
      <c r="CR155" s="98">
        <f t="shared" si="348"/>
        <v>0</v>
      </c>
      <c r="CS155" s="97"/>
      <c r="CT155" s="98">
        <f t="shared" si="349"/>
        <v>0</v>
      </c>
      <c r="CU155" s="103">
        <v>0</v>
      </c>
      <c r="CV155" s="98">
        <f t="shared" si="350"/>
        <v>0</v>
      </c>
      <c r="CW155" s="97"/>
      <c r="CX155" s="102">
        <f t="shared" si="351"/>
        <v>0</v>
      </c>
      <c r="CY155" s="97"/>
      <c r="CZ155" s="98">
        <f t="shared" si="352"/>
        <v>0</v>
      </c>
      <c r="DA155" s="104"/>
      <c r="DB155" s="98">
        <f t="shared" si="353"/>
        <v>0</v>
      </c>
      <c r="DC155" s="97"/>
      <c r="DD155" s="98">
        <f t="shared" si="354"/>
        <v>0</v>
      </c>
      <c r="DE155" s="97"/>
      <c r="DF155" s="98">
        <f t="shared" si="355"/>
        <v>0</v>
      </c>
      <c r="DG155" s="97"/>
      <c r="DH155" s="102">
        <f t="shared" si="356"/>
        <v>0</v>
      </c>
      <c r="DI155" s="98">
        <f t="shared" si="357"/>
        <v>240</v>
      </c>
      <c r="DJ155" s="98">
        <f t="shared" si="358"/>
        <v>34869755.289599992</v>
      </c>
    </row>
    <row r="156" spans="1:114" ht="30" x14ac:dyDescent="0.25">
      <c r="A156" s="89"/>
      <c r="B156" s="90">
        <v>124</v>
      </c>
      <c r="C156" s="91" t="s">
        <v>401</v>
      </c>
      <c r="D156" s="92" t="s">
        <v>402</v>
      </c>
      <c r="E156" s="85">
        <v>23160</v>
      </c>
      <c r="F156" s="155">
        <v>4.8899999999999997</v>
      </c>
      <c r="G156" s="94">
        <v>1</v>
      </c>
      <c r="H156" s="88"/>
      <c r="I156" s="95">
        <v>1.4</v>
      </c>
      <c r="J156" s="95">
        <v>1.68</v>
      </c>
      <c r="K156" s="95">
        <v>2.23</v>
      </c>
      <c r="L156" s="96">
        <v>2.57</v>
      </c>
      <c r="M156" s="97">
        <v>0</v>
      </c>
      <c r="N156" s="98">
        <f t="shared" si="307"/>
        <v>0</v>
      </c>
      <c r="O156" s="97"/>
      <c r="P156" s="97">
        <f t="shared" si="308"/>
        <v>0</v>
      </c>
      <c r="Q156" s="97"/>
      <c r="R156" s="98">
        <f t="shared" si="309"/>
        <v>0</v>
      </c>
      <c r="S156" s="97"/>
      <c r="T156" s="98">
        <f t="shared" si="310"/>
        <v>0</v>
      </c>
      <c r="U156" s="97">
        <v>76</v>
      </c>
      <c r="V156" s="98">
        <f t="shared" si="311"/>
        <v>13255060.895999998</v>
      </c>
      <c r="W156" s="97"/>
      <c r="X156" s="98">
        <f t="shared" si="312"/>
        <v>0</v>
      </c>
      <c r="Y156" s="97"/>
      <c r="Z156" s="98">
        <f t="shared" si="313"/>
        <v>0</v>
      </c>
      <c r="AA156" s="97"/>
      <c r="AB156" s="98">
        <f t="shared" si="314"/>
        <v>0</v>
      </c>
      <c r="AC156" s="97"/>
      <c r="AD156" s="98">
        <f t="shared" si="315"/>
        <v>0</v>
      </c>
      <c r="AE156" s="97"/>
      <c r="AF156" s="98">
        <f t="shared" si="316"/>
        <v>0</v>
      </c>
      <c r="AG156" s="110"/>
      <c r="AH156" s="98">
        <f t="shared" si="317"/>
        <v>0</v>
      </c>
      <c r="AI156" s="97"/>
      <c r="AJ156" s="98">
        <f t="shared" si="318"/>
        <v>0</v>
      </c>
      <c r="AK156" s="97"/>
      <c r="AL156" s="97">
        <f t="shared" si="319"/>
        <v>0</v>
      </c>
      <c r="AM156" s="97"/>
      <c r="AN156" s="98">
        <f t="shared" si="320"/>
        <v>0</v>
      </c>
      <c r="AO156" s="101"/>
      <c r="AP156" s="98">
        <f t="shared" si="321"/>
        <v>0</v>
      </c>
      <c r="AQ156" s="97"/>
      <c r="AR156" s="102">
        <f t="shared" si="322"/>
        <v>0</v>
      </c>
      <c r="AS156" s="97"/>
      <c r="AT156" s="98">
        <f t="shared" si="323"/>
        <v>0</v>
      </c>
      <c r="AU156" s="97"/>
      <c r="AV156" s="97">
        <f t="shared" si="324"/>
        <v>0</v>
      </c>
      <c r="AW156" s="97"/>
      <c r="AX156" s="98">
        <f t="shared" si="325"/>
        <v>0</v>
      </c>
      <c r="AY156" s="97"/>
      <c r="AZ156" s="98">
        <f t="shared" si="326"/>
        <v>0</v>
      </c>
      <c r="BA156" s="97"/>
      <c r="BB156" s="98">
        <f t="shared" si="327"/>
        <v>0</v>
      </c>
      <c r="BC156" s="97"/>
      <c r="BD156" s="98">
        <f t="shared" si="328"/>
        <v>0</v>
      </c>
      <c r="BE156" s="97"/>
      <c r="BF156" s="98">
        <f t="shared" si="329"/>
        <v>0</v>
      </c>
      <c r="BG156" s="97"/>
      <c r="BH156" s="98">
        <f t="shared" si="330"/>
        <v>0</v>
      </c>
      <c r="BI156" s="97"/>
      <c r="BJ156" s="98">
        <f t="shared" si="331"/>
        <v>0</v>
      </c>
      <c r="BK156" s="97"/>
      <c r="BL156" s="98">
        <f t="shared" si="332"/>
        <v>0</v>
      </c>
      <c r="BM156" s="97"/>
      <c r="BN156" s="98">
        <f t="shared" si="333"/>
        <v>0</v>
      </c>
      <c r="BO156" s="97"/>
      <c r="BP156" s="98">
        <f t="shared" si="334"/>
        <v>0</v>
      </c>
      <c r="BQ156" s="97"/>
      <c r="BR156" s="98">
        <f t="shared" si="335"/>
        <v>0</v>
      </c>
      <c r="BS156" s="97"/>
      <c r="BT156" s="102">
        <f t="shared" si="336"/>
        <v>0</v>
      </c>
      <c r="BU156" s="104"/>
      <c r="BV156" s="98">
        <f t="shared" si="337"/>
        <v>0</v>
      </c>
      <c r="BW156" s="97"/>
      <c r="BX156" s="98">
        <f t="shared" si="338"/>
        <v>0</v>
      </c>
      <c r="BY156" s="97"/>
      <c r="BZ156" s="98">
        <f t="shared" si="339"/>
        <v>0</v>
      </c>
      <c r="CA156" s="97"/>
      <c r="CB156" s="98">
        <f t="shared" si="340"/>
        <v>0</v>
      </c>
      <c r="CC156" s="97"/>
      <c r="CD156" s="98">
        <f t="shared" si="341"/>
        <v>0</v>
      </c>
      <c r="CE156" s="97"/>
      <c r="CF156" s="98">
        <f t="shared" si="342"/>
        <v>0</v>
      </c>
      <c r="CG156" s="97"/>
      <c r="CH156" s="98">
        <f t="shared" si="343"/>
        <v>0</v>
      </c>
      <c r="CI156" s="97"/>
      <c r="CJ156" s="98">
        <f t="shared" si="344"/>
        <v>0</v>
      </c>
      <c r="CK156" s="97"/>
      <c r="CL156" s="98">
        <f t="shared" si="345"/>
        <v>0</v>
      </c>
      <c r="CM156" s="97"/>
      <c r="CN156" s="98">
        <f t="shared" si="346"/>
        <v>0</v>
      </c>
      <c r="CO156" s="97"/>
      <c r="CP156" s="98">
        <f t="shared" si="347"/>
        <v>0</v>
      </c>
      <c r="CQ156" s="97"/>
      <c r="CR156" s="98">
        <f t="shared" si="348"/>
        <v>0</v>
      </c>
      <c r="CS156" s="97"/>
      <c r="CT156" s="98">
        <f t="shared" si="349"/>
        <v>0</v>
      </c>
      <c r="CU156" s="103">
        <v>0</v>
      </c>
      <c r="CV156" s="98">
        <f t="shared" si="350"/>
        <v>0</v>
      </c>
      <c r="CW156" s="97"/>
      <c r="CX156" s="102">
        <f t="shared" si="351"/>
        <v>0</v>
      </c>
      <c r="CY156" s="97"/>
      <c r="CZ156" s="98">
        <f t="shared" si="352"/>
        <v>0</v>
      </c>
      <c r="DA156" s="104"/>
      <c r="DB156" s="98">
        <f t="shared" si="353"/>
        <v>0</v>
      </c>
      <c r="DC156" s="97"/>
      <c r="DD156" s="98">
        <f t="shared" si="354"/>
        <v>0</v>
      </c>
      <c r="DE156" s="97"/>
      <c r="DF156" s="98">
        <f t="shared" si="355"/>
        <v>0</v>
      </c>
      <c r="DG156" s="97"/>
      <c r="DH156" s="102">
        <f t="shared" si="356"/>
        <v>0</v>
      </c>
      <c r="DI156" s="98">
        <f t="shared" si="357"/>
        <v>76</v>
      </c>
      <c r="DJ156" s="98">
        <f t="shared" si="358"/>
        <v>13255060.895999998</v>
      </c>
    </row>
    <row r="157" spans="1:114" s="8" customFormat="1" ht="30" x14ac:dyDescent="0.25">
      <c r="A157" s="89"/>
      <c r="B157" s="90">
        <v>125</v>
      </c>
      <c r="C157" s="91" t="s">
        <v>403</v>
      </c>
      <c r="D157" s="92" t="s">
        <v>404</v>
      </c>
      <c r="E157" s="85">
        <v>23160</v>
      </c>
      <c r="F157" s="155">
        <v>3.05</v>
      </c>
      <c r="G157" s="94">
        <v>1</v>
      </c>
      <c r="H157" s="88"/>
      <c r="I157" s="95">
        <v>1.4</v>
      </c>
      <c r="J157" s="95">
        <v>1.68</v>
      </c>
      <c r="K157" s="95">
        <v>2.23</v>
      </c>
      <c r="L157" s="96">
        <v>2.57</v>
      </c>
      <c r="M157" s="97">
        <v>8</v>
      </c>
      <c r="N157" s="98">
        <f t="shared" si="307"/>
        <v>870260.16</v>
      </c>
      <c r="O157" s="97">
        <v>10</v>
      </c>
      <c r="P157" s="97">
        <f t="shared" si="308"/>
        <v>1087825.2</v>
      </c>
      <c r="Q157" s="97"/>
      <c r="R157" s="98">
        <f t="shared" si="309"/>
        <v>0</v>
      </c>
      <c r="S157" s="97"/>
      <c r="T157" s="98">
        <f t="shared" si="310"/>
        <v>0</v>
      </c>
      <c r="U157" s="97">
        <v>16</v>
      </c>
      <c r="V157" s="98">
        <f t="shared" si="311"/>
        <v>1740520.32</v>
      </c>
      <c r="W157" s="113"/>
      <c r="X157" s="98">
        <f t="shared" si="312"/>
        <v>0</v>
      </c>
      <c r="Y157" s="97"/>
      <c r="Z157" s="98">
        <f t="shared" si="313"/>
        <v>0</v>
      </c>
      <c r="AA157" s="113"/>
      <c r="AB157" s="98">
        <f t="shared" si="314"/>
        <v>0</v>
      </c>
      <c r="AC157" s="97">
        <v>15</v>
      </c>
      <c r="AD157" s="98">
        <f t="shared" si="315"/>
        <v>1631737.8</v>
      </c>
      <c r="AE157" s="113"/>
      <c r="AF157" s="98">
        <f t="shared" si="316"/>
        <v>0</v>
      </c>
      <c r="AG157" s="110"/>
      <c r="AH157" s="98">
        <f t="shared" si="317"/>
        <v>0</v>
      </c>
      <c r="AI157" s="97">
        <v>36</v>
      </c>
      <c r="AJ157" s="98">
        <f t="shared" si="318"/>
        <v>3916170.72</v>
      </c>
      <c r="AK157" s="97"/>
      <c r="AL157" s="97">
        <f t="shared" si="319"/>
        <v>0</v>
      </c>
      <c r="AM157" s="97"/>
      <c r="AN157" s="98">
        <f t="shared" si="320"/>
        <v>0</v>
      </c>
      <c r="AO157" s="103">
        <v>39</v>
      </c>
      <c r="AP157" s="98">
        <f t="shared" si="321"/>
        <v>5091021.9359999998</v>
      </c>
      <c r="AQ157" s="113"/>
      <c r="AR157" s="102">
        <f t="shared" si="322"/>
        <v>0</v>
      </c>
      <c r="AS157" s="113"/>
      <c r="AT157" s="98">
        <f t="shared" si="323"/>
        <v>0</v>
      </c>
      <c r="AU157" s="97"/>
      <c r="AV157" s="97">
        <f t="shared" si="324"/>
        <v>0</v>
      </c>
      <c r="AW157" s="97"/>
      <c r="AX157" s="98">
        <f t="shared" si="325"/>
        <v>0</v>
      </c>
      <c r="AY157" s="113"/>
      <c r="AZ157" s="98">
        <f t="shared" si="326"/>
        <v>0</v>
      </c>
      <c r="BA157" s="113"/>
      <c r="BB157" s="98">
        <f t="shared" si="327"/>
        <v>0</v>
      </c>
      <c r="BC157" s="113"/>
      <c r="BD157" s="98">
        <f t="shared" si="328"/>
        <v>0</v>
      </c>
      <c r="BE157" s="113"/>
      <c r="BF157" s="98">
        <f t="shared" si="329"/>
        <v>0</v>
      </c>
      <c r="BG157" s="97"/>
      <c r="BH157" s="98">
        <f t="shared" si="330"/>
        <v>0</v>
      </c>
      <c r="BI157" s="113"/>
      <c r="BJ157" s="98">
        <f t="shared" si="331"/>
        <v>0</v>
      </c>
      <c r="BK157" s="113"/>
      <c r="BL157" s="98">
        <f t="shared" si="332"/>
        <v>0</v>
      </c>
      <c r="BM157" s="113"/>
      <c r="BN157" s="98">
        <f t="shared" si="333"/>
        <v>0</v>
      </c>
      <c r="BO157" s="113"/>
      <c r="BP157" s="98">
        <f t="shared" si="334"/>
        <v>0</v>
      </c>
      <c r="BQ157" s="97">
        <v>10</v>
      </c>
      <c r="BR157" s="98">
        <f t="shared" si="335"/>
        <v>1518999.5519999999</v>
      </c>
      <c r="BS157" s="97"/>
      <c r="BT157" s="102">
        <f t="shared" si="336"/>
        <v>0</v>
      </c>
      <c r="BU157" s="156"/>
      <c r="BV157" s="98">
        <f t="shared" si="337"/>
        <v>0</v>
      </c>
      <c r="BW157" s="113"/>
      <c r="BX157" s="98">
        <f t="shared" si="338"/>
        <v>0</v>
      </c>
      <c r="BY157" s="113"/>
      <c r="BZ157" s="98">
        <f t="shared" si="339"/>
        <v>0</v>
      </c>
      <c r="CA157" s="113"/>
      <c r="CB157" s="98">
        <f t="shared" si="340"/>
        <v>0</v>
      </c>
      <c r="CC157" s="113"/>
      <c r="CD157" s="98">
        <f t="shared" si="341"/>
        <v>0</v>
      </c>
      <c r="CE157" s="113"/>
      <c r="CF157" s="98">
        <f t="shared" si="342"/>
        <v>0</v>
      </c>
      <c r="CG157" s="113"/>
      <c r="CH157" s="98">
        <f t="shared" si="343"/>
        <v>0</v>
      </c>
      <c r="CI157" s="113"/>
      <c r="CJ157" s="98">
        <f t="shared" si="344"/>
        <v>0</v>
      </c>
      <c r="CK157" s="97"/>
      <c r="CL157" s="98">
        <f t="shared" si="345"/>
        <v>0</v>
      </c>
      <c r="CM157" s="113"/>
      <c r="CN157" s="98">
        <f t="shared" si="346"/>
        <v>0</v>
      </c>
      <c r="CO157" s="113"/>
      <c r="CP157" s="98">
        <f t="shared" si="347"/>
        <v>0</v>
      </c>
      <c r="CQ157" s="113"/>
      <c r="CR157" s="98">
        <f t="shared" si="348"/>
        <v>0</v>
      </c>
      <c r="CS157" s="113"/>
      <c r="CT157" s="98">
        <f t="shared" si="349"/>
        <v>0</v>
      </c>
      <c r="CU157" s="103"/>
      <c r="CV157" s="98">
        <f t="shared" si="350"/>
        <v>0</v>
      </c>
      <c r="CW157" s="113"/>
      <c r="CX157" s="102">
        <f t="shared" si="351"/>
        <v>0</v>
      </c>
      <c r="CY157" s="113"/>
      <c r="CZ157" s="98">
        <f t="shared" si="352"/>
        <v>0</v>
      </c>
      <c r="DA157" s="156"/>
      <c r="DB157" s="98">
        <f t="shared" si="353"/>
        <v>0</v>
      </c>
      <c r="DC157" s="97"/>
      <c r="DD157" s="98">
        <f t="shared" si="354"/>
        <v>0</v>
      </c>
      <c r="DE157" s="113"/>
      <c r="DF157" s="98">
        <f t="shared" si="355"/>
        <v>0</v>
      </c>
      <c r="DG157" s="113"/>
      <c r="DH157" s="102">
        <f t="shared" si="356"/>
        <v>0</v>
      </c>
      <c r="DI157" s="98">
        <f t="shared" si="357"/>
        <v>134</v>
      </c>
      <c r="DJ157" s="98">
        <f t="shared" si="358"/>
        <v>15856535.687999999</v>
      </c>
    </row>
    <row r="158" spans="1:114" s="8" customFormat="1" ht="30" x14ac:dyDescent="0.25">
      <c r="A158" s="89"/>
      <c r="B158" s="90">
        <v>126</v>
      </c>
      <c r="C158" s="91" t="s">
        <v>405</v>
      </c>
      <c r="D158" s="92" t="s">
        <v>406</v>
      </c>
      <c r="E158" s="85">
        <v>23160</v>
      </c>
      <c r="F158" s="155">
        <v>5.31</v>
      </c>
      <c r="G158" s="94">
        <v>1</v>
      </c>
      <c r="H158" s="88"/>
      <c r="I158" s="95">
        <v>1.4</v>
      </c>
      <c r="J158" s="95">
        <v>1.68</v>
      </c>
      <c r="K158" s="95">
        <v>2.23</v>
      </c>
      <c r="L158" s="96">
        <v>2.57</v>
      </c>
      <c r="M158" s="97">
        <v>2</v>
      </c>
      <c r="N158" s="98">
        <f t="shared" si="307"/>
        <v>378777.16799999995</v>
      </c>
      <c r="O158" s="97">
        <v>11</v>
      </c>
      <c r="P158" s="97">
        <f t="shared" si="308"/>
        <v>2083274.4239999996</v>
      </c>
      <c r="Q158" s="97"/>
      <c r="R158" s="98">
        <f t="shared" si="309"/>
        <v>0</v>
      </c>
      <c r="S158" s="97"/>
      <c r="T158" s="98">
        <f t="shared" si="310"/>
        <v>0</v>
      </c>
      <c r="U158" s="97">
        <v>152</v>
      </c>
      <c r="V158" s="98">
        <f t="shared" si="311"/>
        <v>28787064.768000003</v>
      </c>
      <c r="W158" s="113"/>
      <c r="X158" s="98">
        <f t="shared" si="312"/>
        <v>0</v>
      </c>
      <c r="Y158" s="97"/>
      <c r="Z158" s="98">
        <f t="shared" si="313"/>
        <v>0</v>
      </c>
      <c r="AA158" s="113"/>
      <c r="AB158" s="98">
        <f t="shared" si="314"/>
        <v>0</v>
      </c>
      <c r="AC158" s="97">
        <v>15</v>
      </c>
      <c r="AD158" s="98">
        <f t="shared" si="315"/>
        <v>2840828.76</v>
      </c>
      <c r="AE158" s="113"/>
      <c r="AF158" s="98">
        <f t="shared" si="316"/>
        <v>0</v>
      </c>
      <c r="AG158" s="110"/>
      <c r="AH158" s="98">
        <f t="shared" si="317"/>
        <v>0</v>
      </c>
      <c r="AI158" s="97">
        <v>24</v>
      </c>
      <c r="AJ158" s="98">
        <f t="shared" si="318"/>
        <v>4545326.0159999998</v>
      </c>
      <c r="AK158" s="97"/>
      <c r="AL158" s="97">
        <f t="shared" si="319"/>
        <v>0</v>
      </c>
      <c r="AM158" s="97"/>
      <c r="AN158" s="98">
        <f t="shared" si="320"/>
        <v>0</v>
      </c>
      <c r="AO158" s="103">
        <v>72</v>
      </c>
      <c r="AP158" s="98">
        <f t="shared" si="321"/>
        <v>16363173.657599999</v>
      </c>
      <c r="AQ158" s="113"/>
      <c r="AR158" s="102">
        <f t="shared" si="322"/>
        <v>0</v>
      </c>
      <c r="AS158" s="113"/>
      <c r="AT158" s="98">
        <f t="shared" si="323"/>
        <v>0</v>
      </c>
      <c r="AU158" s="113"/>
      <c r="AV158" s="97">
        <f t="shared" si="324"/>
        <v>0</v>
      </c>
      <c r="AW158" s="97"/>
      <c r="AX158" s="98">
        <f t="shared" si="325"/>
        <v>0</v>
      </c>
      <c r="AY158" s="113"/>
      <c r="AZ158" s="98">
        <f t="shared" si="326"/>
        <v>0</v>
      </c>
      <c r="BA158" s="113"/>
      <c r="BB158" s="98">
        <f t="shared" si="327"/>
        <v>0</v>
      </c>
      <c r="BC158" s="113"/>
      <c r="BD158" s="98">
        <f t="shared" si="328"/>
        <v>0</v>
      </c>
      <c r="BE158" s="113"/>
      <c r="BF158" s="98">
        <f t="shared" si="329"/>
        <v>0</v>
      </c>
      <c r="BG158" s="97"/>
      <c r="BH158" s="98">
        <f t="shared" si="330"/>
        <v>0</v>
      </c>
      <c r="BI158" s="113"/>
      <c r="BJ158" s="98">
        <f t="shared" si="331"/>
        <v>0</v>
      </c>
      <c r="BK158" s="113"/>
      <c r="BL158" s="98">
        <f t="shared" si="332"/>
        <v>0</v>
      </c>
      <c r="BM158" s="113"/>
      <c r="BN158" s="98">
        <f t="shared" si="333"/>
        <v>0</v>
      </c>
      <c r="BO158" s="113"/>
      <c r="BP158" s="98">
        <f t="shared" si="334"/>
        <v>0</v>
      </c>
      <c r="BQ158" s="97"/>
      <c r="BR158" s="98">
        <f t="shared" si="335"/>
        <v>0</v>
      </c>
      <c r="BS158" s="97"/>
      <c r="BT158" s="102">
        <f t="shared" si="336"/>
        <v>0</v>
      </c>
      <c r="BU158" s="156"/>
      <c r="BV158" s="98">
        <f t="shared" si="337"/>
        <v>0</v>
      </c>
      <c r="BW158" s="113"/>
      <c r="BX158" s="98">
        <f t="shared" si="338"/>
        <v>0</v>
      </c>
      <c r="BY158" s="113"/>
      <c r="BZ158" s="98">
        <f t="shared" si="339"/>
        <v>0</v>
      </c>
      <c r="CA158" s="113"/>
      <c r="CB158" s="98">
        <f t="shared" si="340"/>
        <v>0</v>
      </c>
      <c r="CC158" s="113"/>
      <c r="CD158" s="98">
        <f t="shared" si="341"/>
        <v>0</v>
      </c>
      <c r="CE158" s="113"/>
      <c r="CF158" s="98">
        <f t="shared" si="342"/>
        <v>0</v>
      </c>
      <c r="CG158" s="113"/>
      <c r="CH158" s="98">
        <f t="shared" si="343"/>
        <v>0</v>
      </c>
      <c r="CI158" s="97"/>
      <c r="CJ158" s="98">
        <f t="shared" si="344"/>
        <v>0</v>
      </c>
      <c r="CK158" s="97"/>
      <c r="CL158" s="98">
        <f t="shared" si="345"/>
        <v>0</v>
      </c>
      <c r="CM158" s="113"/>
      <c r="CN158" s="98">
        <f t="shared" si="346"/>
        <v>0</v>
      </c>
      <c r="CO158" s="97"/>
      <c r="CP158" s="98">
        <f t="shared" si="347"/>
        <v>0</v>
      </c>
      <c r="CQ158" s="113"/>
      <c r="CR158" s="98">
        <f t="shared" si="348"/>
        <v>0</v>
      </c>
      <c r="CS158" s="113"/>
      <c r="CT158" s="98">
        <f t="shared" si="349"/>
        <v>0</v>
      </c>
      <c r="CU158" s="103"/>
      <c r="CV158" s="98">
        <f t="shared" si="350"/>
        <v>0</v>
      </c>
      <c r="CW158" s="113"/>
      <c r="CX158" s="102">
        <f t="shared" si="351"/>
        <v>0</v>
      </c>
      <c r="CY158" s="113"/>
      <c r="CZ158" s="98">
        <f t="shared" si="352"/>
        <v>0</v>
      </c>
      <c r="DA158" s="156"/>
      <c r="DB158" s="98">
        <f t="shared" si="353"/>
        <v>0</v>
      </c>
      <c r="DC158" s="97"/>
      <c r="DD158" s="98">
        <f t="shared" si="354"/>
        <v>0</v>
      </c>
      <c r="DE158" s="113"/>
      <c r="DF158" s="98">
        <f t="shared" si="355"/>
        <v>0</v>
      </c>
      <c r="DG158" s="113"/>
      <c r="DH158" s="102">
        <f t="shared" si="356"/>
        <v>0</v>
      </c>
      <c r="DI158" s="98">
        <f t="shared" si="357"/>
        <v>276</v>
      </c>
      <c r="DJ158" s="98">
        <f t="shared" si="358"/>
        <v>54998444.793600008</v>
      </c>
    </row>
    <row r="159" spans="1:114" ht="45" x14ac:dyDescent="0.25">
      <c r="A159" s="89"/>
      <c r="B159" s="90">
        <v>127</v>
      </c>
      <c r="C159" s="91" t="s">
        <v>407</v>
      </c>
      <c r="D159" s="92" t="s">
        <v>408</v>
      </c>
      <c r="E159" s="85">
        <v>23160</v>
      </c>
      <c r="F159" s="157">
        <v>1.66</v>
      </c>
      <c r="G159" s="94">
        <v>1</v>
      </c>
      <c r="H159" s="88"/>
      <c r="I159" s="95">
        <v>1.4</v>
      </c>
      <c r="J159" s="95">
        <v>1.68</v>
      </c>
      <c r="K159" s="95">
        <v>2.23</v>
      </c>
      <c r="L159" s="96">
        <v>2.57</v>
      </c>
      <c r="M159" s="97">
        <v>0</v>
      </c>
      <c r="N159" s="98">
        <f t="shared" si="307"/>
        <v>0</v>
      </c>
      <c r="O159" s="97"/>
      <c r="P159" s="97">
        <f t="shared" si="308"/>
        <v>0</v>
      </c>
      <c r="Q159" s="97"/>
      <c r="R159" s="98">
        <f t="shared" si="309"/>
        <v>0</v>
      </c>
      <c r="S159" s="97"/>
      <c r="T159" s="98">
        <f t="shared" si="310"/>
        <v>0</v>
      </c>
      <c r="U159" s="97"/>
      <c r="V159" s="98">
        <f t="shared" si="311"/>
        <v>0</v>
      </c>
      <c r="W159" s="97">
        <v>0</v>
      </c>
      <c r="X159" s="98">
        <f t="shared" si="312"/>
        <v>0</v>
      </c>
      <c r="Y159" s="97"/>
      <c r="Z159" s="98">
        <f t="shared" si="313"/>
        <v>0</v>
      </c>
      <c r="AA159" s="97">
        <v>0</v>
      </c>
      <c r="AB159" s="98">
        <f t="shared" si="314"/>
        <v>0</v>
      </c>
      <c r="AC159" s="97"/>
      <c r="AD159" s="98">
        <f t="shared" si="315"/>
        <v>0</v>
      </c>
      <c r="AE159" s="97">
        <v>0</v>
      </c>
      <c r="AF159" s="98">
        <f t="shared" si="316"/>
        <v>0</v>
      </c>
      <c r="AG159" s="110"/>
      <c r="AH159" s="98">
        <f t="shared" si="317"/>
        <v>0</v>
      </c>
      <c r="AI159" s="97">
        <v>7</v>
      </c>
      <c r="AJ159" s="98">
        <f t="shared" si="318"/>
        <v>414443.56800000003</v>
      </c>
      <c r="AK159" s="97"/>
      <c r="AL159" s="97">
        <f t="shared" si="319"/>
        <v>0</v>
      </c>
      <c r="AM159" s="97">
        <v>0</v>
      </c>
      <c r="AN159" s="98">
        <f t="shared" si="320"/>
        <v>0</v>
      </c>
      <c r="AO159" s="101"/>
      <c r="AP159" s="98">
        <f t="shared" si="321"/>
        <v>0</v>
      </c>
      <c r="AQ159" s="97"/>
      <c r="AR159" s="102">
        <f t="shared" si="322"/>
        <v>0</v>
      </c>
      <c r="AS159" s="97"/>
      <c r="AT159" s="98">
        <f t="shared" si="323"/>
        <v>0</v>
      </c>
      <c r="AU159" s="97">
        <v>3</v>
      </c>
      <c r="AV159" s="97">
        <f t="shared" si="324"/>
        <v>145324.36799999996</v>
      </c>
      <c r="AW159" s="97"/>
      <c r="AX159" s="98">
        <f t="shared" si="325"/>
        <v>0</v>
      </c>
      <c r="AY159" s="97">
        <v>0</v>
      </c>
      <c r="AZ159" s="98">
        <f t="shared" si="326"/>
        <v>0</v>
      </c>
      <c r="BA159" s="97">
        <v>0</v>
      </c>
      <c r="BB159" s="98">
        <f t="shared" si="327"/>
        <v>0</v>
      </c>
      <c r="BC159" s="97">
        <v>0</v>
      </c>
      <c r="BD159" s="98">
        <f t="shared" si="328"/>
        <v>0</v>
      </c>
      <c r="BE159" s="97"/>
      <c r="BF159" s="98">
        <f t="shared" si="329"/>
        <v>0</v>
      </c>
      <c r="BG159" s="97"/>
      <c r="BH159" s="98">
        <f t="shared" si="330"/>
        <v>0</v>
      </c>
      <c r="BI159" s="97">
        <v>0</v>
      </c>
      <c r="BJ159" s="98">
        <f t="shared" si="331"/>
        <v>0</v>
      </c>
      <c r="BK159" s="97">
        <v>0</v>
      </c>
      <c r="BL159" s="98">
        <f t="shared" si="332"/>
        <v>0</v>
      </c>
      <c r="BM159" s="97"/>
      <c r="BN159" s="98">
        <f t="shared" si="333"/>
        <v>0</v>
      </c>
      <c r="BO159" s="97"/>
      <c r="BP159" s="98">
        <f t="shared" si="334"/>
        <v>0</v>
      </c>
      <c r="BQ159" s="97"/>
      <c r="BR159" s="98">
        <f t="shared" si="335"/>
        <v>0</v>
      </c>
      <c r="BS159" s="97"/>
      <c r="BT159" s="102">
        <f t="shared" si="336"/>
        <v>0</v>
      </c>
      <c r="BU159" s="104">
        <v>0</v>
      </c>
      <c r="BV159" s="98">
        <f t="shared" si="337"/>
        <v>0</v>
      </c>
      <c r="BW159" s="97">
        <v>0</v>
      </c>
      <c r="BX159" s="98">
        <f t="shared" si="338"/>
        <v>0</v>
      </c>
      <c r="BY159" s="97">
        <v>0</v>
      </c>
      <c r="BZ159" s="98">
        <f t="shared" si="339"/>
        <v>0</v>
      </c>
      <c r="CA159" s="97"/>
      <c r="CB159" s="98">
        <f t="shared" si="340"/>
        <v>0</v>
      </c>
      <c r="CC159" s="97">
        <v>0</v>
      </c>
      <c r="CD159" s="98">
        <f t="shared" si="341"/>
        <v>0</v>
      </c>
      <c r="CE159" s="97"/>
      <c r="CF159" s="98">
        <f t="shared" si="342"/>
        <v>0</v>
      </c>
      <c r="CG159" s="97"/>
      <c r="CH159" s="98">
        <f t="shared" si="343"/>
        <v>0</v>
      </c>
      <c r="CI159" s="97"/>
      <c r="CJ159" s="98">
        <f t="shared" si="344"/>
        <v>0</v>
      </c>
      <c r="CK159" s="97"/>
      <c r="CL159" s="98">
        <f t="shared" si="345"/>
        <v>0</v>
      </c>
      <c r="CM159" s="97"/>
      <c r="CN159" s="98">
        <f t="shared" si="346"/>
        <v>0</v>
      </c>
      <c r="CO159" s="97"/>
      <c r="CP159" s="98">
        <f t="shared" si="347"/>
        <v>0</v>
      </c>
      <c r="CQ159" s="97"/>
      <c r="CR159" s="98">
        <f t="shared" si="348"/>
        <v>0</v>
      </c>
      <c r="CS159" s="97">
        <v>0</v>
      </c>
      <c r="CT159" s="98">
        <f t="shared" si="349"/>
        <v>0</v>
      </c>
      <c r="CU159" s="103">
        <v>0</v>
      </c>
      <c r="CV159" s="98">
        <f t="shared" si="350"/>
        <v>0</v>
      </c>
      <c r="CW159" s="97">
        <v>0</v>
      </c>
      <c r="CX159" s="102">
        <f t="shared" si="351"/>
        <v>0</v>
      </c>
      <c r="CY159" s="97"/>
      <c r="CZ159" s="98">
        <f t="shared" si="352"/>
        <v>0</v>
      </c>
      <c r="DA159" s="104"/>
      <c r="DB159" s="98">
        <f t="shared" si="353"/>
        <v>0</v>
      </c>
      <c r="DC159" s="97"/>
      <c r="DD159" s="98">
        <f t="shared" si="354"/>
        <v>0</v>
      </c>
      <c r="DE159" s="97"/>
      <c r="DF159" s="98">
        <f t="shared" si="355"/>
        <v>0</v>
      </c>
      <c r="DG159" s="97"/>
      <c r="DH159" s="102">
        <f t="shared" si="356"/>
        <v>0</v>
      </c>
      <c r="DI159" s="98">
        <f t="shared" si="357"/>
        <v>10</v>
      </c>
      <c r="DJ159" s="98">
        <f t="shared" si="358"/>
        <v>559767.93599999999</v>
      </c>
    </row>
    <row r="160" spans="1:114" ht="45" customHeight="1" x14ac:dyDescent="0.25">
      <c r="A160" s="89"/>
      <c r="B160" s="90">
        <v>128</v>
      </c>
      <c r="C160" s="91" t="s">
        <v>409</v>
      </c>
      <c r="D160" s="92" t="s">
        <v>410</v>
      </c>
      <c r="E160" s="85">
        <v>23160</v>
      </c>
      <c r="F160" s="157">
        <v>2.77</v>
      </c>
      <c r="G160" s="94">
        <v>1</v>
      </c>
      <c r="H160" s="88"/>
      <c r="I160" s="95">
        <v>1.4</v>
      </c>
      <c r="J160" s="95">
        <v>1.68</v>
      </c>
      <c r="K160" s="95">
        <v>2.23</v>
      </c>
      <c r="L160" s="96">
        <v>2.57</v>
      </c>
      <c r="M160" s="97">
        <v>30</v>
      </c>
      <c r="N160" s="98">
        <f t="shared" si="307"/>
        <v>2963877.8400000003</v>
      </c>
      <c r="O160" s="97"/>
      <c r="P160" s="97">
        <f t="shared" si="308"/>
        <v>0</v>
      </c>
      <c r="Q160" s="97"/>
      <c r="R160" s="98">
        <f t="shared" si="309"/>
        <v>0</v>
      </c>
      <c r="S160" s="97"/>
      <c r="T160" s="98">
        <f t="shared" si="310"/>
        <v>0</v>
      </c>
      <c r="U160" s="97">
        <v>207</v>
      </c>
      <c r="V160" s="98">
        <f t="shared" si="311"/>
        <v>20450757.096000001</v>
      </c>
      <c r="W160" s="97"/>
      <c r="X160" s="98">
        <f t="shared" si="312"/>
        <v>0</v>
      </c>
      <c r="Y160" s="97"/>
      <c r="Z160" s="98">
        <f t="shared" si="313"/>
        <v>0</v>
      </c>
      <c r="AA160" s="97"/>
      <c r="AB160" s="98">
        <f t="shared" si="314"/>
        <v>0</v>
      </c>
      <c r="AC160" s="97">
        <v>20</v>
      </c>
      <c r="AD160" s="98">
        <f t="shared" si="315"/>
        <v>1975918.56</v>
      </c>
      <c r="AE160" s="97"/>
      <c r="AF160" s="98">
        <f t="shared" si="316"/>
        <v>0</v>
      </c>
      <c r="AG160" s="110"/>
      <c r="AH160" s="98">
        <f t="shared" si="317"/>
        <v>0</v>
      </c>
      <c r="AI160" s="97">
        <v>12</v>
      </c>
      <c r="AJ160" s="98">
        <f t="shared" si="318"/>
        <v>1185551.1360000002</v>
      </c>
      <c r="AK160" s="97"/>
      <c r="AL160" s="97">
        <f t="shared" si="319"/>
        <v>0</v>
      </c>
      <c r="AM160" s="97"/>
      <c r="AN160" s="98">
        <f t="shared" si="320"/>
        <v>0</v>
      </c>
      <c r="AO160" s="103">
        <v>31</v>
      </c>
      <c r="AP160" s="98">
        <f t="shared" si="321"/>
        <v>3675208.5216000001</v>
      </c>
      <c r="AQ160" s="97"/>
      <c r="AR160" s="102">
        <f t="shared" si="322"/>
        <v>0</v>
      </c>
      <c r="AS160" s="97"/>
      <c r="AT160" s="98">
        <f t="shared" si="323"/>
        <v>0</v>
      </c>
      <c r="AU160" s="97"/>
      <c r="AV160" s="97">
        <f t="shared" si="324"/>
        <v>0</v>
      </c>
      <c r="AW160" s="97"/>
      <c r="AX160" s="98">
        <f t="shared" si="325"/>
        <v>0</v>
      </c>
      <c r="AY160" s="97"/>
      <c r="AZ160" s="98">
        <f t="shared" si="326"/>
        <v>0</v>
      </c>
      <c r="BA160" s="97"/>
      <c r="BB160" s="98">
        <f t="shared" si="327"/>
        <v>0</v>
      </c>
      <c r="BC160" s="97"/>
      <c r="BD160" s="98">
        <f t="shared" si="328"/>
        <v>0</v>
      </c>
      <c r="BE160" s="97"/>
      <c r="BF160" s="98">
        <f t="shared" si="329"/>
        <v>0</v>
      </c>
      <c r="BG160" s="97"/>
      <c r="BH160" s="98">
        <f t="shared" si="330"/>
        <v>0</v>
      </c>
      <c r="BI160" s="97"/>
      <c r="BJ160" s="98">
        <f t="shared" si="331"/>
        <v>0</v>
      </c>
      <c r="BK160" s="97"/>
      <c r="BL160" s="98">
        <f t="shared" si="332"/>
        <v>0</v>
      </c>
      <c r="BM160" s="97"/>
      <c r="BN160" s="98">
        <f t="shared" si="333"/>
        <v>0</v>
      </c>
      <c r="BO160" s="97"/>
      <c r="BP160" s="98">
        <f t="shared" si="334"/>
        <v>0</v>
      </c>
      <c r="BQ160" s="97"/>
      <c r="BR160" s="98">
        <f t="shared" si="335"/>
        <v>0</v>
      </c>
      <c r="BS160" s="97"/>
      <c r="BT160" s="102">
        <f t="shared" si="336"/>
        <v>0</v>
      </c>
      <c r="BU160" s="104"/>
      <c r="BV160" s="98">
        <f t="shared" si="337"/>
        <v>0</v>
      </c>
      <c r="BW160" s="97"/>
      <c r="BX160" s="98">
        <f t="shared" si="338"/>
        <v>0</v>
      </c>
      <c r="BY160" s="97"/>
      <c r="BZ160" s="98">
        <f t="shared" si="339"/>
        <v>0</v>
      </c>
      <c r="CA160" s="97"/>
      <c r="CB160" s="98">
        <f t="shared" si="340"/>
        <v>0</v>
      </c>
      <c r="CC160" s="97"/>
      <c r="CD160" s="98">
        <f t="shared" si="341"/>
        <v>0</v>
      </c>
      <c r="CE160" s="97"/>
      <c r="CF160" s="98">
        <f t="shared" si="342"/>
        <v>0</v>
      </c>
      <c r="CG160" s="97"/>
      <c r="CH160" s="98">
        <f t="shared" si="343"/>
        <v>0</v>
      </c>
      <c r="CI160" s="97"/>
      <c r="CJ160" s="98">
        <f t="shared" si="344"/>
        <v>0</v>
      </c>
      <c r="CK160" s="97"/>
      <c r="CL160" s="98">
        <f t="shared" si="345"/>
        <v>0</v>
      </c>
      <c r="CM160" s="97"/>
      <c r="CN160" s="98">
        <f t="shared" si="346"/>
        <v>0</v>
      </c>
      <c r="CO160" s="97"/>
      <c r="CP160" s="98">
        <f t="shared" si="347"/>
        <v>0</v>
      </c>
      <c r="CQ160" s="97"/>
      <c r="CR160" s="98">
        <f t="shared" si="348"/>
        <v>0</v>
      </c>
      <c r="CS160" s="97"/>
      <c r="CT160" s="98">
        <f t="shared" si="349"/>
        <v>0</v>
      </c>
      <c r="CU160" s="103">
        <v>0</v>
      </c>
      <c r="CV160" s="98">
        <f t="shared" si="350"/>
        <v>0</v>
      </c>
      <c r="CW160" s="97"/>
      <c r="CX160" s="102">
        <f t="shared" si="351"/>
        <v>0</v>
      </c>
      <c r="CY160" s="97"/>
      <c r="CZ160" s="98">
        <f t="shared" si="352"/>
        <v>0</v>
      </c>
      <c r="DA160" s="104"/>
      <c r="DB160" s="98">
        <f t="shared" si="353"/>
        <v>0</v>
      </c>
      <c r="DC160" s="97"/>
      <c r="DD160" s="98">
        <f t="shared" si="354"/>
        <v>0</v>
      </c>
      <c r="DE160" s="97"/>
      <c r="DF160" s="98">
        <f t="shared" si="355"/>
        <v>0</v>
      </c>
      <c r="DG160" s="97"/>
      <c r="DH160" s="102">
        <f t="shared" si="356"/>
        <v>0</v>
      </c>
      <c r="DI160" s="98">
        <f t="shared" si="357"/>
        <v>300</v>
      </c>
      <c r="DJ160" s="98">
        <f t="shared" si="358"/>
        <v>30251313.1536</v>
      </c>
    </row>
    <row r="161" spans="1:114" ht="45" customHeight="1" x14ac:dyDescent="0.25">
      <c r="A161" s="89"/>
      <c r="B161" s="90">
        <v>129</v>
      </c>
      <c r="C161" s="91" t="s">
        <v>411</v>
      </c>
      <c r="D161" s="92" t="s">
        <v>412</v>
      </c>
      <c r="E161" s="85">
        <v>23160</v>
      </c>
      <c r="F161" s="157">
        <v>4.32</v>
      </c>
      <c r="G161" s="94">
        <v>1</v>
      </c>
      <c r="H161" s="88"/>
      <c r="I161" s="95">
        <v>1.4</v>
      </c>
      <c r="J161" s="95">
        <v>1.68</v>
      </c>
      <c r="K161" s="95">
        <v>2.23</v>
      </c>
      <c r="L161" s="96">
        <v>2.57</v>
      </c>
      <c r="M161" s="97">
        <v>0</v>
      </c>
      <c r="N161" s="98">
        <f t="shared" si="307"/>
        <v>0</v>
      </c>
      <c r="O161" s="97"/>
      <c r="P161" s="97">
        <f t="shared" si="308"/>
        <v>0</v>
      </c>
      <c r="Q161" s="97"/>
      <c r="R161" s="98">
        <f t="shared" si="309"/>
        <v>0</v>
      </c>
      <c r="S161" s="97"/>
      <c r="T161" s="98">
        <f t="shared" si="310"/>
        <v>0</v>
      </c>
      <c r="U161" s="97">
        <v>27</v>
      </c>
      <c r="V161" s="98">
        <f t="shared" si="311"/>
        <v>4160128.8960000006</v>
      </c>
      <c r="W161" s="97"/>
      <c r="X161" s="98">
        <f t="shared" si="312"/>
        <v>0</v>
      </c>
      <c r="Y161" s="97"/>
      <c r="Z161" s="98">
        <f t="shared" si="313"/>
        <v>0</v>
      </c>
      <c r="AA161" s="97"/>
      <c r="AB161" s="98">
        <f t="shared" si="314"/>
        <v>0</v>
      </c>
      <c r="AC161" s="97"/>
      <c r="AD161" s="98">
        <f t="shared" si="315"/>
        <v>0</v>
      </c>
      <c r="AE161" s="97"/>
      <c r="AF161" s="98">
        <f t="shared" si="316"/>
        <v>0</v>
      </c>
      <c r="AG161" s="110"/>
      <c r="AH161" s="98">
        <f t="shared" si="317"/>
        <v>0</v>
      </c>
      <c r="AI161" s="97"/>
      <c r="AJ161" s="98">
        <f t="shared" si="318"/>
        <v>0</v>
      </c>
      <c r="AK161" s="97"/>
      <c r="AL161" s="97">
        <f t="shared" si="319"/>
        <v>0</v>
      </c>
      <c r="AM161" s="97"/>
      <c r="AN161" s="98">
        <f t="shared" si="320"/>
        <v>0</v>
      </c>
      <c r="AO161" s="103"/>
      <c r="AP161" s="123">
        <f t="shared" si="321"/>
        <v>0</v>
      </c>
      <c r="AQ161" s="97"/>
      <c r="AR161" s="102">
        <f t="shared" si="322"/>
        <v>0</v>
      </c>
      <c r="AS161" s="97"/>
      <c r="AT161" s="98">
        <f t="shared" si="323"/>
        <v>0</v>
      </c>
      <c r="AU161" s="97"/>
      <c r="AV161" s="97">
        <f t="shared" si="324"/>
        <v>0</v>
      </c>
      <c r="AW161" s="97"/>
      <c r="AX161" s="98">
        <f t="shared" si="325"/>
        <v>0</v>
      </c>
      <c r="AY161" s="97"/>
      <c r="AZ161" s="98">
        <f t="shared" si="326"/>
        <v>0</v>
      </c>
      <c r="BA161" s="97"/>
      <c r="BB161" s="98">
        <f t="shared" si="327"/>
        <v>0</v>
      </c>
      <c r="BC161" s="97"/>
      <c r="BD161" s="98">
        <f t="shared" si="328"/>
        <v>0</v>
      </c>
      <c r="BE161" s="97"/>
      <c r="BF161" s="98">
        <f t="shared" si="329"/>
        <v>0</v>
      </c>
      <c r="BG161" s="97"/>
      <c r="BH161" s="98">
        <f t="shared" si="330"/>
        <v>0</v>
      </c>
      <c r="BI161" s="97"/>
      <c r="BJ161" s="98">
        <f t="shared" si="331"/>
        <v>0</v>
      </c>
      <c r="BK161" s="97"/>
      <c r="BL161" s="98">
        <f t="shared" si="332"/>
        <v>0</v>
      </c>
      <c r="BM161" s="97"/>
      <c r="BN161" s="98">
        <f t="shared" si="333"/>
        <v>0</v>
      </c>
      <c r="BO161" s="97"/>
      <c r="BP161" s="98">
        <f t="shared" si="334"/>
        <v>0</v>
      </c>
      <c r="BQ161" s="97"/>
      <c r="BR161" s="98">
        <f t="shared" si="335"/>
        <v>0</v>
      </c>
      <c r="BS161" s="97"/>
      <c r="BT161" s="102">
        <f t="shared" si="336"/>
        <v>0</v>
      </c>
      <c r="BU161" s="104"/>
      <c r="BV161" s="98">
        <f t="shared" si="337"/>
        <v>0</v>
      </c>
      <c r="BW161" s="97"/>
      <c r="BX161" s="98">
        <f t="shared" si="338"/>
        <v>0</v>
      </c>
      <c r="BY161" s="97"/>
      <c r="BZ161" s="98">
        <f t="shared" si="339"/>
        <v>0</v>
      </c>
      <c r="CA161" s="97"/>
      <c r="CB161" s="98">
        <f t="shared" si="340"/>
        <v>0</v>
      </c>
      <c r="CC161" s="97"/>
      <c r="CD161" s="98">
        <f t="shared" si="341"/>
        <v>0</v>
      </c>
      <c r="CE161" s="97"/>
      <c r="CF161" s="98">
        <f t="shared" si="342"/>
        <v>0</v>
      </c>
      <c r="CG161" s="97"/>
      <c r="CH161" s="98">
        <f t="shared" si="343"/>
        <v>0</v>
      </c>
      <c r="CI161" s="97"/>
      <c r="CJ161" s="98">
        <f t="shared" si="344"/>
        <v>0</v>
      </c>
      <c r="CK161" s="97"/>
      <c r="CL161" s="98">
        <f t="shared" si="345"/>
        <v>0</v>
      </c>
      <c r="CM161" s="97"/>
      <c r="CN161" s="98">
        <f t="shared" si="346"/>
        <v>0</v>
      </c>
      <c r="CO161" s="97"/>
      <c r="CP161" s="98">
        <f t="shared" si="347"/>
        <v>0</v>
      </c>
      <c r="CQ161" s="97"/>
      <c r="CR161" s="98">
        <f t="shared" si="348"/>
        <v>0</v>
      </c>
      <c r="CS161" s="97"/>
      <c r="CT161" s="98">
        <f t="shared" si="349"/>
        <v>0</v>
      </c>
      <c r="CU161" s="103">
        <v>0</v>
      </c>
      <c r="CV161" s="98">
        <f t="shared" si="350"/>
        <v>0</v>
      </c>
      <c r="CW161" s="97"/>
      <c r="CX161" s="102">
        <f t="shared" si="351"/>
        <v>0</v>
      </c>
      <c r="CY161" s="97"/>
      <c r="CZ161" s="98">
        <f t="shared" si="352"/>
        <v>0</v>
      </c>
      <c r="DA161" s="104"/>
      <c r="DB161" s="98">
        <f t="shared" si="353"/>
        <v>0</v>
      </c>
      <c r="DC161" s="97"/>
      <c r="DD161" s="98">
        <f t="shared" si="354"/>
        <v>0</v>
      </c>
      <c r="DE161" s="97"/>
      <c r="DF161" s="98">
        <f t="shared" si="355"/>
        <v>0</v>
      </c>
      <c r="DG161" s="97"/>
      <c r="DH161" s="102">
        <f t="shared" si="356"/>
        <v>0</v>
      </c>
      <c r="DI161" s="98">
        <f t="shared" si="357"/>
        <v>27</v>
      </c>
      <c r="DJ161" s="98">
        <f t="shared" si="358"/>
        <v>4160128.8960000006</v>
      </c>
    </row>
    <row r="162" spans="1:114" ht="30" customHeight="1" x14ac:dyDescent="0.25">
      <c r="A162" s="89"/>
      <c r="B162" s="90">
        <v>130</v>
      </c>
      <c r="C162" s="91" t="s">
        <v>413</v>
      </c>
      <c r="D162" s="92" t="s">
        <v>414</v>
      </c>
      <c r="E162" s="85">
        <v>23160</v>
      </c>
      <c r="F162" s="157">
        <v>1.29</v>
      </c>
      <c r="G162" s="94">
        <v>1</v>
      </c>
      <c r="H162" s="88"/>
      <c r="I162" s="95">
        <v>1.4</v>
      </c>
      <c r="J162" s="95">
        <v>1.68</v>
      </c>
      <c r="K162" s="95">
        <v>2.23</v>
      </c>
      <c r="L162" s="96">
        <v>2.57</v>
      </c>
      <c r="M162" s="97">
        <v>17</v>
      </c>
      <c r="N162" s="98">
        <f t="shared" si="307"/>
        <v>782164.152</v>
      </c>
      <c r="O162" s="97">
        <v>1</v>
      </c>
      <c r="P162" s="97">
        <f t="shared" si="308"/>
        <v>46009.656000000003</v>
      </c>
      <c r="Q162" s="97"/>
      <c r="R162" s="98">
        <f t="shared" si="309"/>
        <v>0</v>
      </c>
      <c r="S162" s="97"/>
      <c r="T162" s="98">
        <f t="shared" si="310"/>
        <v>0</v>
      </c>
      <c r="U162" s="97">
        <v>94</v>
      </c>
      <c r="V162" s="98">
        <f t="shared" si="311"/>
        <v>4324907.6639999999</v>
      </c>
      <c r="W162" s="97"/>
      <c r="X162" s="98">
        <f t="shared" si="312"/>
        <v>0</v>
      </c>
      <c r="Y162" s="97"/>
      <c r="Z162" s="98">
        <f t="shared" si="313"/>
        <v>0</v>
      </c>
      <c r="AA162" s="97"/>
      <c r="AB162" s="98">
        <f t="shared" si="314"/>
        <v>0</v>
      </c>
      <c r="AC162" s="97"/>
      <c r="AD162" s="98">
        <f t="shared" si="315"/>
        <v>0</v>
      </c>
      <c r="AE162" s="97"/>
      <c r="AF162" s="98">
        <f t="shared" si="316"/>
        <v>0</v>
      </c>
      <c r="AG162" s="110">
        <v>15</v>
      </c>
      <c r="AH162" s="98">
        <f t="shared" si="317"/>
        <v>690144.84</v>
      </c>
      <c r="AI162" s="97"/>
      <c r="AJ162" s="98">
        <f t="shared" si="318"/>
        <v>0</v>
      </c>
      <c r="AK162" s="97"/>
      <c r="AL162" s="97">
        <f t="shared" si="319"/>
        <v>0</v>
      </c>
      <c r="AM162" s="97"/>
      <c r="AN162" s="98">
        <f t="shared" si="320"/>
        <v>0</v>
      </c>
      <c r="AO162" s="158">
        <v>93</v>
      </c>
      <c r="AP162" s="159">
        <f>(AO162*$E162*$F162*$G162*$J162*$AP$11)+0.04</f>
        <v>5134677.6496000011</v>
      </c>
      <c r="AQ162" s="97"/>
      <c r="AR162" s="102">
        <f t="shared" si="322"/>
        <v>0</v>
      </c>
      <c r="AS162" s="97"/>
      <c r="AT162" s="98">
        <f t="shared" si="323"/>
        <v>0</v>
      </c>
      <c r="AU162" s="97">
        <v>3</v>
      </c>
      <c r="AV162" s="97">
        <f t="shared" si="324"/>
        <v>112932.79199999999</v>
      </c>
      <c r="AW162" s="97"/>
      <c r="AX162" s="98">
        <f t="shared" si="325"/>
        <v>0</v>
      </c>
      <c r="AY162" s="97"/>
      <c r="AZ162" s="98">
        <f t="shared" si="326"/>
        <v>0</v>
      </c>
      <c r="BA162" s="97"/>
      <c r="BB162" s="98">
        <f t="shared" si="327"/>
        <v>0</v>
      </c>
      <c r="BC162" s="97"/>
      <c r="BD162" s="98">
        <f t="shared" si="328"/>
        <v>0</v>
      </c>
      <c r="BE162" s="97"/>
      <c r="BF162" s="98">
        <f t="shared" si="329"/>
        <v>0</v>
      </c>
      <c r="BG162" s="97"/>
      <c r="BH162" s="98">
        <f t="shared" si="330"/>
        <v>0</v>
      </c>
      <c r="BI162" s="97"/>
      <c r="BJ162" s="98">
        <f t="shared" si="331"/>
        <v>0</v>
      </c>
      <c r="BK162" s="97"/>
      <c r="BL162" s="98">
        <f t="shared" si="332"/>
        <v>0</v>
      </c>
      <c r="BM162" s="97"/>
      <c r="BN162" s="98">
        <f t="shared" si="333"/>
        <v>0</v>
      </c>
      <c r="BO162" s="97"/>
      <c r="BP162" s="98">
        <f t="shared" si="334"/>
        <v>0</v>
      </c>
      <c r="BQ162" s="97"/>
      <c r="BR162" s="98">
        <f t="shared" si="335"/>
        <v>0</v>
      </c>
      <c r="BS162" s="97"/>
      <c r="BT162" s="102">
        <f t="shared" si="336"/>
        <v>0</v>
      </c>
      <c r="BU162" s="104"/>
      <c r="BV162" s="98">
        <f t="shared" si="337"/>
        <v>0</v>
      </c>
      <c r="BW162" s="97"/>
      <c r="BX162" s="98">
        <f t="shared" si="338"/>
        <v>0</v>
      </c>
      <c r="BY162" s="97"/>
      <c r="BZ162" s="98">
        <f t="shared" si="339"/>
        <v>0</v>
      </c>
      <c r="CA162" s="97"/>
      <c r="CB162" s="98">
        <f t="shared" si="340"/>
        <v>0</v>
      </c>
      <c r="CC162" s="97"/>
      <c r="CD162" s="98">
        <f t="shared" si="341"/>
        <v>0</v>
      </c>
      <c r="CE162" s="97"/>
      <c r="CF162" s="98">
        <f t="shared" si="342"/>
        <v>0</v>
      </c>
      <c r="CG162" s="97"/>
      <c r="CH162" s="98">
        <f t="shared" si="343"/>
        <v>0</v>
      </c>
      <c r="CI162" s="97"/>
      <c r="CJ162" s="98">
        <f t="shared" si="344"/>
        <v>0</v>
      </c>
      <c r="CK162" s="97"/>
      <c r="CL162" s="98">
        <f t="shared" si="345"/>
        <v>0</v>
      </c>
      <c r="CM162" s="97"/>
      <c r="CN162" s="98">
        <f t="shared" si="346"/>
        <v>0</v>
      </c>
      <c r="CO162" s="97"/>
      <c r="CP162" s="98">
        <f t="shared" si="347"/>
        <v>0</v>
      </c>
      <c r="CQ162" s="97"/>
      <c r="CR162" s="98">
        <f t="shared" si="348"/>
        <v>0</v>
      </c>
      <c r="CS162" s="97"/>
      <c r="CT162" s="98">
        <f t="shared" si="349"/>
        <v>0</v>
      </c>
      <c r="CU162" s="103"/>
      <c r="CV162" s="98">
        <f t="shared" si="350"/>
        <v>0</v>
      </c>
      <c r="CW162" s="97"/>
      <c r="CX162" s="102">
        <f t="shared" si="351"/>
        <v>0</v>
      </c>
      <c r="CY162" s="97"/>
      <c r="CZ162" s="98">
        <f t="shared" si="352"/>
        <v>0</v>
      </c>
      <c r="DA162" s="104"/>
      <c r="DB162" s="98">
        <f t="shared" si="353"/>
        <v>0</v>
      </c>
      <c r="DC162" s="97"/>
      <c r="DD162" s="98">
        <f t="shared" si="354"/>
        <v>0</v>
      </c>
      <c r="DE162" s="97"/>
      <c r="DF162" s="98">
        <f t="shared" si="355"/>
        <v>0</v>
      </c>
      <c r="DG162" s="97"/>
      <c r="DH162" s="102">
        <f t="shared" si="356"/>
        <v>0</v>
      </c>
      <c r="DI162" s="98">
        <f t="shared" si="357"/>
        <v>223</v>
      </c>
      <c r="DJ162" s="98">
        <f t="shared" si="358"/>
        <v>11090836.753600001</v>
      </c>
    </row>
    <row r="163" spans="1:114" ht="30" customHeight="1" x14ac:dyDescent="0.25">
      <c r="A163" s="89"/>
      <c r="B163" s="90">
        <v>131</v>
      </c>
      <c r="C163" s="91" t="s">
        <v>415</v>
      </c>
      <c r="D163" s="92" t="s">
        <v>416</v>
      </c>
      <c r="E163" s="85">
        <v>23160</v>
      </c>
      <c r="F163" s="157">
        <v>1.55</v>
      </c>
      <c r="G163" s="94">
        <v>1</v>
      </c>
      <c r="H163" s="88"/>
      <c r="I163" s="95">
        <v>1.4</v>
      </c>
      <c r="J163" s="95">
        <v>1.68</v>
      </c>
      <c r="K163" s="95">
        <v>2.23</v>
      </c>
      <c r="L163" s="96">
        <v>2.57</v>
      </c>
      <c r="M163" s="97">
        <v>11</v>
      </c>
      <c r="N163" s="98">
        <f t="shared" si="307"/>
        <v>608112.12</v>
      </c>
      <c r="O163" s="97">
        <v>1</v>
      </c>
      <c r="P163" s="97">
        <f t="shared" si="308"/>
        <v>55282.92</v>
      </c>
      <c r="Q163" s="97"/>
      <c r="R163" s="98">
        <f t="shared" si="309"/>
        <v>0</v>
      </c>
      <c r="S163" s="97"/>
      <c r="T163" s="98">
        <f t="shared" si="310"/>
        <v>0</v>
      </c>
      <c r="U163" s="97">
        <v>3</v>
      </c>
      <c r="V163" s="98">
        <f t="shared" si="311"/>
        <v>165848.75999999998</v>
      </c>
      <c r="W163" s="97"/>
      <c r="X163" s="98">
        <f t="shared" si="312"/>
        <v>0</v>
      </c>
      <c r="Y163" s="97"/>
      <c r="Z163" s="98">
        <f t="shared" si="313"/>
        <v>0</v>
      </c>
      <c r="AA163" s="97"/>
      <c r="AB163" s="98">
        <f t="shared" si="314"/>
        <v>0</v>
      </c>
      <c r="AC163" s="97"/>
      <c r="AD163" s="98">
        <f t="shared" si="315"/>
        <v>0</v>
      </c>
      <c r="AE163" s="97"/>
      <c r="AF163" s="98">
        <f t="shared" si="316"/>
        <v>0</v>
      </c>
      <c r="AG163" s="110">
        <v>15</v>
      </c>
      <c r="AH163" s="98">
        <f t="shared" si="317"/>
        <v>829243.8</v>
      </c>
      <c r="AI163" s="97"/>
      <c r="AJ163" s="98">
        <f t="shared" si="318"/>
        <v>0</v>
      </c>
      <c r="AK163" s="97"/>
      <c r="AL163" s="97">
        <f t="shared" si="319"/>
        <v>0</v>
      </c>
      <c r="AM163" s="97"/>
      <c r="AN163" s="98">
        <f t="shared" si="320"/>
        <v>0</v>
      </c>
      <c r="AO163" s="101"/>
      <c r="AP163" s="142">
        <f>(AO163*$E163*$F163*$G163*$J163*$AP$11)</f>
        <v>0</v>
      </c>
      <c r="AQ163" s="97"/>
      <c r="AR163" s="102">
        <f t="shared" si="322"/>
        <v>0</v>
      </c>
      <c r="AS163" s="97"/>
      <c r="AT163" s="98">
        <f t="shared" si="323"/>
        <v>0</v>
      </c>
      <c r="AU163" s="97"/>
      <c r="AV163" s="97">
        <f t="shared" si="324"/>
        <v>0</v>
      </c>
      <c r="AW163" s="97"/>
      <c r="AX163" s="98">
        <f t="shared" si="325"/>
        <v>0</v>
      </c>
      <c r="AY163" s="97"/>
      <c r="AZ163" s="98">
        <f t="shared" si="326"/>
        <v>0</v>
      </c>
      <c r="BA163" s="97"/>
      <c r="BB163" s="98">
        <f t="shared" si="327"/>
        <v>0</v>
      </c>
      <c r="BC163" s="97"/>
      <c r="BD163" s="98">
        <f t="shared" si="328"/>
        <v>0</v>
      </c>
      <c r="BE163" s="97"/>
      <c r="BF163" s="98">
        <f t="shared" si="329"/>
        <v>0</v>
      </c>
      <c r="BG163" s="97"/>
      <c r="BH163" s="98">
        <f t="shared" si="330"/>
        <v>0</v>
      </c>
      <c r="BI163" s="97"/>
      <c r="BJ163" s="98">
        <f t="shared" si="331"/>
        <v>0</v>
      </c>
      <c r="BK163" s="97"/>
      <c r="BL163" s="98">
        <f t="shared" si="332"/>
        <v>0</v>
      </c>
      <c r="BM163" s="97"/>
      <c r="BN163" s="98">
        <f t="shared" si="333"/>
        <v>0</v>
      </c>
      <c r="BO163" s="97"/>
      <c r="BP163" s="98">
        <f t="shared" si="334"/>
        <v>0</v>
      </c>
      <c r="BQ163" s="97"/>
      <c r="BR163" s="98">
        <f t="shared" si="335"/>
        <v>0</v>
      </c>
      <c r="BS163" s="97"/>
      <c r="BT163" s="102">
        <f t="shared" si="336"/>
        <v>0</v>
      </c>
      <c r="BU163" s="104"/>
      <c r="BV163" s="98">
        <f t="shared" si="337"/>
        <v>0</v>
      </c>
      <c r="BW163" s="97"/>
      <c r="BX163" s="98">
        <f t="shared" si="338"/>
        <v>0</v>
      </c>
      <c r="BY163" s="97"/>
      <c r="BZ163" s="98">
        <f t="shared" si="339"/>
        <v>0</v>
      </c>
      <c r="CA163" s="97"/>
      <c r="CB163" s="98">
        <f t="shared" si="340"/>
        <v>0</v>
      </c>
      <c r="CC163" s="97"/>
      <c r="CD163" s="98">
        <f t="shared" si="341"/>
        <v>0</v>
      </c>
      <c r="CE163" s="97"/>
      <c r="CF163" s="98">
        <f t="shared" si="342"/>
        <v>0</v>
      </c>
      <c r="CG163" s="97"/>
      <c r="CH163" s="98">
        <f t="shared" si="343"/>
        <v>0</v>
      </c>
      <c r="CI163" s="97"/>
      <c r="CJ163" s="98">
        <f t="shared" si="344"/>
        <v>0</v>
      </c>
      <c r="CK163" s="97"/>
      <c r="CL163" s="98">
        <f t="shared" si="345"/>
        <v>0</v>
      </c>
      <c r="CM163" s="97"/>
      <c r="CN163" s="98">
        <f t="shared" si="346"/>
        <v>0</v>
      </c>
      <c r="CO163" s="97"/>
      <c r="CP163" s="98">
        <f t="shared" si="347"/>
        <v>0</v>
      </c>
      <c r="CQ163" s="97"/>
      <c r="CR163" s="98">
        <f t="shared" si="348"/>
        <v>0</v>
      </c>
      <c r="CS163" s="97"/>
      <c r="CT163" s="98">
        <f t="shared" si="349"/>
        <v>0</v>
      </c>
      <c r="CU163" s="103">
        <v>0</v>
      </c>
      <c r="CV163" s="98">
        <f t="shared" si="350"/>
        <v>0</v>
      </c>
      <c r="CW163" s="97"/>
      <c r="CX163" s="102">
        <f t="shared" si="351"/>
        <v>0</v>
      </c>
      <c r="CY163" s="97"/>
      <c r="CZ163" s="98">
        <f t="shared" si="352"/>
        <v>0</v>
      </c>
      <c r="DA163" s="104"/>
      <c r="DB163" s="98">
        <f t="shared" si="353"/>
        <v>0</v>
      </c>
      <c r="DC163" s="97"/>
      <c r="DD163" s="98">
        <f t="shared" si="354"/>
        <v>0</v>
      </c>
      <c r="DE163" s="97"/>
      <c r="DF163" s="98">
        <f t="shared" si="355"/>
        <v>0</v>
      </c>
      <c r="DG163" s="97"/>
      <c r="DH163" s="102">
        <f t="shared" si="356"/>
        <v>0</v>
      </c>
      <c r="DI163" s="98">
        <f t="shared" si="357"/>
        <v>30</v>
      </c>
      <c r="DJ163" s="98">
        <f t="shared" si="358"/>
        <v>1658487.6</v>
      </c>
    </row>
    <row r="164" spans="1:114" ht="30" customHeight="1" x14ac:dyDescent="0.25">
      <c r="A164" s="89"/>
      <c r="B164" s="90">
        <v>132</v>
      </c>
      <c r="C164" s="91" t="s">
        <v>417</v>
      </c>
      <c r="D164" s="92" t="s">
        <v>418</v>
      </c>
      <c r="E164" s="85">
        <v>23160</v>
      </c>
      <c r="F164" s="157">
        <v>1.71</v>
      </c>
      <c r="G164" s="94">
        <v>1</v>
      </c>
      <c r="H164" s="88"/>
      <c r="I164" s="95">
        <v>1.4</v>
      </c>
      <c r="J164" s="95">
        <v>1.68</v>
      </c>
      <c r="K164" s="95">
        <v>2.23</v>
      </c>
      <c r="L164" s="96">
        <v>2.57</v>
      </c>
      <c r="M164" s="97">
        <v>2</v>
      </c>
      <c r="N164" s="98">
        <f t="shared" si="307"/>
        <v>121979.08799999999</v>
      </c>
      <c r="O164" s="97"/>
      <c r="P164" s="97">
        <f t="shared" si="308"/>
        <v>0</v>
      </c>
      <c r="Q164" s="97"/>
      <c r="R164" s="98">
        <f t="shared" si="309"/>
        <v>0</v>
      </c>
      <c r="S164" s="97"/>
      <c r="T164" s="98">
        <f t="shared" si="310"/>
        <v>0</v>
      </c>
      <c r="U164" s="97">
        <v>12</v>
      </c>
      <c r="V164" s="98">
        <f t="shared" si="311"/>
        <v>731874.52800000005</v>
      </c>
      <c r="W164" s="97"/>
      <c r="X164" s="98">
        <f t="shared" si="312"/>
        <v>0</v>
      </c>
      <c r="Y164" s="97"/>
      <c r="Z164" s="98">
        <f t="shared" si="313"/>
        <v>0</v>
      </c>
      <c r="AA164" s="97"/>
      <c r="AB164" s="98">
        <f t="shared" si="314"/>
        <v>0</v>
      </c>
      <c r="AC164" s="97"/>
      <c r="AD164" s="98">
        <f t="shared" si="315"/>
        <v>0</v>
      </c>
      <c r="AE164" s="97"/>
      <c r="AF164" s="98">
        <f t="shared" si="316"/>
        <v>0</v>
      </c>
      <c r="AG164" s="110">
        <v>45</v>
      </c>
      <c r="AH164" s="98">
        <f t="shared" si="317"/>
        <v>2744529.48</v>
      </c>
      <c r="AI164" s="97"/>
      <c r="AJ164" s="98">
        <f t="shared" si="318"/>
        <v>0</v>
      </c>
      <c r="AK164" s="97"/>
      <c r="AL164" s="97">
        <f t="shared" si="319"/>
        <v>0</v>
      </c>
      <c r="AM164" s="97"/>
      <c r="AN164" s="98">
        <f t="shared" si="320"/>
        <v>0</v>
      </c>
      <c r="AO164" s="103">
        <v>1</v>
      </c>
      <c r="AP164" s="98">
        <f>(AO164*$E164*$F164*$G164*$J164*$AP$11)</f>
        <v>73187.452799999999</v>
      </c>
      <c r="AQ164" s="97"/>
      <c r="AR164" s="102">
        <f t="shared" si="322"/>
        <v>0</v>
      </c>
      <c r="AS164" s="97"/>
      <c r="AT164" s="98">
        <f t="shared" si="323"/>
        <v>0</v>
      </c>
      <c r="AU164" s="97"/>
      <c r="AV164" s="97">
        <f t="shared" si="324"/>
        <v>0</v>
      </c>
      <c r="AW164" s="97"/>
      <c r="AX164" s="98">
        <f t="shared" si="325"/>
        <v>0</v>
      </c>
      <c r="AY164" s="97"/>
      <c r="AZ164" s="98">
        <f t="shared" si="326"/>
        <v>0</v>
      </c>
      <c r="BA164" s="97"/>
      <c r="BB164" s="98">
        <f t="shared" si="327"/>
        <v>0</v>
      </c>
      <c r="BC164" s="97"/>
      <c r="BD164" s="98">
        <f t="shared" si="328"/>
        <v>0</v>
      </c>
      <c r="BE164" s="97"/>
      <c r="BF164" s="98">
        <f t="shared" si="329"/>
        <v>0</v>
      </c>
      <c r="BG164" s="97"/>
      <c r="BH164" s="98">
        <f t="shared" si="330"/>
        <v>0</v>
      </c>
      <c r="BI164" s="97"/>
      <c r="BJ164" s="98">
        <f t="shared" si="331"/>
        <v>0</v>
      </c>
      <c r="BK164" s="97"/>
      <c r="BL164" s="98">
        <f t="shared" si="332"/>
        <v>0</v>
      </c>
      <c r="BM164" s="97"/>
      <c r="BN164" s="98">
        <f t="shared" si="333"/>
        <v>0</v>
      </c>
      <c r="BO164" s="97"/>
      <c r="BP164" s="98">
        <f t="shared" si="334"/>
        <v>0</v>
      </c>
      <c r="BQ164" s="97"/>
      <c r="BR164" s="98">
        <f t="shared" si="335"/>
        <v>0</v>
      </c>
      <c r="BS164" s="97"/>
      <c r="BT164" s="102">
        <f t="shared" si="336"/>
        <v>0</v>
      </c>
      <c r="BU164" s="104"/>
      <c r="BV164" s="98">
        <f t="shared" si="337"/>
        <v>0</v>
      </c>
      <c r="BW164" s="97"/>
      <c r="BX164" s="98">
        <f t="shared" si="338"/>
        <v>0</v>
      </c>
      <c r="BY164" s="97"/>
      <c r="BZ164" s="98">
        <f t="shared" si="339"/>
        <v>0</v>
      </c>
      <c r="CA164" s="97"/>
      <c r="CB164" s="98">
        <f t="shared" si="340"/>
        <v>0</v>
      </c>
      <c r="CC164" s="97"/>
      <c r="CD164" s="98">
        <f t="shared" si="341"/>
        <v>0</v>
      </c>
      <c r="CE164" s="97"/>
      <c r="CF164" s="98">
        <f t="shared" si="342"/>
        <v>0</v>
      </c>
      <c r="CG164" s="97"/>
      <c r="CH164" s="98">
        <f t="shared" si="343"/>
        <v>0</v>
      </c>
      <c r="CI164" s="97"/>
      <c r="CJ164" s="98">
        <f t="shared" si="344"/>
        <v>0</v>
      </c>
      <c r="CK164" s="97"/>
      <c r="CL164" s="98">
        <f t="shared" si="345"/>
        <v>0</v>
      </c>
      <c r="CM164" s="97"/>
      <c r="CN164" s="98">
        <f t="shared" si="346"/>
        <v>0</v>
      </c>
      <c r="CO164" s="97"/>
      <c r="CP164" s="98">
        <f t="shared" si="347"/>
        <v>0</v>
      </c>
      <c r="CQ164" s="97"/>
      <c r="CR164" s="98">
        <f t="shared" si="348"/>
        <v>0</v>
      </c>
      <c r="CS164" s="97"/>
      <c r="CT164" s="98">
        <f t="shared" si="349"/>
        <v>0</v>
      </c>
      <c r="CU164" s="103">
        <v>0</v>
      </c>
      <c r="CV164" s="98">
        <f t="shared" si="350"/>
        <v>0</v>
      </c>
      <c r="CW164" s="97"/>
      <c r="CX164" s="102">
        <f t="shared" si="351"/>
        <v>0</v>
      </c>
      <c r="CY164" s="97"/>
      <c r="CZ164" s="98">
        <f t="shared" si="352"/>
        <v>0</v>
      </c>
      <c r="DA164" s="104"/>
      <c r="DB164" s="98">
        <f t="shared" si="353"/>
        <v>0</v>
      </c>
      <c r="DC164" s="97"/>
      <c r="DD164" s="98">
        <f t="shared" si="354"/>
        <v>0</v>
      </c>
      <c r="DE164" s="97"/>
      <c r="DF164" s="98">
        <f t="shared" si="355"/>
        <v>0</v>
      </c>
      <c r="DG164" s="97"/>
      <c r="DH164" s="102">
        <f t="shared" si="356"/>
        <v>0</v>
      </c>
      <c r="DI164" s="98">
        <f t="shared" si="357"/>
        <v>60</v>
      </c>
      <c r="DJ164" s="98">
        <f t="shared" si="358"/>
        <v>3671570.5488</v>
      </c>
    </row>
    <row r="165" spans="1:114" ht="45" x14ac:dyDescent="0.25">
      <c r="A165" s="89"/>
      <c r="B165" s="90">
        <v>133</v>
      </c>
      <c r="C165" s="91" t="s">
        <v>419</v>
      </c>
      <c r="D165" s="92" t="s">
        <v>420</v>
      </c>
      <c r="E165" s="85">
        <v>23160</v>
      </c>
      <c r="F165" s="157">
        <v>2.29</v>
      </c>
      <c r="G165" s="94">
        <v>1</v>
      </c>
      <c r="H165" s="88"/>
      <c r="I165" s="95">
        <v>1.4</v>
      </c>
      <c r="J165" s="95">
        <v>1.68</v>
      </c>
      <c r="K165" s="95">
        <v>2.23</v>
      </c>
      <c r="L165" s="96">
        <v>2.57</v>
      </c>
      <c r="M165" s="97">
        <v>1</v>
      </c>
      <c r="N165" s="98">
        <f t="shared" si="307"/>
        <v>81676.055999999997</v>
      </c>
      <c r="O165" s="97"/>
      <c r="P165" s="97">
        <f t="shared" si="308"/>
        <v>0</v>
      </c>
      <c r="Q165" s="97"/>
      <c r="R165" s="98">
        <f t="shared" si="309"/>
        <v>0</v>
      </c>
      <c r="S165" s="97"/>
      <c r="T165" s="98">
        <f t="shared" si="310"/>
        <v>0</v>
      </c>
      <c r="U165" s="97">
        <v>17</v>
      </c>
      <c r="V165" s="98">
        <f t="shared" si="311"/>
        <v>1388492.9520000003</v>
      </c>
      <c r="W165" s="97"/>
      <c r="X165" s="98">
        <f t="shared" si="312"/>
        <v>0</v>
      </c>
      <c r="Y165" s="97"/>
      <c r="Z165" s="98">
        <f t="shared" si="313"/>
        <v>0</v>
      </c>
      <c r="AA165" s="97"/>
      <c r="AB165" s="98">
        <f t="shared" si="314"/>
        <v>0</v>
      </c>
      <c r="AC165" s="97">
        <v>7</v>
      </c>
      <c r="AD165" s="98">
        <f t="shared" si="315"/>
        <v>571732.39199999999</v>
      </c>
      <c r="AE165" s="97"/>
      <c r="AF165" s="98">
        <f t="shared" si="316"/>
        <v>0</v>
      </c>
      <c r="AG165" s="110">
        <v>5</v>
      </c>
      <c r="AH165" s="98">
        <f t="shared" si="317"/>
        <v>408380.28</v>
      </c>
      <c r="AI165" s="97"/>
      <c r="AJ165" s="98">
        <f t="shared" si="318"/>
        <v>0</v>
      </c>
      <c r="AK165" s="97"/>
      <c r="AL165" s="97">
        <f t="shared" si="319"/>
        <v>0</v>
      </c>
      <c r="AM165" s="97"/>
      <c r="AN165" s="98">
        <f t="shared" si="320"/>
        <v>0</v>
      </c>
      <c r="AO165" s="103">
        <v>1</v>
      </c>
      <c r="AP165" s="98">
        <f>(AO165*$E165*$F165*$G165*$J165*$AP$11)</f>
        <v>98011.267200000017</v>
      </c>
      <c r="AQ165" s="97"/>
      <c r="AR165" s="102">
        <f t="shared" si="322"/>
        <v>0</v>
      </c>
      <c r="AS165" s="97"/>
      <c r="AT165" s="98">
        <f t="shared" si="323"/>
        <v>0</v>
      </c>
      <c r="AU165" s="97"/>
      <c r="AV165" s="97">
        <f t="shared" si="324"/>
        <v>0</v>
      </c>
      <c r="AW165" s="97"/>
      <c r="AX165" s="98">
        <f t="shared" si="325"/>
        <v>0</v>
      </c>
      <c r="AY165" s="97"/>
      <c r="AZ165" s="98">
        <f t="shared" si="326"/>
        <v>0</v>
      </c>
      <c r="BA165" s="97"/>
      <c r="BB165" s="98">
        <f t="shared" si="327"/>
        <v>0</v>
      </c>
      <c r="BC165" s="97"/>
      <c r="BD165" s="98">
        <f t="shared" si="328"/>
        <v>0</v>
      </c>
      <c r="BE165" s="97"/>
      <c r="BF165" s="98">
        <f t="shared" si="329"/>
        <v>0</v>
      </c>
      <c r="BG165" s="97"/>
      <c r="BH165" s="98">
        <f t="shared" si="330"/>
        <v>0</v>
      </c>
      <c r="BI165" s="97"/>
      <c r="BJ165" s="98">
        <f t="shared" si="331"/>
        <v>0</v>
      </c>
      <c r="BK165" s="97"/>
      <c r="BL165" s="98">
        <f t="shared" si="332"/>
        <v>0</v>
      </c>
      <c r="BM165" s="97"/>
      <c r="BN165" s="98">
        <f t="shared" si="333"/>
        <v>0</v>
      </c>
      <c r="BO165" s="97"/>
      <c r="BP165" s="98">
        <f t="shared" si="334"/>
        <v>0</v>
      </c>
      <c r="BQ165" s="97"/>
      <c r="BR165" s="98">
        <f t="shared" si="335"/>
        <v>0</v>
      </c>
      <c r="BS165" s="97"/>
      <c r="BT165" s="102">
        <f t="shared" si="336"/>
        <v>0</v>
      </c>
      <c r="BU165" s="104"/>
      <c r="BV165" s="98">
        <f t="shared" si="337"/>
        <v>0</v>
      </c>
      <c r="BW165" s="97"/>
      <c r="BX165" s="98">
        <f t="shared" si="338"/>
        <v>0</v>
      </c>
      <c r="BY165" s="97"/>
      <c r="BZ165" s="98">
        <f t="shared" si="339"/>
        <v>0</v>
      </c>
      <c r="CA165" s="97"/>
      <c r="CB165" s="98">
        <f t="shared" si="340"/>
        <v>0</v>
      </c>
      <c r="CC165" s="97"/>
      <c r="CD165" s="98">
        <f t="shared" si="341"/>
        <v>0</v>
      </c>
      <c r="CE165" s="97"/>
      <c r="CF165" s="98">
        <f t="shared" si="342"/>
        <v>0</v>
      </c>
      <c r="CG165" s="97"/>
      <c r="CH165" s="98">
        <f t="shared" si="343"/>
        <v>0</v>
      </c>
      <c r="CI165" s="97"/>
      <c r="CJ165" s="98">
        <f t="shared" si="344"/>
        <v>0</v>
      </c>
      <c r="CK165" s="97"/>
      <c r="CL165" s="98">
        <f t="shared" si="345"/>
        <v>0</v>
      </c>
      <c r="CM165" s="97"/>
      <c r="CN165" s="98">
        <f t="shared" si="346"/>
        <v>0</v>
      </c>
      <c r="CO165" s="97"/>
      <c r="CP165" s="98">
        <f t="shared" si="347"/>
        <v>0</v>
      </c>
      <c r="CQ165" s="97"/>
      <c r="CR165" s="98">
        <f t="shared" si="348"/>
        <v>0</v>
      </c>
      <c r="CS165" s="97"/>
      <c r="CT165" s="98">
        <f t="shared" si="349"/>
        <v>0</v>
      </c>
      <c r="CU165" s="103">
        <v>0</v>
      </c>
      <c r="CV165" s="98">
        <f t="shared" si="350"/>
        <v>0</v>
      </c>
      <c r="CW165" s="97"/>
      <c r="CX165" s="102">
        <f t="shared" si="351"/>
        <v>0</v>
      </c>
      <c r="CY165" s="97"/>
      <c r="CZ165" s="98">
        <f t="shared" si="352"/>
        <v>0</v>
      </c>
      <c r="DA165" s="104"/>
      <c r="DB165" s="98">
        <f t="shared" si="353"/>
        <v>0</v>
      </c>
      <c r="DC165" s="97"/>
      <c r="DD165" s="98">
        <f t="shared" si="354"/>
        <v>0</v>
      </c>
      <c r="DE165" s="97"/>
      <c r="DF165" s="98">
        <f t="shared" si="355"/>
        <v>0</v>
      </c>
      <c r="DG165" s="97"/>
      <c r="DH165" s="102">
        <f t="shared" si="356"/>
        <v>0</v>
      </c>
      <c r="DI165" s="98">
        <f t="shared" si="357"/>
        <v>31</v>
      </c>
      <c r="DJ165" s="98">
        <f t="shared" si="358"/>
        <v>2548292.9472000008</v>
      </c>
    </row>
    <row r="166" spans="1:114" ht="45" customHeight="1" x14ac:dyDescent="0.25">
      <c r="A166" s="89"/>
      <c r="B166" s="90">
        <v>134</v>
      </c>
      <c r="C166" s="91" t="s">
        <v>421</v>
      </c>
      <c r="D166" s="92" t="s">
        <v>422</v>
      </c>
      <c r="E166" s="85">
        <v>23160</v>
      </c>
      <c r="F166" s="157">
        <v>2.4900000000000002</v>
      </c>
      <c r="G166" s="94">
        <v>1</v>
      </c>
      <c r="H166" s="88"/>
      <c r="I166" s="95">
        <v>1.4</v>
      </c>
      <c r="J166" s="95">
        <v>1.68</v>
      </c>
      <c r="K166" s="95">
        <v>2.23</v>
      </c>
      <c r="L166" s="96">
        <v>2.57</v>
      </c>
      <c r="M166" s="97">
        <v>10</v>
      </c>
      <c r="N166" s="98">
        <f t="shared" si="307"/>
        <v>888093.3600000001</v>
      </c>
      <c r="O166" s="97"/>
      <c r="P166" s="97">
        <f t="shared" si="308"/>
        <v>0</v>
      </c>
      <c r="Q166" s="97"/>
      <c r="R166" s="98">
        <f t="shared" si="309"/>
        <v>0</v>
      </c>
      <c r="S166" s="97"/>
      <c r="T166" s="98">
        <f t="shared" si="310"/>
        <v>0</v>
      </c>
      <c r="U166" s="97">
        <v>29</v>
      </c>
      <c r="V166" s="98">
        <f t="shared" si="311"/>
        <v>2575470.7440000004</v>
      </c>
      <c r="W166" s="97"/>
      <c r="X166" s="98">
        <f t="shared" si="312"/>
        <v>0</v>
      </c>
      <c r="Y166" s="97"/>
      <c r="Z166" s="98">
        <f t="shared" si="313"/>
        <v>0</v>
      </c>
      <c r="AA166" s="97"/>
      <c r="AB166" s="98">
        <f t="shared" si="314"/>
        <v>0</v>
      </c>
      <c r="AC166" s="97">
        <v>8</v>
      </c>
      <c r="AD166" s="98">
        <f t="shared" si="315"/>
        <v>710474.68799999997</v>
      </c>
      <c r="AE166" s="97"/>
      <c r="AF166" s="98">
        <f t="shared" si="316"/>
        <v>0</v>
      </c>
      <c r="AG166" s="110"/>
      <c r="AH166" s="98">
        <f t="shared" si="317"/>
        <v>0</v>
      </c>
      <c r="AI166" s="97"/>
      <c r="AJ166" s="98">
        <f t="shared" si="318"/>
        <v>0</v>
      </c>
      <c r="AK166" s="97"/>
      <c r="AL166" s="97">
        <f t="shared" si="319"/>
        <v>0</v>
      </c>
      <c r="AM166" s="97"/>
      <c r="AN166" s="98">
        <f t="shared" si="320"/>
        <v>0</v>
      </c>
      <c r="AO166" s="103">
        <v>15</v>
      </c>
      <c r="AP166" s="126">
        <f>(AO166*$E166*$F166*$G166*$J166*$AP$11)</f>
        <v>1598568.0480000004</v>
      </c>
      <c r="AQ166" s="97"/>
      <c r="AR166" s="102">
        <f t="shared" si="322"/>
        <v>0</v>
      </c>
      <c r="AS166" s="97"/>
      <c r="AT166" s="98">
        <f t="shared" si="323"/>
        <v>0</v>
      </c>
      <c r="AU166" s="97"/>
      <c r="AV166" s="97">
        <f t="shared" si="324"/>
        <v>0</v>
      </c>
      <c r="AW166" s="97"/>
      <c r="AX166" s="98">
        <f t="shared" si="325"/>
        <v>0</v>
      </c>
      <c r="AY166" s="97"/>
      <c r="AZ166" s="98">
        <f t="shared" si="326"/>
        <v>0</v>
      </c>
      <c r="BA166" s="97"/>
      <c r="BB166" s="98">
        <f t="shared" si="327"/>
        <v>0</v>
      </c>
      <c r="BC166" s="97"/>
      <c r="BD166" s="98">
        <f t="shared" si="328"/>
        <v>0</v>
      </c>
      <c r="BE166" s="97"/>
      <c r="BF166" s="98">
        <f t="shared" si="329"/>
        <v>0</v>
      </c>
      <c r="BG166" s="97"/>
      <c r="BH166" s="98">
        <f t="shared" si="330"/>
        <v>0</v>
      </c>
      <c r="BI166" s="97"/>
      <c r="BJ166" s="98">
        <f t="shared" si="331"/>
        <v>0</v>
      </c>
      <c r="BK166" s="97"/>
      <c r="BL166" s="98">
        <f t="shared" si="332"/>
        <v>0</v>
      </c>
      <c r="BM166" s="97"/>
      <c r="BN166" s="98">
        <f t="shared" si="333"/>
        <v>0</v>
      </c>
      <c r="BO166" s="97"/>
      <c r="BP166" s="98">
        <f t="shared" si="334"/>
        <v>0</v>
      </c>
      <c r="BQ166" s="97"/>
      <c r="BR166" s="98">
        <f t="shared" si="335"/>
        <v>0</v>
      </c>
      <c r="BS166" s="97"/>
      <c r="BT166" s="102">
        <f t="shared" si="336"/>
        <v>0</v>
      </c>
      <c r="BU166" s="104"/>
      <c r="BV166" s="98">
        <f t="shared" si="337"/>
        <v>0</v>
      </c>
      <c r="BW166" s="97"/>
      <c r="BX166" s="98">
        <f t="shared" si="338"/>
        <v>0</v>
      </c>
      <c r="BY166" s="97"/>
      <c r="BZ166" s="98">
        <f t="shared" si="339"/>
        <v>0</v>
      </c>
      <c r="CA166" s="97"/>
      <c r="CB166" s="98">
        <f t="shared" si="340"/>
        <v>0</v>
      </c>
      <c r="CC166" s="97"/>
      <c r="CD166" s="98">
        <f t="shared" si="341"/>
        <v>0</v>
      </c>
      <c r="CE166" s="97"/>
      <c r="CF166" s="98">
        <f t="shared" si="342"/>
        <v>0</v>
      </c>
      <c r="CG166" s="97"/>
      <c r="CH166" s="98">
        <f t="shared" si="343"/>
        <v>0</v>
      </c>
      <c r="CI166" s="97"/>
      <c r="CJ166" s="98">
        <f t="shared" si="344"/>
        <v>0</v>
      </c>
      <c r="CK166" s="97"/>
      <c r="CL166" s="98">
        <f t="shared" si="345"/>
        <v>0</v>
      </c>
      <c r="CM166" s="97"/>
      <c r="CN166" s="98">
        <f t="shared" si="346"/>
        <v>0</v>
      </c>
      <c r="CO166" s="97"/>
      <c r="CP166" s="98">
        <f t="shared" si="347"/>
        <v>0</v>
      </c>
      <c r="CQ166" s="97"/>
      <c r="CR166" s="98">
        <f t="shared" si="348"/>
        <v>0</v>
      </c>
      <c r="CS166" s="97"/>
      <c r="CT166" s="98">
        <f t="shared" si="349"/>
        <v>0</v>
      </c>
      <c r="CU166" s="103">
        <v>0</v>
      </c>
      <c r="CV166" s="98">
        <f t="shared" si="350"/>
        <v>0</v>
      </c>
      <c r="CW166" s="97"/>
      <c r="CX166" s="102">
        <f t="shared" si="351"/>
        <v>0</v>
      </c>
      <c r="CY166" s="97"/>
      <c r="CZ166" s="98">
        <f t="shared" si="352"/>
        <v>0</v>
      </c>
      <c r="DA166" s="104"/>
      <c r="DB166" s="98">
        <f t="shared" si="353"/>
        <v>0</v>
      </c>
      <c r="DC166" s="97"/>
      <c r="DD166" s="98">
        <f t="shared" si="354"/>
        <v>0</v>
      </c>
      <c r="DE166" s="97"/>
      <c r="DF166" s="98">
        <f t="shared" si="355"/>
        <v>0</v>
      </c>
      <c r="DG166" s="97"/>
      <c r="DH166" s="102">
        <f t="shared" si="356"/>
        <v>0</v>
      </c>
      <c r="DI166" s="98">
        <f t="shared" si="357"/>
        <v>62</v>
      </c>
      <c r="DJ166" s="98">
        <f t="shared" si="358"/>
        <v>5772606.8400000008</v>
      </c>
    </row>
    <row r="167" spans="1:114" ht="45" x14ac:dyDescent="0.25">
      <c r="A167" s="89"/>
      <c r="B167" s="90">
        <v>135</v>
      </c>
      <c r="C167" s="91" t="s">
        <v>423</v>
      </c>
      <c r="D167" s="92" t="s">
        <v>424</v>
      </c>
      <c r="E167" s="85">
        <v>23160</v>
      </c>
      <c r="F167" s="157">
        <v>2.79</v>
      </c>
      <c r="G167" s="94">
        <v>1</v>
      </c>
      <c r="H167" s="88"/>
      <c r="I167" s="95">
        <v>1.4</v>
      </c>
      <c r="J167" s="95">
        <v>1.68</v>
      </c>
      <c r="K167" s="95">
        <v>2.23</v>
      </c>
      <c r="L167" s="96">
        <v>2.57</v>
      </c>
      <c r="M167" s="97">
        <v>16</v>
      </c>
      <c r="N167" s="98">
        <f t="shared" si="307"/>
        <v>1592148.0959999999</v>
      </c>
      <c r="O167" s="97"/>
      <c r="P167" s="97">
        <f t="shared" si="308"/>
        <v>0</v>
      </c>
      <c r="Q167" s="97"/>
      <c r="R167" s="98">
        <f t="shared" si="309"/>
        <v>0</v>
      </c>
      <c r="S167" s="97"/>
      <c r="T167" s="98">
        <f t="shared" si="310"/>
        <v>0</v>
      </c>
      <c r="U167" s="97">
        <v>371</v>
      </c>
      <c r="V167" s="98">
        <f t="shared" si="311"/>
        <v>36917933.975999996</v>
      </c>
      <c r="W167" s="97"/>
      <c r="X167" s="98">
        <f t="shared" si="312"/>
        <v>0</v>
      </c>
      <c r="Y167" s="97"/>
      <c r="Z167" s="98">
        <f t="shared" si="313"/>
        <v>0</v>
      </c>
      <c r="AA167" s="97"/>
      <c r="AB167" s="98">
        <f t="shared" si="314"/>
        <v>0</v>
      </c>
      <c r="AC167" s="97">
        <v>20</v>
      </c>
      <c r="AD167" s="98">
        <f t="shared" si="315"/>
        <v>1990185.12</v>
      </c>
      <c r="AE167" s="97"/>
      <c r="AF167" s="98">
        <f t="shared" si="316"/>
        <v>0</v>
      </c>
      <c r="AG167" s="110"/>
      <c r="AH167" s="98">
        <f t="shared" si="317"/>
        <v>0</v>
      </c>
      <c r="AI167" s="97"/>
      <c r="AJ167" s="98">
        <f t="shared" si="318"/>
        <v>0</v>
      </c>
      <c r="AK167" s="97"/>
      <c r="AL167" s="97">
        <f t="shared" si="319"/>
        <v>0</v>
      </c>
      <c r="AM167" s="97"/>
      <c r="AN167" s="98">
        <f t="shared" si="320"/>
        <v>0</v>
      </c>
      <c r="AO167" s="158">
        <v>133</v>
      </c>
      <c r="AP167" s="160">
        <f>(AO167*$E167*$F167*$G167*$J167*$AP$11)+0.02</f>
        <v>15881677.277599998</v>
      </c>
      <c r="AQ167" s="97"/>
      <c r="AR167" s="102">
        <f t="shared" si="322"/>
        <v>0</v>
      </c>
      <c r="AS167" s="97"/>
      <c r="AT167" s="98">
        <f t="shared" si="323"/>
        <v>0</v>
      </c>
      <c r="AU167" s="97">
        <v>4</v>
      </c>
      <c r="AV167" s="97">
        <f t="shared" si="324"/>
        <v>325666.65599999996</v>
      </c>
      <c r="AW167" s="97"/>
      <c r="AX167" s="98">
        <f t="shared" si="325"/>
        <v>0</v>
      </c>
      <c r="AY167" s="97"/>
      <c r="AZ167" s="98">
        <f t="shared" si="326"/>
        <v>0</v>
      </c>
      <c r="BA167" s="97"/>
      <c r="BB167" s="98">
        <f t="shared" si="327"/>
        <v>0</v>
      </c>
      <c r="BC167" s="97"/>
      <c r="BD167" s="98">
        <f t="shared" si="328"/>
        <v>0</v>
      </c>
      <c r="BE167" s="97"/>
      <c r="BF167" s="98">
        <f t="shared" si="329"/>
        <v>0</v>
      </c>
      <c r="BG167" s="97"/>
      <c r="BH167" s="98">
        <f t="shared" si="330"/>
        <v>0</v>
      </c>
      <c r="BI167" s="97"/>
      <c r="BJ167" s="98">
        <f t="shared" si="331"/>
        <v>0</v>
      </c>
      <c r="BK167" s="97"/>
      <c r="BL167" s="98">
        <f t="shared" si="332"/>
        <v>0</v>
      </c>
      <c r="BM167" s="97"/>
      <c r="BN167" s="98">
        <f t="shared" si="333"/>
        <v>0</v>
      </c>
      <c r="BO167" s="97"/>
      <c r="BP167" s="98">
        <f t="shared" si="334"/>
        <v>0</v>
      </c>
      <c r="BQ167" s="97"/>
      <c r="BR167" s="98">
        <f t="shared" si="335"/>
        <v>0</v>
      </c>
      <c r="BS167" s="97"/>
      <c r="BT167" s="102">
        <f t="shared" si="336"/>
        <v>0</v>
      </c>
      <c r="BU167" s="104"/>
      <c r="BV167" s="98">
        <f t="shared" si="337"/>
        <v>0</v>
      </c>
      <c r="BW167" s="97"/>
      <c r="BX167" s="98">
        <f t="shared" si="338"/>
        <v>0</v>
      </c>
      <c r="BY167" s="97"/>
      <c r="BZ167" s="98">
        <f t="shared" si="339"/>
        <v>0</v>
      </c>
      <c r="CA167" s="97"/>
      <c r="CB167" s="98">
        <f t="shared" si="340"/>
        <v>0</v>
      </c>
      <c r="CC167" s="97"/>
      <c r="CD167" s="98">
        <f t="shared" si="341"/>
        <v>0</v>
      </c>
      <c r="CE167" s="97"/>
      <c r="CF167" s="98">
        <f t="shared" si="342"/>
        <v>0</v>
      </c>
      <c r="CG167" s="97"/>
      <c r="CH167" s="98">
        <f t="shared" si="343"/>
        <v>0</v>
      </c>
      <c r="CI167" s="97"/>
      <c r="CJ167" s="98">
        <f t="shared" si="344"/>
        <v>0</v>
      </c>
      <c r="CK167" s="97"/>
      <c r="CL167" s="98">
        <f t="shared" si="345"/>
        <v>0</v>
      </c>
      <c r="CM167" s="97"/>
      <c r="CN167" s="98">
        <f t="shared" si="346"/>
        <v>0</v>
      </c>
      <c r="CO167" s="97"/>
      <c r="CP167" s="98">
        <f t="shared" si="347"/>
        <v>0</v>
      </c>
      <c r="CQ167" s="97"/>
      <c r="CR167" s="98">
        <f t="shared" si="348"/>
        <v>0</v>
      </c>
      <c r="CS167" s="97"/>
      <c r="CT167" s="98">
        <f t="shared" si="349"/>
        <v>0</v>
      </c>
      <c r="CU167" s="103"/>
      <c r="CV167" s="98">
        <f t="shared" si="350"/>
        <v>0</v>
      </c>
      <c r="CW167" s="97"/>
      <c r="CX167" s="102">
        <f t="shared" si="351"/>
        <v>0</v>
      </c>
      <c r="CY167" s="97"/>
      <c r="CZ167" s="98">
        <f t="shared" si="352"/>
        <v>0</v>
      </c>
      <c r="DA167" s="104"/>
      <c r="DB167" s="98">
        <f t="shared" si="353"/>
        <v>0</v>
      </c>
      <c r="DC167" s="97"/>
      <c r="DD167" s="98">
        <f t="shared" si="354"/>
        <v>0</v>
      </c>
      <c r="DE167" s="97"/>
      <c r="DF167" s="98">
        <f t="shared" si="355"/>
        <v>0</v>
      </c>
      <c r="DG167" s="97"/>
      <c r="DH167" s="102">
        <f t="shared" si="356"/>
        <v>0</v>
      </c>
      <c r="DI167" s="98">
        <f t="shared" si="357"/>
        <v>544</v>
      </c>
      <c r="DJ167" s="98">
        <f t="shared" si="358"/>
        <v>56707611.125599995</v>
      </c>
    </row>
    <row r="168" spans="1:114" ht="45" x14ac:dyDescent="0.25">
      <c r="A168" s="89"/>
      <c r="B168" s="90">
        <v>136</v>
      </c>
      <c r="C168" s="91" t="s">
        <v>425</v>
      </c>
      <c r="D168" s="92" t="s">
        <v>426</v>
      </c>
      <c r="E168" s="85">
        <v>23160</v>
      </c>
      <c r="F168" s="157">
        <v>3.95</v>
      </c>
      <c r="G168" s="94">
        <v>1</v>
      </c>
      <c r="H168" s="88"/>
      <c r="I168" s="95">
        <v>1.4</v>
      </c>
      <c r="J168" s="95">
        <v>1.68</v>
      </c>
      <c r="K168" s="95">
        <v>2.23</v>
      </c>
      <c r="L168" s="96">
        <v>2.57</v>
      </c>
      <c r="M168" s="97">
        <v>0</v>
      </c>
      <c r="N168" s="98">
        <f t="shared" si="307"/>
        <v>0</v>
      </c>
      <c r="O168" s="97"/>
      <c r="P168" s="97">
        <f t="shared" si="308"/>
        <v>0</v>
      </c>
      <c r="Q168" s="97"/>
      <c r="R168" s="98">
        <f t="shared" si="309"/>
        <v>0</v>
      </c>
      <c r="S168" s="97"/>
      <c r="T168" s="98">
        <f t="shared" si="310"/>
        <v>0</v>
      </c>
      <c r="U168" s="97"/>
      <c r="V168" s="98">
        <f t="shared" si="311"/>
        <v>0</v>
      </c>
      <c r="W168" s="97">
        <v>0</v>
      </c>
      <c r="X168" s="98">
        <f t="shared" si="312"/>
        <v>0</v>
      </c>
      <c r="Y168" s="97"/>
      <c r="Z168" s="98">
        <f t="shared" si="313"/>
        <v>0</v>
      </c>
      <c r="AA168" s="97">
        <v>0</v>
      </c>
      <c r="AB168" s="98">
        <f t="shared" si="314"/>
        <v>0</v>
      </c>
      <c r="AC168" s="97"/>
      <c r="AD168" s="98">
        <f t="shared" si="315"/>
        <v>0</v>
      </c>
      <c r="AE168" s="97">
        <v>0</v>
      </c>
      <c r="AF168" s="98">
        <f t="shared" si="316"/>
        <v>0</v>
      </c>
      <c r="AG168" s="110"/>
      <c r="AH168" s="98">
        <f t="shared" si="317"/>
        <v>0</v>
      </c>
      <c r="AI168" s="97"/>
      <c r="AJ168" s="98">
        <f t="shared" si="318"/>
        <v>0</v>
      </c>
      <c r="AK168" s="97"/>
      <c r="AL168" s="97">
        <f t="shared" si="319"/>
        <v>0</v>
      </c>
      <c r="AM168" s="97"/>
      <c r="AN168" s="98">
        <f t="shared" si="320"/>
        <v>0</v>
      </c>
      <c r="AO168" s="103">
        <v>6</v>
      </c>
      <c r="AP168" s="144">
        <f t="shared" ref="AP168:AP214" si="359">(AO168*$E168*$F168*$G168*$J168*$AP$11)</f>
        <v>1014352.416</v>
      </c>
      <c r="AQ168" s="97"/>
      <c r="AR168" s="102">
        <f t="shared" si="322"/>
        <v>0</v>
      </c>
      <c r="AS168" s="97"/>
      <c r="AT168" s="98">
        <f t="shared" si="323"/>
        <v>0</v>
      </c>
      <c r="AU168" s="97"/>
      <c r="AV168" s="97">
        <f t="shared" si="324"/>
        <v>0</v>
      </c>
      <c r="AW168" s="97"/>
      <c r="AX168" s="98">
        <f t="shared" si="325"/>
        <v>0</v>
      </c>
      <c r="AY168" s="97">
        <v>0</v>
      </c>
      <c r="AZ168" s="98">
        <f t="shared" si="326"/>
        <v>0</v>
      </c>
      <c r="BA168" s="97">
        <v>0</v>
      </c>
      <c r="BB168" s="98">
        <f t="shared" si="327"/>
        <v>0</v>
      </c>
      <c r="BC168" s="97">
        <v>0</v>
      </c>
      <c r="BD168" s="98">
        <f t="shared" si="328"/>
        <v>0</v>
      </c>
      <c r="BE168" s="97"/>
      <c r="BF168" s="98">
        <f t="shared" si="329"/>
        <v>0</v>
      </c>
      <c r="BG168" s="97"/>
      <c r="BH168" s="98">
        <f t="shared" si="330"/>
        <v>0</v>
      </c>
      <c r="BI168" s="97">
        <v>0</v>
      </c>
      <c r="BJ168" s="98">
        <f t="shared" si="331"/>
        <v>0</v>
      </c>
      <c r="BK168" s="97">
        <v>0</v>
      </c>
      <c r="BL168" s="98">
        <f t="shared" si="332"/>
        <v>0</v>
      </c>
      <c r="BM168" s="97"/>
      <c r="BN168" s="98">
        <f t="shared" si="333"/>
        <v>0</v>
      </c>
      <c r="BO168" s="97"/>
      <c r="BP168" s="98">
        <f t="shared" si="334"/>
        <v>0</v>
      </c>
      <c r="BQ168" s="97"/>
      <c r="BR168" s="98">
        <f t="shared" si="335"/>
        <v>0</v>
      </c>
      <c r="BS168" s="97"/>
      <c r="BT168" s="102">
        <f t="shared" si="336"/>
        <v>0</v>
      </c>
      <c r="BU168" s="104">
        <v>0</v>
      </c>
      <c r="BV168" s="98">
        <f t="shared" si="337"/>
        <v>0</v>
      </c>
      <c r="BW168" s="97">
        <v>0</v>
      </c>
      <c r="BX168" s="98">
        <f t="shared" si="338"/>
        <v>0</v>
      </c>
      <c r="BY168" s="97"/>
      <c r="BZ168" s="98">
        <f t="shared" si="339"/>
        <v>0</v>
      </c>
      <c r="CA168" s="97"/>
      <c r="CB168" s="98">
        <f t="shared" si="340"/>
        <v>0</v>
      </c>
      <c r="CC168" s="97">
        <v>0</v>
      </c>
      <c r="CD168" s="98">
        <f t="shared" si="341"/>
        <v>0</v>
      </c>
      <c r="CE168" s="97"/>
      <c r="CF168" s="98">
        <f t="shared" si="342"/>
        <v>0</v>
      </c>
      <c r="CG168" s="97"/>
      <c r="CH168" s="98">
        <f t="shared" si="343"/>
        <v>0</v>
      </c>
      <c r="CI168" s="97"/>
      <c r="CJ168" s="98">
        <f t="shared" si="344"/>
        <v>0</v>
      </c>
      <c r="CK168" s="97"/>
      <c r="CL168" s="98">
        <f t="shared" si="345"/>
        <v>0</v>
      </c>
      <c r="CM168" s="97"/>
      <c r="CN168" s="98">
        <f t="shared" si="346"/>
        <v>0</v>
      </c>
      <c r="CO168" s="97"/>
      <c r="CP168" s="98">
        <f t="shared" si="347"/>
        <v>0</v>
      </c>
      <c r="CQ168" s="97"/>
      <c r="CR168" s="98">
        <f t="shared" si="348"/>
        <v>0</v>
      </c>
      <c r="CS168" s="97">
        <v>0</v>
      </c>
      <c r="CT168" s="98">
        <f t="shared" si="349"/>
        <v>0</v>
      </c>
      <c r="CU168" s="103">
        <v>0</v>
      </c>
      <c r="CV168" s="98">
        <f t="shared" si="350"/>
        <v>0</v>
      </c>
      <c r="CW168" s="97">
        <v>0</v>
      </c>
      <c r="CX168" s="102">
        <f t="shared" si="351"/>
        <v>0</v>
      </c>
      <c r="CY168" s="97">
        <v>0</v>
      </c>
      <c r="CZ168" s="98">
        <f t="shared" si="352"/>
        <v>0</v>
      </c>
      <c r="DA168" s="104"/>
      <c r="DB168" s="98">
        <f t="shared" si="353"/>
        <v>0</v>
      </c>
      <c r="DC168" s="97"/>
      <c r="DD168" s="98">
        <f t="shared" si="354"/>
        <v>0</v>
      </c>
      <c r="DE168" s="97"/>
      <c r="DF168" s="98">
        <f t="shared" si="355"/>
        <v>0</v>
      </c>
      <c r="DG168" s="97"/>
      <c r="DH168" s="102">
        <f t="shared" si="356"/>
        <v>0</v>
      </c>
      <c r="DI168" s="98">
        <f t="shared" si="357"/>
        <v>6</v>
      </c>
      <c r="DJ168" s="98">
        <f t="shared" si="358"/>
        <v>1014352.416</v>
      </c>
    </row>
    <row r="169" spans="1:114" ht="29.25" customHeight="1" x14ac:dyDescent="0.25">
      <c r="A169" s="89"/>
      <c r="B169" s="90">
        <v>137</v>
      </c>
      <c r="C169" s="91" t="s">
        <v>427</v>
      </c>
      <c r="D169" s="92" t="s">
        <v>428</v>
      </c>
      <c r="E169" s="85">
        <v>23160</v>
      </c>
      <c r="F169" s="157">
        <v>2.38</v>
      </c>
      <c r="G169" s="94">
        <v>1</v>
      </c>
      <c r="H169" s="88"/>
      <c r="I169" s="95">
        <v>1.4</v>
      </c>
      <c r="J169" s="95">
        <v>1.68</v>
      </c>
      <c r="K169" s="95">
        <v>2.23</v>
      </c>
      <c r="L169" s="96">
        <v>2.57</v>
      </c>
      <c r="M169" s="97">
        <v>0</v>
      </c>
      <c r="N169" s="98">
        <f t="shared" si="307"/>
        <v>0</v>
      </c>
      <c r="O169" s="97">
        <v>13</v>
      </c>
      <c r="P169" s="97">
        <f t="shared" si="308"/>
        <v>1103518.416</v>
      </c>
      <c r="Q169" s="97"/>
      <c r="R169" s="98">
        <f t="shared" si="309"/>
        <v>0</v>
      </c>
      <c r="S169" s="97"/>
      <c r="T169" s="98">
        <f t="shared" si="310"/>
        <v>0</v>
      </c>
      <c r="U169" s="97"/>
      <c r="V169" s="98">
        <f t="shared" si="311"/>
        <v>0</v>
      </c>
      <c r="W169" s="113"/>
      <c r="X169" s="98">
        <f t="shared" si="312"/>
        <v>0</v>
      </c>
      <c r="Y169" s="97"/>
      <c r="Z169" s="98">
        <f t="shared" si="313"/>
        <v>0</v>
      </c>
      <c r="AA169" s="113"/>
      <c r="AB169" s="98">
        <f t="shared" si="314"/>
        <v>0</v>
      </c>
      <c r="AC169" s="97">
        <v>10</v>
      </c>
      <c r="AD169" s="98">
        <f t="shared" si="315"/>
        <v>848860.32000000007</v>
      </c>
      <c r="AE169" s="113"/>
      <c r="AF169" s="98">
        <f t="shared" si="316"/>
        <v>0</v>
      </c>
      <c r="AG169" s="110"/>
      <c r="AH169" s="98">
        <f t="shared" si="317"/>
        <v>0</v>
      </c>
      <c r="AI169" s="97">
        <v>7</v>
      </c>
      <c r="AJ169" s="98">
        <f t="shared" si="318"/>
        <v>594202.22400000005</v>
      </c>
      <c r="AK169" s="97"/>
      <c r="AL169" s="97">
        <f t="shared" si="319"/>
        <v>0</v>
      </c>
      <c r="AM169" s="97"/>
      <c r="AN169" s="98">
        <f t="shared" si="320"/>
        <v>0</v>
      </c>
      <c r="AO169" s="103"/>
      <c r="AP169" s="98">
        <f t="shared" si="359"/>
        <v>0</v>
      </c>
      <c r="AQ169" s="113"/>
      <c r="AR169" s="102">
        <f t="shared" si="322"/>
        <v>0</v>
      </c>
      <c r="AS169" s="113"/>
      <c r="AT169" s="98">
        <f t="shared" si="323"/>
        <v>0</v>
      </c>
      <c r="AU169" s="113"/>
      <c r="AV169" s="97">
        <f t="shared" si="324"/>
        <v>0</v>
      </c>
      <c r="AW169" s="97"/>
      <c r="AX169" s="98">
        <f t="shared" si="325"/>
        <v>0</v>
      </c>
      <c r="AY169" s="113"/>
      <c r="AZ169" s="98">
        <f t="shared" si="326"/>
        <v>0</v>
      </c>
      <c r="BA169" s="113"/>
      <c r="BB169" s="98">
        <f t="shared" si="327"/>
        <v>0</v>
      </c>
      <c r="BC169" s="113"/>
      <c r="BD169" s="98">
        <f t="shared" si="328"/>
        <v>0</v>
      </c>
      <c r="BE169" s="113"/>
      <c r="BF169" s="98">
        <f t="shared" si="329"/>
        <v>0</v>
      </c>
      <c r="BG169" s="97"/>
      <c r="BH169" s="98">
        <f t="shared" si="330"/>
        <v>0</v>
      </c>
      <c r="BI169" s="113"/>
      <c r="BJ169" s="98">
        <f t="shared" si="331"/>
        <v>0</v>
      </c>
      <c r="BK169" s="113"/>
      <c r="BL169" s="98">
        <f t="shared" si="332"/>
        <v>0</v>
      </c>
      <c r="BM169" s="113"/>
      <c r="BN169" s="98">
        <f t="shared" si="333"/>
        <v>0</v>
      </c>
      <c r="BO169" s="113"/>
      <c r="BP169" s="98">
        <f t="shared" si="334"/>
        <v>0</v>
      </c>
      <c r="BQ169" s="113"/>
      <c r="BR169" s="98">
        <f t="shared" si="335"/>
        <v>0</v>
      </c>
      <c r="BS169" s="97"/>
      <c r="BT169" s="102">
        <f t="shared" si="336"/>
        <v>0</v>
      </c>
      <c r="BU169" s="156"/>
      <c r="BV169" s="98">
        <f t="shared" si="337"/>
        <v>0</v>
      </c>
      <c r="BW169" s="113"/>
      <c r="BX169" s="98">
        <f t="shared" si="338"/>
        <v>0</v>
      </c>
      <c r="BY169" s="113"/>
      <c r="BZ169" s="98">
        <f t="shared" si="339"/>
        <v>0</v>
      </c>
      <c r="CA169" s="113"/>
      <c r="CB169" s="98">
        <f t="shared" si="340"/>
        <v>0</v>
      </c>
      <c r="CC169" s="113"/>
      <c r="CD169" s="98">
        <f t="shared" si="341"/>
        <v>0</v>
      </c>
      <c r="CE169" s="113"/>
      <c r="CF169" s="98">
        <f t="shared" si="342"/>
        <v>0</v>
      </c>
      <c r="CG169" s="113"/>
      <c r="CH169" s="98">
        <f t="shared" si="343"/>
        <v>0</v>
      </c>
      <c r="CI169" s="113"/>
      <c r="CJ169" s="98">
        <f t="shared" si="344"/>
        <v>0</v>
      </c>
      <c r="CK169" s="113"/>
      <c r="CL169" s="98">
        <f t="shared" si="345"/>
        <v>0</v>
      </c>
      <c r="CM169" s="113"/>
      <c r="CN169" s="98">
        <f t="shared" si="346"/>
        <v>0</v>
      </c>
      <c r="CO169" s="113"/>
      <c r="CP169" s="98">
        <f t="shared" si="347"/>
        <v>0</v>
      </c>
      <c r="CQ169" s="113"/>
      <c r="CR169" s="98">
        <f t="shared" si="348"/>
        <v>0</v>
      </c>
      <c r="CS169" s="113"/>
      <c r="CT169" s="98">
        <f t="shared" si="349"/>
        <v>0</v>
      </c>
      <c r="CU169" s="103"/>
      <c r="CV169" s="98">
        <f t="shared" si="350"/>
        <v>0</v>
      </c>
      <c r="CW169" s="113"/>
      <c r="CX169" s="102">
        <f t="shared" si="351"/>
        <v>0</v>
      </c>
      <c r="CY169" s="113"/>
      <c r="CZ169" s="98">
        <f t="shared" si="352"/>
        <v>0</v>
      </c>
      <c r="DA169" s="156"/>
      <c r="DB169" s="98">
        <f t="shared" si="353"/>
        <v>0</v>
      </c>
      <c r="DC169" s="113"/>
      <c r="DD169" s="98">
        <f t="shared" si="354"/>
        <v>0</v>
      </c>
      <c r="DE169" s="113"/>
      <c r="DF169" s="98">
        <f t="shared" si="355"/>
        <v>0</v>
      </c>
      <c r="DG169" s="113"/>
      <c r="DH169" s="102">
        <f t="shared" si="356"/>
        <v>0</v>
      </c>
      <c r="DI169" s="98">
        <f t="shared" si="357"/>
        <v>30</v>
      </c>
      <c r="DJ169" s="98">
        <f t="shared" si="358"/>
        <v>2546580.96</v>
      </c>
    </row>
    <row r="170" spans="1:114" ht="34.5" customHeight="1" x14ac:dyDescent="0.25">
      <c r="A170" s="89"/>
      <c r="B170" s="90">
        <v>138</v>
      </c>
      <c r="C170" s="91" t="s">
        <v>429</v>
      </c>
      <c r="D170" s="92" t="s">
        <v>430</v>
      </c>
      <c r="E170" s="85">
        <v>23160</v>
      </c>
      <c r="F170" s="157">
        <v>2.63</v>
      </c>
      <c r="G170" s="94">
        <v>1</v>
      </c>
      <c r="H170" s="88"/>
      <c r="I170" s="95">
        <v>1.4</v>
      </c>
      <c r="J170" s="95">
        <v>1.68</v>
      </c>
      <c r="K170" s="95">
        <v>2.23</v>
      </c>
      <c r="L170" s="96">
        <v>2.57</v>
      </c>
      <c r="M170" s="97">
        <v>3</v>
      </c>
      <c r="N170" s="98">
        <f t="shared" si="307"/>
        <v>281407.89600000001</v>
      </c>
      <c r="O170" s="97">
        <v>11</v>
      </c>
      <c r="P170" s="97">
        <f t="shared" si="308"/>
        <v>1031828.9519999999</v>
      </c>
      <c r="Q170" s="97"/>
      <c r="R170" s="98">
        <f t="shared" si="309"/>
        <v>0</v>
      </c>
      <c r="S170" s="97"/>
      <c r="T170" s="98">
        <f t="shared" si="310"/>
        <v>0</v>
      </c>
      <c r="U170" s="97">
        <v>0</v>
      </c>
      <c r="V170" s="98">
        <f t="shared" si="311"/>
        <v>0</v>
      </c>
      <c r="W170" s="113"/>
      <c r="X170" s="98">
        <f t="shared" si="312"/>
        <v>0</v>
      </c>
      <c r="Y170" s="97"/>
      <c r="Z170" s="98">
        <f t="shared" si="313"/>
        <v>0</v>
      </c>
      <c r="AA170" s="113"/>
      <c r="AB170" s="98">
        <f t="shared" si="314"/>
        <v>0</v>
      </c>
      <c r="AC170" s="97">
        <v>45</v>
      </c>
      <c r="AD170" s="98">
        <f t="shared" si="315"/>
        <v>4221118.4400000004</v>
      </c>
      <c r="AE170" s="113"/>
      <c r="AF170" s="98">
        <f t="shared" si="316"/>
        <v>0</v>
      </c>
      <c r="AG170" s="110"/>
      <c r="AH170" s="98">
        <f t="shared" si="317"/>
        <v>0</v>
      </c>
      <c r="AI170" s="97">
        <v>2</v>
      </c>
      <c r="AJ170" s="98">
        <f t="shared" si="318"/>
        <v>187605.264</v>
      </c>
      <c r="AK170" s="97"/>
      <c r="AL170" s="97">
        <f t="shared" si="319"/>
        <v>0</v>
      </c>
      <c r="AM170" s="97"/>
      <c r="AN170" s="98">
        <f t="shared" si="320"/>
        <v>0</v>
      </c>
      <c r="AO170" s="103">
        <v>1</v>
      </c>
      <c r="AP170" s="98">
        <f t="shared" si="359"/>
        <v>112563.1584</v>
      </c>
      <c r="AQ170" s="113"/>
      <c r="AR170" s="102">
        <f t="shared" si="322"/>
        <v>0</v>
      </c>
      <c r="AS170" s="113"/>
      <c r="AT170" s="98">
        <f t="shared" si="323"/>
        <v>0</v>
      </c>
      <c r="AU170" s="113"/>
      <c r="AV170" s="97">
        <f t="shared" si="324"/>
        <v>0</v>
      </c>
      <c r="AW170" s="97"/>
      <c r="AX170" s="98">
        <f t="shared" si="325"/>
        <v>0</v>
      </c>
      <c r="AY170" s="113"/>
      <c r="AZ170" s="98">
        <f t="shared" si="326"/>
        <v>0</v>
      </c>
      <c r="BA170" s="113"/>
      <c r="BB170" s="98">
        <f t="shared" si="327"/>
        <v>0</v>
      </c>
      <c r="BC170" s="113"/>
      <c r="BD170" s="98">
        <f t="shared" si="328"/>
        <v>0</v>
      </c>
      <c r="BE170" s="113"/>
      <c r="BF170" s="98">
        <f t="shared" si="329"/>
        <v>0</v>
      </c>
      <c r="BG170" s="97"/>
      <c r="BH170" s="98">
        <f t="shared" si="330"/>
        <v>0</v>
      </c>
      <c r="BI170" s="113"/>
      <c r="BJ170" s="98">
        <f t="shared" si="331"/>
        <v>0</v>
      </c>
      <c r="BK170" s="113"/>
      <c r="BL170" s="98">
        <f t="shared" si="332"/>
        <v>0</v>
      </c>
      <c r="BM170" s="113"/>
      <c r="BN170" s="98">
        <f t="shared" si="333"/>
        <v>0</v>
      </c>
      <c r="BO170" s="113"/>
      <c r="BP170" s="98">
        <f t="shared" si="334"/>
        <v>0</v>
      </c>
      <c r="BQ170" s="113"/>
      <c r="BR170" s="98">
        <f t="shared" si="335"/>
        <v>0</v>
      </c>
      <c r="BS170" s="97"/>
      <c r="BT170" s="102">
        <f t="shared" si="336"/>
        <v>0</v>
      </c>
      <c r="BU170" s="156"/>
      <c r="BV170" s="98">
        <f t="shared" si="337"/>
        <v>0</v>
      </c>
      <c r="BW170" s="113"/>
      <c r="BX170" s="98">
        <f t="shared" si="338"/>
        <v>0</v>
      </c>
      <c r="BY170" s="113"/>
      <c r="BZ170" s="98">
        <f t="shared" si="339"/>
        <v>0</v>
      </c>
      <c r="CA170" s="113"/>
      <c r="CB170" s="98">
        <f t="shared" si="340"/>
        <v>0</v>
      </c>
      <c r="CC170" s="113"/>
      <c r="CD170" s="98">
        <f t="shared" si="341"/>
        <v>0</v>
      </c>
      <c r="CE170" s="113"/>
      <c r="CF170" s="98">
        <f t="shared" si="342"/>
        <v>0</v>
      </c>
      <c r="CG170" s="113"/>
      <c r="CH170" s="98">
        <f t="shared" si="343"/>
        <v>0</v>
      </c>
      <c r="CI170" s="113"/>
      <c r="CJ170" s="98">
        <f t="shared" si="344"/>
        <v>0</v>
      </c>
      <c r="CK170" s="113"/>
      <c r="CL170" s="98">
        <f t="shared" si="345"/>
        <v>0</v>
      </c>
      <c r="CM170" s="113"/>
      <c r="CN170" s="98">
        <f t="shared" si="346"/>
        <v>0</v>
      </c>
      <c r="CO170" s="113"/>
      <c r="CP170" s="98">
        <f t="shared" si="347"/>
        <v>0</v>
      </c>
      <c r="CQ170" s="113"/>
      <c r="CR170" s="98">
        <f t="shared" si="348"/>
        <v>0</v>
      </c>
      <c r="CS170" s="113"/>
      <c r="CT170" s="98">
        <f t="shared" si="349"/>
        <v>0</v>
      </c>
      <c r="CU170" s="103">
        <v>0</v>
      </c>
      <c r="CV170" s="98">
        <f t="shared" si="350"/>
        <v>0</v>
      </c>
      <c r="CW170" s="113"/>
      <c r="CX170" s="102">
        <f t="shared" si="351"/>
        <v>0</v>
      </c>
      <c r="CY170" s="113"/>
      <c r="CZ170" s="98">
        <f t="shared" si="352"/>
        <v>0</v>
      </c>
      <c r="DA170" s="156"/>
      <c r="DB170" s="98">
        <f t="shared" si="353"/>
        <v>0</v>
      </c>
      <c r="DC170" s="113"/>
      <c r="DD170" s="98">
        <f t="shared" si="354"/>
        <v>0</v>
      </c>
      <c r="DE170" s="113"/>
      <c r="DF170" s="98">
        <f t="shared" si="355"/>
        <v>0</v>
      </c>
      <c r="DG170" s="113"/>
      <c r="DH170" s="102">
        <f t="shared" si="356"/>
        <v>0</v>
      </c>
      <c r="DI170" s="98">
        <f t="shared" si="357"/>
        <v>62</v>
      </c>
      <c r="DJ170" s="98">
        <f t="shared" si="358"/>
        <v>5834523.7104000011</v>
      </c>
    </row>
    <row r="171" spans="1:114" ht="36.75" customHeight="1" x14ac:dyDescent="0.25">
      <c r="A171" s="89"/>
      <c r="B171" s="90">
        <v>139</v>
      </c>
      <c r="C171" s="91" t="s">
        <v>431</v>
      </c>
      <c r="D171" s="92" t="s">
        <v>432</v>
      </c>
      <c r="E171" s="85">
        <v>23160</v>
      </c>
      <c r="F171" s="157">
        <v>2.17</v>
      </c>
      <c r="G171" s="94">
        <v>1</v>
      </c>
      <c r="H171" s="88"/>
      <c r="I171" s="95">
        <v>1.4</v>
      </c>
      <c r="J171" s="95">
        <v>1.68</v>
      </c>
      <c r="K171" s="95">
        <v>2.23</v>
      </c>
      <c r="L171" s="96">
        <v>2.57</v>
      </c>
      <c r="M171" s="97">
        <v>2</v>
      </c>
      <c r="N171" s="98">
        <f t="shared" si="307"/>
        <v>154792.17599999998</v>
      </c>
      <c r="O171" s="97"/>
      <c r="P171" s="97">
        <f t="shared" si="308"/>
        <v>0</v>
      </c>
      <c r="Q171" s="97"/>
      <c r="R171" s="98">
        <f t="shared" si="309"/>
        <v>0</v>
      </c>
      <c r="S171" s="97"/>
      <c r="T171" s="98">
        <f t="shared" si="310"/>
        <v>0</v>
      </c>
      <c r="U171" s="97">
        <v>2</v>
      </c>
      <c r="V171" s="98">
        <f t="shared" si="311"/>
        <v>154792.17599999998</v>
      </c>
      <c r="W171" s="97"/>
      <c r="X171" s="98">
        <f t="shared" si="312"/>
        <v>0</v>
      </c>
      <c r="Y171" s="97"/>
      <c r="Z171" s="98">
        <f t="shared" si="313"/>
        <v>0</v>
      </c>
      <c r="AA171" s="97"/>
      <c r="AB171" s="98">
        <f t="shared" si="314"/>
        <v>0</v>
      </c>
      <c r="AC171" s="97">
        <v>10</v>
      </c>
      <c r="AD171" s="98">
        <f t="shared" si="315"/>
        <v>773960.88</v>
      </c>
      <c r="AE171" s="97"/>
      <c r="AF171" s="98">
        <f t="shared" si="316"/>
        <v>0</v>
      </c>
      <c r="AG171" s="110"/>
      <c r="AH171" s="98">
        <f t="shared" si="317"/>
        <v>0</v>
      </c>
      <c r="AI171" s="97"/>
      <c r="AJ171" s="98">
        <f t="shared" si="318"/>
        <v>0</v>
      </c>
      <c r="AK171" s="97"/>
      <c r="AL171" s="97">
        <f t="shared" si="319"/>
        <v>0</v>
      </c>
      <c r="AM171" s="97"/>
      <c r="AN171" s="98">
        <f t="shared" si="320"/>
        <v>0</v>
      </c>
      <c r="AO171" s="101"/>
      <c r="AP171" s="98">
        <f t="shared" si="359"/>
        <v>0</v>
      </c>
      <c r="AQ171" s="97"/>
      <c r="AR171" s="102">
        <f t="shared" si="322"/>
        <v>0</v>
      </c>
      <c r="AS171" s="97"/>
      <c r="AT171" s="98">
        <f t="shared" si="323"/>
        <v>0</v>
      </c>
      <c r="AU171" s="97"/>
      <c r="AV171" s="97">
        <f t="shared" si="324"/>
        <v>0</v>
      </c>
      <c r="AW171" s="97"/>
      <c r="AX171" s="98">
        <f t="shared" si="325"/>
        <v>0</v>
      </c>
      <c r="AY171" s="97"/>
      <c r="AZ171" s="98">
        <f t="shared" si="326"/>
        <v>0</v>
      </c>
      <c r="BA171" s="97"/>
      <c r="BB171" s="98">
        <f t="shared" si="327"/>
        <v>0</v>
      </c>
      <c r="BC171" s="97"/>
      <c r="BD171" s="98">
        <f t="shared" si="328"/>
        <v>0</v>
      </c>
      <c r="BE171" s="97"/>
      <c r="BF171" s="98">
        <f t="shared" si="329"/>
        <v>0</v>
      </c>
      <c r="BG171" s="97"/>
      <c r="BH171" s="98">
        <f t="shared" si="330"/>
        <v>0</v>
      </c>
      <c r="BI171" s="97"/>
      <c r="BJ171" s="98">
        <f t="shared" si="331"/>
        <v>0</v>
      </c>
      <c r="BK171" s="97"/>
      <c r="BL171" s="98">
        <f t="shared" si="332"/>
        <v>0</v>
      </c>
      <c r="BM171" s="97"/>
      <c r="BN171" s="98">
        <f t="shared" si="333"/>
        <v>0</v>
      </c>
      <c r="BO171" s="97"/>
      <c r="BP171" s="98">
        <f t="shared" si="334"/>
        <v>0</v>
      </c>
      <c r="BQ171" s="97"/>
      <c r="BR171" s="98">
        <f t="shared" si="335"/>
        <v>0</v>
      </c>
      <c r="BS171" s="97"/>
      <c r="BT171" s="102">
        <f t="shared" si="336"/>
        <v>0</v>
      </c>
      <c r="BU171" s="104"/>
      <c r="BV171" s="98">
        <f t="shared" si="337"/>
        <v>0</v>
      </c>
      <c r="BW171" s="97"/>
      <c r="BX171" s="98">
        <f t="shared" si="338"/>
        <v>0</v>
      </c>
      <c r="BY171" s="97"/>
      <c r="BZ171" s="98">
        <f t="shared" si="339"/>
        <v>0</v>
      </c>
      <c r="CA171" s="97"/>
      <c r="CB171" s="98">
        <f t="shared" si="340"/>
        <v>0</v>
      </c>
      <c r="CC171" s="97"/>
      <c r="CD171" s="98">
        <f t="shared" si="341"/>
        <v>0</v>
      </c>
      <c r="CE171" s="97"/>
      <c r="CF171" s="98">
        <f t="shared" si="342"/>
        <v>0</v>
      </c>
      <c r="CG171" s="97"/>
      <c r="CH171" s="98">
        <f t="shared" si="343"/>
        <v>0</v>
      </c>
      <c r="CI171" s="97"/>
      <c r="CJ171" s="98">
        <f t="shared" si="344"/>
        <v>0</v>
      </c>
      <c r="CK171" s="97"/>
      <c r="CL171" s="98">
        <f t="shared" si="345"/>
        <v>0</v>
      </c>
      <c r="CM171" s="97"/>
      <c r="CN171" s="98">
        <f t="shared" si="346"/>
        <v>0</v>
      </c>
      <c r="CO171" s="97"/>
      <c r="CP171" s="98">
        <f t="shared" si="347"/>
        <v>0</v>
      </c>
      <c r="CQ171" s="97"/>
      <c r="CR171" s="98">
        <f t="shared" si="348"/>
        <v>0</v>
      </c>
      <c r="CS171" s="97"/>
      <c r="CT171" s="98">
        <f t="shared" si="349"/>
        <v>0</v>
      </c>
      <c r="CU171" s="103"/>
      <c r="CV171" s="98">
        <f t="shared" si="350"/>
        <v>0</v>
      </c>
      <c r="CW171" s="97"/>
      <c r="CX171" s="102">
        <f t="shared" si="351"/>
        <v>0</v>
      </c>
      <c r="CY171" s="97"/>
      <c r="CZ171" s="98">
        <f t="shared" si="352"/>
        <v>0</v>
      </c>
      <c r="DA171" s="104"/>
      <c r="DB171" s="98">
        <f t="shared" si="353"/>
        <v>0</v>
      </c>
      <c r="DC171" s="97"/>
      <c r="DD171" s="98">
        <f t="shared" si="354"/>
        <v>0</v>
      </c>
      <c r="DE171" s="97"/>
      <c r="DF171" s="98">
        <f t="shared" si="355"/>
        <v>0</v>
      </c>
      <c r="DG171" s="97"/>
      <c r="DH171" s="102">
        <f t="shared" si="356"/>
        <v>0</v>
      </c>
      <c r="DI171" s="98">
        <f t="shared" si="357"/>
        <v>14</v>
      </c>
      <c r="DJ171" s="98">
        <f t="shared" si="358"/>
        <v>1083545.2319999998</v>
      </c>
    </row>
    <row r="172" spans="1:114" ht="33" customHeight="1" x14ac:dyDescent="0.25">
      <c r="A172" s="89"/>
      <c r="B172" s="90">
        <v>140</v>
      </c>
      <c r="C172" s="91" t="s">
        <v>433</v>
      </c>
      <c r="D172" s="92" t="s">
        <v>434</v>
      </c>
      <c r="E172" s="85">
        <v>23160</v>
      </c>
      <c r="F172" s="157">
        <v>3.43</v>
      </c>
      <c r="G172" s="94">
        <v>1</v>
      </c>
      <c r="H172" s="88"/>
      <c r="I172" s="95">
        <v>1.4</v>
      </c>
      <c r="J172" s="95">
        <v>1.68</v>
      </c>
      <c r="K172" s="95">
        <v>2.23</v>
      </c>
      <c r="L172" s="96">
        <v>2.57</v>
      </c>
      <c r="M172" s="97">
        <v>14</v>
      </c>
      <c r="N172" s="98">
        <f t="shared" si="307"/>
        <v>1712700.5279999999</v>
      </c>
      <c r="O172" s="97">
        <v>3</v>
      </c>
      <c r="P172" s="97">
        <f t="shared" si="308"/>
        <v>367007.25600000005</v>
      </c>
      <c r="Q172" s="97"/>
      <c r="R172" s="98">
        <f t="shared" si="309"/>
        <v>0</v>
      </c>
      <c r="S172" s="97"/>
      <c r="T172" s="98">
        <f t="shared" si="310"/>
        <v>0</v>
      </c>
      <c r="U172" s="97">
        <v>80</v>
      </c>
      <c r="V172" s="98">
        <f t="shared" si="311"/>
        <v>9786860.1600000001</v>
      </c>
      <c r="W172" s="97"/>
      <c r="X172" s="98">
        <f t="shared" si="312"/>
        <v>0</v>
      </c>
      <c r="Y172" s="97"/>
      <c r="Z172" s="98">
        <f t="shared" si="313"/>
        <v>0</v>
      </c>
      <c r="AA172" s="97"/>
      <c r="AB172" s="98">
        <f t="shared" si="314"/>
        <v>0</v>
      </c>
      <c r="AC172" s="97">
        <v>20</v>
      </c>
      <c r="AD172" s="98">
        <f t="shared" si="315"/>
        <v>2446715.04</v>
      </c>
      <c r="AE172" s="97"/>
      <c r="AF172" s="98">
        <f t="shared" si="316"/>
        <v>0</v>
      </c>
      <c r="AG172" s="110"/>
      <c r="AH172" s="98">
        <f t="shared" si="317"/>
        <v>0</v>
      </c>
      <c r="AI172" s="97">
        <v>9</v>
      </c>
      <c r="AJ172" s="98">
        <f t="shared" si="318"/>
        <v>1101021.7680000002</v>
      </c>
      <c r="AK172" s="97"/>
      <c r="AL172" s="97">
        <f t="shared" si="319"/>
        <v>0</v>
      </c>
      <c r="AM172" s="97"/>
      <c r="AN172" s="98">
        <f t="shared" si="320"/>
        <v>0</v>
      </c>
      <c r="AO172" s="103">
        <v>31</v>
      </c>
      <c r="AP172" s="98">
        <f t="shared" si="359"/>
        <v>4550889.9744000006</v>
      </c>
      <c r="AQ172" s="97"/>
      <c r="AR172" s="102">
        <f t="shared" si="322"/>
        <v>0</v>
      </c>
      <c r="AS172" s="97"/>
      <c r="AT172" s="98">
        <f t="shared" si="323"/>
        <v>0</v>
      </c>
      <c r="AU172" s="97"/>
      <c r="AV172" s="97">
        <f t="shared" si="324"/>
        <v>0</v>
      </c>
      <c r="AW172" s="97"/>
      <c r="AX172" s="98">
        <f t="shared" si="325"/>
        <v>0</v>
      </c>
      <c r="AY172" s="97"/>
      <c r="AZ172" s="98">
        <f t="shared" si="326"/>
        <v>0</v>
      </c>
      <c r="BA172" s="97"/>
      <c r="BB172" s="98">
        <f t="shared" si="327"/>
        <v>0</v>
      </c>
      <c r="BC172" s="97"/>
      <c r="BD172" s="98">
        <f t="shared" si="328"/>
        <v>0</v>
      </c>
      <c r="BE172" s="97"/>
      <c r="BF172" s="98">
        <f t="shared" si="329"/>
        <v>0</v>
      </c>
      <c r="BG172" s="97"/>
      <c r="BH172" s="98">
        <f t="shared" si="330"/>
        <v>0</v>
      </c>
      <c r="BI172" s="97"/>
      <c r="BJ172" s="98">
        <f t="shared" si="331"/>
        <v>0</v>
      </c>
      <c r="BK172" s="97"/>
      <c r="BL172" s="98">
        <f t="shared" si="332"/>
        <v>0</v>
      </c>
      <c r="BM172" s="97"/>
      <c r="BN172" s="98">
        <f t="shared" si="333"/>
        <v>0</v>
      </c>
      <c r="BO172" s="97"/>
      <c r="BP172" s="98">
        <f t="shared" si="334"/>
        <v>0</v>
      </c>
      <c r="BQ172" s="97"/>
      <c r="BR172" s="98">
        <f t="shared" si="335"/>
        <v>0</v>
      </c>
      <c r="BS172" s="97"/>
      <c r="BT172" s="102">
        <f t="shared" si="336"/>
        <v>0</v>
      </c>
      <c r="BU172" s="104"/>
      <c r="BV172" s="98">
        <f t="shared" si="337"/>
        <v>0</v>
      </c>
      <c r="BW172" s="97"/>
      <c r="BX172" s="98">
        <f t="shared" si="338"/>
        <v>0</v>
      </c>
      <c r="BY172" s="97"/>
      <c r="BZ172" s="98">
        <f t="shared" si="339"/>
        <v>0</v>
      </c>
      <c r="CA172" s="97"/>
      <c r="CB172" s="98">
        <f t="shared" si="340"/>
        <v>0</v>
      </c>
      <c r="CC172" s="97"/>
      <c r="CD172" s="98">
        <f t="shared" si="341"/>
        <v>0</v>
      </c>
      <c r="CE172" s="97"/>
      <c r="CF172" s="98">
        <f t="shared" si="342"/>
        <v>0</v>
      </c>
      <c r="CG172" s="97"/>
      <c r="CH172" s="98">
        <f t="shared" si="343"/>
        <v>0</v>
      </c>
      <c r="CI172" s="97"/>
      <c r="CJ172" s="98">
        <f t="shared" si="344"/>
        <v>0</v>
      </c>
      <c r="CK172" s="97"/>
      <c r="CL172" s="98">
        <f t="shared" si="345"/>
        <v>0</v>
      </c>
      <c r="CM172" s="97"/>
      <c r="CN172" s="98">
        <f t="shared" si="346"/>
        <v>0</v>
      </c>
      <c r="CO172" s="97"/>
      <c r="CP172" s="98">
        <f t="shared" si="347"/>
        <v>0</v>
      </c>
      <c r="CQ172" s="97"/>
      <c r="CR172" s="98">
        <f t="shared" si="348"/>
        <v>0</v>
      </c>
      <c r="CS172" s="97"/>
      <c r="CT172" s="98">
        <f t="shared" si="349"/>
        <v>0</v>
      </c>
      <c r="CU172" s="103">
        <v>0</v>
      </c>
      <c r="CV172" s="98">
        <f t="shared" si="350"/>
        <v>0</v>
      </c>
      <c r="CW172" s="97"/>
      <c r="CX172" s="102">
        <f t="shared" si="351"/>
        <v>0</v>
      </c>
      <c r="CY172" s="97"/>
      <c r="CZ172" s="98">
        <f t="shared" si="352"/>
        <v>0</v>
      </c>
      <c r="DA172" s="104"/>
      <c r="DB172" s="98">
        <f t="shared" si="353"/>
        <v>0</v>
      </c>
      <c r="DC172" s="97"/>
      <c r="DD172" s="98">
        <f t="shared" si="354"/>
        <v>0</v>
      </c>
      <c r="DE172" s="97"/>
      <c r="DF172" s="98">
        <f t="shared" si="355"/>
        <v>0</v>
      </c>
      <c r="DG172" s="97"/>
      <c r="DH172" s="102">
        <f t="shared" si="356"/>
        <v>0</v>
      </c>
      <c r="DI172" s="98">
        <f t="shared" si="357"/>
        <v>157</v>
      </c>
      <c r="DJ172" s="98">
        <f t="shared" si="358"/>
        <v>19965194.726400003</v>
      </c>
    </row>
    <row r="173" spans="1:114" ht="33" customHeight="1" x14ac:dyDescent="0.25">
      <c r="A173" s="89"/>
      <c r="B173" s="90">
        <v>141</v>
      </c>
      <c r="C173" s="91" t="s">
        <v>435</v>
      </c>
      <c r="D173" s="92" t="s">
        <v>436</v>
      </c>
      <c r="E173" s="85">
        <v>23160</v>
      </c>
      <c r="F173" s="157">
        <v>4.2699999999999996</v>
      </c>
      <c r="G173" s="94">
        <v>1</v>
      </c>
      <c r="H173" s="88"/>
      <c r="I173" s="95">
        <v>1.4</v>
      </c>
      <c r="J173" s="95">
        <v>1.68</v>
      </c>
      <c r="K173" s="95">
        <v>2.23</v>
      </c>
      <c r="L173" s="96">
        <v>2.57</v>
      </c>
      <c r="M173" s="97">
        <v>0</v>
      </c>
      <c r="N173" s="98">
        <f t="shared" si="307"/>
        <v>0</v>
      </c>
      <c r="O173" s="97"/>
      <c r="P173" s="97">
        <f t="shared" si="308"/>
        <v>0</v>
      </c>
      <c r="Q173" s="97"/>
      <c r="R173" s="98">
        <f t="shared" si="309"/>
        <v>0</v>
      </c>
      <c r="S173" s="97"/>
      <c r="T173" s="98">
        <f t="shared" si="310"/>
        <v>0</v>
      </c>
      <c r="U173" s="97">
        <v>13</v>
      </c>
      <c r="V173" s="98">
        <f t="shared" si="311"/>
        <v>1979841.8639999998</v>
      </c>
      <c r="W173" s="97"/>
      <c r="X173" s="98">
        <f t="shared" si="312"/>
        <v>0</v>
      </c>
      <c r="Y173" s="97"/>
      <c r="Z173" s="98">
        <f t="shared" si="313"/>
        <v>0</v>
      </c>
      <c r="AA173" s="97"/>
      <c r="AB173" s="98">
        <f t="shared" si="314"/>
        <v>0</v>
      </c>
      <c r="AC173" s="97"/>
      <c r="AD173" s="98">
        <f t="shared" si="315"/>
        <v>0</v>
      </c>
      <c r="AE173" s="97"/>
      <c r="AF173" s="98">
        <f t="shared" si="316"/>
        <v>0</v>
      </c>
      <c r="AG173" s="110"/>
      <c r="AH173" s="98">
        <f t="shared" si="317"/>
        <v>0</v>
      </c>
      <c r="AI173" s="97"/>
      <c r="AJ173" s="98">
        <f t="shared" si="318"/>
        <v>0</v>
      </c>
      <c r="AK173" s="97"/>
      <c r="AL173" s="97">
        <f t="shared" si="319"/>
        <v>0</v>
      </c>
      <c r="AM173" s="97"/>
      <c r="AN173" s="98">
        <f t="shared" si="320"/>
        <v>0</v>
      </c>
      <c r="AO173" s="103">
        <v>1</v>
      </c>
      <c r="AP173" s="98">
        <f t="shared" si="359"/>
        <v>182754.63360000003</v>
      </c>
      <c r="AQ173" s="97"/>
      <c r="AR173" s="102">
        <f t="shared" si="322"/>
        <v>0</v>
      </c>
      <c r="AS173" s="97"/>
      <c r="AT173" s="98">
        <f t="shared" si="323"/>
        <v>0</v>
      </c>
      <c r="AU173" s="97"/>
      <c r="AV173" s="97">
        <f t="shared" si="324"/>
        <v>0</v>
      </c>
      <c r="AW173" s="97"/>
      <c r="AX173" s="98">
        <f t="shared" si="325"/>
        <v>0</v>
      </c>
      <c r="AY173" s="97"/>
      <c r="AZ173" s="98">
        <f t="shared" si="326"/>
        <v>0</v>
      </c>
      <c r="BA173" s="97"/>
      <c r="BB173" s="98">
        <f t="shared" si="327"/>
        <v>0</v>
      </c>
      <c r="BC173" s="97"/>
      <c r="BD173" s="98">
        <f t="shared" si="328"/>
        <v>0</v>
      </c>
      <c r="BE173" s="97"/>
      <c r="BF173" s="98">
        <f t="shared" si="329"/>
        <v>0</v>
      </c>
      <c r="BG173" s="97"/>
      <c r="BH173" s="98">
        <f t="shared" si="330"/>
        <v>0</v>
      </c>
      <c r="BI173" s="97"/>
      <c r="BJ173" s="98">
        <f t="shared" si="331"/>
        <v>0</v>
      </c>
      <c r="BK173" s="97"/>
      <c r="BL173" s="98">
        <f t="shared" si="332"/>
        <v>0</v>
      </c>
      <c r="BM173" s="97"/>
      <c r="BN173" s="98">
        <f t="shared" si="333"/>
        <v>0</v>
      </c>
      <c r="BO173" s="97"/>
      <c r="BP173" s="98">
        <f t="shared" si="334"/>
        <v>0</v>
      </c>
      <c r="BQ173" s="97"/>
      <c r="BR173" s="98">
        <f t="shared" si="335"/>
        <v>0</v>
      </c>
      <c r="BS173" s="97"/>
      <c r="BT173" s="102">
        <f t="shared" si="336"/>
        <v>0</v>
      </c>
      <c r="BU173" s="104"/>
      <c r="BV173" s="98">
        <f t="shared" si="337"/>
        <v>0</v>
      </c>
      <c r="BW173" s="97"/>
      <c r="BX173" s="98">
        <f t="shared" si="338"/>
        <v>0</v>
      </c>
      <c r="BY173" s="97"/>
      <c r="BZ173" s="98">
        <f t="shared" si="339"/>
        <v>0</v>
      </c>
      <c r="CA173" s="97"/>
      <c r="CB173" s="98">
        <f t="shared" si="340"/>
        <v>0</v>
      </c>
      <c r="CC173" s="97"/>
      <c r="CD173" s="98">
        <f t="shared" si="341"/>
        <v>0</v>
      </c>
      <c r="CE173" s="97"/>
      <c r="CF173" s="98">
        <f t="shared" si="342"/>
        <v>0</v>
      </c>
      <c r="CG173" s="97"/>
      <c r="CH173" s="98">
        <f t="shared" si="343"/>
        <v>0</v>
      </c>
      <c r="CI173" s="97"/>
      <c r="CJ173" s="98">
        <f t="shared" si="344"/>
        <v>0</v>
      </c>
      <c r="CK173" s="97"/>
      <c r="CL173" s="98">
        <f t="shared" si="345"/>
        <v>0</v>
      </c>
      <c r="CM173" s="97"/>
      <c r="CN173" s="98">
        <f t="shared" si="346"/>
        <v>0</v>
      </c>
      <c r="CO173" s="97"/>
      <c r="CP173" s="98">
        <f t="shared" si="347"/>
        <v>0</v>
      </c>
      <c r="CQ173" s="97"/>
      <c r="CR173" s="98">
        <f t="shared" si="348"/>
        <v>0</v>
      </c>
      <c r="CS173" s="97"/>
      <c r="CT173" s="98">
        <f t="shared" si="349"/>
        <v>0</v>
      </c>
      <c r="CU173" s="103">
        <v>0</v>
      </c>
      <c r="CV173" s="98">
        <f t="shared" si="350"/>
        <v>0</v>
      </c>
      <c r="CW173" s="97"/>
      <c r="CX173" s="102">
        <f t="shared" si="351"/>
        <v>0</v>
      </c>
      <c r="CY173" s="97"/>
      <c r="CZ173" s="98">
        <f t="shared" si="352"/>
        <v>0</v>
      </c>
      <c r="DA173" s="104"/>
      <c r="DB173" s="98">
        <f t="shared" si="353"/>
        <v>0</v>
      </c>
      <c r="DC173" s="97"/>
      <c r="DD173" s="98">
        <f t="shared" si="354"/>
        <v>0</v>
      </c>
      <c r="DE173" s="97"/>
      <c r="DF173" s="98">
        <f t="shared" si="355"/>
        <v>0</v>
      </c>
      <c r="DG173" s="97"/>
      <c r="DH173" s="102">
        <f t="shared" si="356"/>
        <v>0</v>
      </c>
      <c r="DI173" s="98">
        <f t="shared" si="357"/>
        <v>14</v>
      </c>
      <c r="DJ173" s="98">
        <f t="shared" si="358"/>
        <v>2162596.4975999999</v>
      </c>
    </row>
    <row r="174" spans="1:114" ht="30" customHeight="1" x14ac:dyDescent="0.25">
      <c r="A174" s="89"/>
      <c r="B174" s="90">
        <v>142</v>
      </c>
      <c r="C174" s="91" t="s">
        <v>437</v>
      </c>
      <c r="D174" s="92" t="s">
        <v>438</v>
      </c>
      <c r="E174" s="85">
        <v>23160</v>
      </c>
      <c r="F174" s="161">
        <v>3.66</v>
      </c>
      <c r="G174" s="94">
        <v>1</v>
      </c>
      <c r="H174" s="88"/>
      <c r="I174" s="95">
        <v>1.4</v>
      </c>
      <c r="J174" s="95">
        <v>1.68</v>
      </c>
      <c r="K174" s="95">
        <v>2.23</v>
      </c>
      <c r="L174" s="96">
        <v>2.57</v>
      </c>
      <c r="M174" s="97">
        <v>0</v>
      </c>
      <c r="N174" s="98">
        <f t="shared" si="307"/>
        <v>0</v>
      </c>
      <c r="O174" s="97"/>
      <c r="P174" s="97">
        <f t="shared" si="308"/>
        <v>0</v>
      </c>
      <c r="Q174" s="97"/>
      <c r="R174" s="98">
        <f t="shared" si="309"/>
        <v>0</v>
      </c>
      <c r="S174" s="97"/>
      <c r="T174" s="98">
        <f t="shared" si="310"/>
        <v>0</v>
      </c>
      <c r="U174" s="97">
        <v>6</v>
      </c>
      <c r="V174" s="98">
        <f t="shared" si="311"/>
        <v>783234.14400000009</v>
      </c>
      <c r="W174" s="97"/>
      <c r="X174" s="98">
        <f t="shared" si="312"/>
        <v>0</v>
      </c>
      <c r="Y174" s="97"/>
      <c r="Z174" s="98">
        <f t="shared" si="313"/>
        <v>0</v>
      </c>
      <c r="AA174" s="97"/>
      <c r="AB174" s="98">
        <f t="shared" si="314"/>
        <v>0</v>
      </c>
      <c r="AC174" s="97"/>
      <c r="AD174" s="98">
        <f t="shared" si="315"/>
        <v>0</v>
      </c>
      <c r="AE174" s="97"/>
      <c r="AF174" s="98">
        <f t="shared" si="316"/>
        <v>0</v>
      </c>
      <c r="AG174" s="110"/>
      <c r="AH174" s="98">
        <f t="shared" si="317"/>
        <v>0</v>
      </c>
      <c r="AI174" s="97"/>
      <c r="AJ174" s="98">
        <f t="shared" si="318"/>
        <v>0</v>
      </c>
      <c r="AK174" s="97"/>
      <c r="AL174" s="97">
        <f t="shared" si="319"/>
        <v>0</v>
      </c>
      <c r="AM174" s="97"/>
      <c r="AN174" s="98">
        <f t="shared" si="320"/>
        <v>0</v>
      </c>
      <c r="AO174" s="103"/>
      <c r="AP174" s="98">
        <f t="shared" si="359"/>
        <v>0</v>
      </c>
      <c r="AQ174" s="97"/>
      <c r="AR174" s="102">
        <f t="shared" si="322"/>
        <v>0</v>
      </c>
      <c r="AS174" s="113"/>
      <c r="AT174" s="98">
        <f t="shared" si="323"/>
        <v>0</v>
      </c>
      <c r="AU174" s="97"/>
      <c r="AV174" s="97">
        <f t="shared" si="324"/>
        <v>0</v>
      </c>
      <c r="AW174" s="97"/>
      <c r="AX174" s="98">
        <f t="shared" si="325"/>
        <v>0</v>
      </c>
      <c r="AY174" s="97"/>
      <c r="AZ174" s="98">
        <f t="shared" si="326"/>
        <v>0</v>
      </c>
      <c r="BA174" s="97"/>
      <c r="BB174" s="98">
        <f t="shared" si="327"/>
        <v>0</v>
      </c>
      <c r="BC174" s="97"/>
      <c r="BD174" s="98">
        <f t="shared" si="328"/>
        <v>0</v>
      </c>
      <c r="BE174" s="97"/>
      <c r="BF174" s="98">
        <f t="shared" si="329"/>
        <v>0</v>
      </c>
      <c r="BG174" s="97"/>
      <c r="BH174" s="98">
        <f t="shared" si="330"/>
        <v>0</v>
      </c>
      <c r="BI174" s="97"/>
      <c r="BJ174" s="98">
        <f t="shared" si="331"/>
        <v>0</v>
      </c>
      <c r="BK174" s="97"/>
      <c r="BL174" s="98">
        <f t="shared" si="332"/>
        <v>0</v>
      </c>
      <c r="BM174" s="97"/>
      <c r="BN174" s="98">
        <f t="shared" si="333"/>
        <v>0</v>
      </c>
      <c r="BO174" s="97"/>
      <c r="BP174" s="98">
        <f t="shared" si="334"/>
        <v>0</v>
      </c>
      <c r="BQ174" s="97"/>
      <c r="BR174" s="98">
        <f t="shared" si="335"/>
        <v>0</v>
      </c>
      <c r="BS174" s="97"/>
      <c r="BT174" s="102">
        <f t="shared" si="336"/>
        <v>0</v>
      </c>
      <c r="BU174" s="104"/>
      <c r="BV174" s="98">
        <f t="shared" si="337"/>
        <v>0</v>
      </c>
      <c r="BW174" s="97"/>
      <c r="BX174" s="98">
        <f t="shared" si="338"/>
        <v>0</v>
      </c>
      <c r="BY174" s="97"/>
      <c r="BZ174" s="98">
        <f t="shared" si="339"/>
        <v>0</v>
      </c>
      <c r="CA174" s="97"/>
      <c r="CB174" s="98">
        <f t="shared" si="340"/>
        <v>0</v>
      </c>
      <c r="CC174" s="97"/>
      <c r="CD174" s="98">
        <f t="shared" si="341"/>
        <v>0</v>
      </c>
      <c r="CE174" s="97"/>
      <c r="CF174" s="98">
        <f t="shared" si="342"/>
        <v>0</v>
      </c>
      <c r="CG174" s="97"/>
      <c r="CH174" s="98">
        <f t="shared" si="343"/>
        <v>0</v>
      </c>
      <c r="CI174" s="97"/>
      <c r="CJ174" s="98">
        <f t="shared" si="344"/>
        <v>0</v>
      </c>
      <c r="CK174" s="97"/>
      <c r="CL174" s="98">
        <f t="shared" si="345"/>
        <v>0</v>
      </c>
      <c r="CM174" s="97"/>
      <c r="CN174" s="98">
        <f t="shared" si="346"/>
        <v>0</v>
      </c>
      <c r="CO174" s="97"/>
      <c r="CP174" s="98">
        <f t="shared" si="347"/>
        <v>0</v>
      </c>
      <c r="CQ174" s="97"/>
      <c r="CR174" s="98">
        <f t="shared" si="348"/>
        <v>0</v>
      </c>
      <c r="CS174" s="97"/>
      <c r="CT174" s="98">
        <f t="shared" si="349"/>
        <v>0</v>
      </c>
      <c r="CU174" s="103">
        <v>0</v>
      </c>
      <c r="CV174" s="98">
        <f t="shared" si="350"/>
        <v>0</v>
      </c>
      <c r="CW174" s="97"/>
      <c r="CX174" s="102">
        <f t="shared" si="351"/>
        <v>0</v>
      </c>
      <c r="CY174" s="97"/>
      <c r="CZ174" s="98">
        <f t="shared" si="352"/>
        <v>0</v>
      </c>
      <c r="DA174" s="104"/>
      <c r="DB174" s="98">
        <f t="shared" si="353"/>
        <v>0</v>
      </c>
      <c r="DC174" s="97"/>
      <c r="DD174" s="98">
        <f t="shared" si="354"/>
        <v>0</v>
      </c>
      <c r="DE174" s="97"/>
      <c r="DF174" s="98">
        <f t="shared" si="355"/>
        <v>0</v>
      </c>
      <c r="DG174" s="97"/>
      <c r="DH174" s="102">
        <f t="shared" si="356"/>
        <v>0</v>
      </c>
      <c r="DI174" s="98">
        <f t="shared" si="357"/>
        <v>6</v>
      </c>
      <c r="DJ174" s="98">
        <f t="shared" si="358"/>
        <v>783234.14400000009</v>
      </c>
    </row>
    <row r="175" spans="1:114" ht="45" customHeight="1" x14ac:dyDescent="0.25">
      <c r="A175" s="89"/>
      <c r="B175" s="90">
        <v>143</v>
      </c>
      <c r="C175" s="91" t="s">
        <v>439</v>
      </c>
      <c r="D175" s="92" t="s">
        <v>440</v>
      </c>
      <c r="E175" s="85">
        <v>23160</v>
      </c>
      <c r="F175" s="157">
        <v>2.81</v>
      </c>
      <c r="G175" s="94">
        <v>1</v>
      </c>
      <c r="H175" s="88"/>
      <c r="I175" s="95">
        <v>1.4</v>
      </c>
      <c r="J175" s="95">
        <v>1.68</v>
      </c>
      <c r="K175" s="95">
        <v>2.23</v>
      </c>
      <c r="L175" s="96">
        <v>2.57</v>
      </c>
      <c r="M175" s="97">
        <v>60</v>
      </c>
      <c r="N175" s="98">
        <f t="shared" si="307"/>
        <v>6013355.04</v>
      </c>
      <c r="O175" s="97"/>
      <c r="P175" s="97">
        <f t="shared" si="308"/>
        <v>0</v>
      </c>
      <c r="Q175" s="97"/>
      <c r="R175" s="98">
        <f t="shared" si="309"/>
        <v>0</v>
      </c>
      <c r="S175" s="97"/>
      <c r="T175" s="98">
        <f t="shared" si="310"/>
        <v>0</v>
      </c>
      <c r="U175" s="97"/>
      <c r="V175" s="98">
        <f t="shared" si="311"/>
        <v>0</v>
      </c>
      <c r="W175" s="97"/>
      <c r="X175" s="98">
        <f t="shared" si="312"/>
        <v>0</v>
      </c>
      <c r="Y175" s="97"/>
      <c r="Z175" s="98">
        <f t="shared" si="313"/>
        <v>0</v>
      </c>
      <c r="AA175" s="97"/>
      <c r="AB175" s="98">
        <f t="shared" si="314"/>
        <v>0</v>
      </c>
      <c r="AC175" s="97"/>
      <c r="AD175" s="98">
        <f t="shared" si="315"/>
        <v>0</v>
      </c>
      <c r="AE175" s="97"/>
      <c r="AF175" s="98">
        <f t="shared" si="316"/>
        <v>0</v>
      </c>
      <c r="AG175" s="110"/>
      <c r="AH175" s="98">
        <f t="shared" si="317"/>
        <v>0</v>
      </c>
      <c r="AI175" s="97"/>
      <c r="AJ175" s="98">
        <f t="shared" si="318"/>
        <v>0</v>
      </c>
      <c r="AK175" s="97"/>
      <c r="AL175" s="97">
        <f t="shared" si="319"/>
        <v>0</v>
      </c>
      <c r="AM175" s="97"/>
      <c r="AN175" s="98">
        <f t="shared" si="320"/>
        <v>0</v>
      </c>
      <c r="AO175" s="101"/>
      <c r="AP175" s="98">
        <f t="shared" si="359"/>
        <v>0</v>
      </c>
      <c r="AQ175" s="97"/>
      <c r="AR175" s="102">
        <f t="shared" si="322"/>
        <v>0</v>
      </c>
      <c r="AS175" s="97"/>
      <c r="AT175" s="98">
        <f t="shared" si="323"/>
        <v>0</v>
      </c>
      <c r="AU175" s="97"/>
      <c r="AV175" s="97">
        <f t="shared" si="324"/>
        <v>0</v>
      </c>
      <c r="AW175" s="97"/>
      <c r="AX175" s="98">
        <f t="shared" si="325"/>
        <v>0</v>
      </c>
      <c r="AY175" s="97"/>
      <c r="AZ175" s="98">
        <f t="shared" si="326"/>
        <v>0</v>
      </c>
      <c r="BA175" s="97"/>
      <c r="BB175" s="98">
        <f t="shared" si="327"/>
        <v>0</v>
      </c>
      <c r="BC175" s="97"/>
      <c r="BD175" s="98">
        <f t="shared" si="328"/>
        <v>0</v>
      </c>
      <c r="BE175" s="97"/>
      <c r="BF175" s="98">
        <f t="shared" si="329"/>
        <v>0</v>
      </c>
      <c r="BG175" s="97"/>
      <c r="BH175" s="98">
        <f t="shared" si="330"/>
        <v>0</v>
      </c>
      <c r="BI175" s="97"/>
      <c r="BJ175" s="98">
        <f t="shared" si="331"/>
        <v>0</v>
      </c>
      <c r="BK175" s="97"/>
      <c r="BL175" s="98">
        <f t="shared" si="332"/>
        <v>0</v>
      </c>
      <c r="BM175" s="97"/>
      <c r="BN175" s="98">
        <f t="shared" si="333"/>
        <v>0</v>
      </c>
      <c r="BO175" s="97"/>
      <c r="BP175" s="98">
        <f t="shared" si="334"/>
        <v>0</v>
      </c>
      <c r="BQ175" s="97"/>
      <c r="BR175" s="98">
        <f t="shared" si="335"/>
        <v>0</v>
      </c>
      <c r="BS175" s="97"/>
      <c r="BT175" s="102">
        <f t="shared" si="336"/>
        <v>0</v>
      </c>
      <c r="BU175" s="104"/>
      <c r="BV175" s="98">
        <f t="shared" si="337"/>
        <v>0</v>
      </c>
      <c r="BW175" s="97"/>
      <c r="BX175" s="98">
        <f t="shared" si="338"/>
        <v>0</v>
      </c>
      <c r="BY175" s="97"/>
      <c r="BZ175" s="98">
        <f t="shared" si="339"/>
        <v>0</v>
      </c>
      <c r="CA175" s="97"/>
      <c r="CB175" s="98">
        <f t="shared" si="340"/>
        <v>0</v>
      </c>
      <c r="CC175" s="97"/>
      <c r="CD175" s="98">
        <f t="shared" si="341"/>
        <v>0</v>
      </c>
      <c r="CE175" s="97"/>
      <c r="CF175" s="98">
        <f t="shared" si="342"/>
        <v>0</v>
      </c>
      <c r="CG175" s="97"/>
      <c r="CH175" s="98">
        <f t="shared" si="343"/>
        <v>0</v>
      </c>
      <c r="CI175" s="97"/>
      <c r="CJ175" s="98">
        <f t="shared" si="344"/>
        <v>0</v>
      </c>
      <c r="CK175" s="97"/>
      <c r="CL175" s="98">
        <f t="shared" si="345"/>
        <v>0</v>
      </c>
      <c r="CM175" s="97"/>
      <c r="CN175" s="98">
        <f t="shared" si="346"/>
        <v>0</v>
      </c>
      <c r="CO175" s="97"/>
      <c r="CP175" s="98">
        <f t="shared" si="347"/>
        <v>0</v>
      </c>
      <c r="CQ175" s="97"/>
      <c r="CR175" s="98">
        <f t="shared" si="348"/>
        <v>0</v>
      </c>
      <c r="CS175" s="97"/>
      <c r="CT175" s="98">
        <f t="shared" si="349"/>
        <v>0</v>
      </c>
      <c r="CU175" s="103"/>
      <c r="CV175" s="98">
        <f t="shared" si="350"/>
        <v>0</v>
      </c>
      <c r="CW175" s="97"/>
      <c r="CX175" s="102">
        <f t="shared" si="351"/>
        <v>0</v>
      </c>
      <c r="CY175" s="97"/>
      <c r="CZ175" s="98">
        <f t="shared" si="352"/>
        <v>0</v>
      </c>
      <c r="DA175" s="104"/>
      <c r="DB175" s="98">
        <f t="shared" si="353"/>
        <v>0</v>
      </c>
      <c r="DC175" s="97"/>
      <c r="DD175" s="98">
        <f t="shared" si="354"/>
        <v>0</v>
      </c>
      <c r="DE175" s="97"/>
      <c r="DF175" s="98">
        <f t="shared" si="355"/>
        <v>0</v>
      </c>
      <c r="DG175" s="97"/>
      <c r="DH175" s="102">
        <f t="shared" si="356"/>
        <v>0</v>
      </c>
      <c r="DI175" s="98">
        <f t="shared" si="357"/>
        <v>60</v>
      </c>
      <c r="DJ175" s="98">
        <f t="shared" si="358"/>
        <v>6013355.04</v>
      </c>
    </row>
    <row r="176" spans="1:114" ht="45" x14ac:dyDescent="0.25">
      <c r="A176" s="89"/>
      <c r="B176" s="90">
        <v>144</v>
      </c>
      <c r="C176" s="91" t="s">
        <v>441</v>
      </c>
      <c r="D176" s="92" t="s">
        <v>442</v>
      </c>
      <c r="E176" s="85">
        <v>23160</v>
      </c>
      <c r="F176" s="157">
        <v>3.42</v>
      </c>
      <c r="G176" s="94">
        <v>1</v>
      </c>
      <c r="H176" s="88"/>
      <c r="I176" s="95">
        <v>1.4</v>
      </c>
      <c r="J176" s="95">
        <v>1.68</v>
      </c>
      <c r="K176" s="95">
        <v>2.23</v>
      </c>
      <c r="L176" s="96">
        <v>2.57</v>
      </c>
      <c r="M176" s="97">
        <v>49</v>
      </c>
      <c r="N176" s="98">
        <f t="shared" si="307"/>
        <v>5976975.311999999</v>
      </c>
      <c r="O176" s="97"/>
      <c r="P176" s="97">
        <f t="shared" si="308"/>
        <v>0</v>
      </c>
      <c r="Q176" s="97"/>
      <c r="R176" s="98">
        <f t="shared" si="309"/>
        <v>0</v>
      </c>
      <c r="S176" s="97"/>
      <c r="T176" s="98">
        <f t="shared" si="310"/>
        <v>0</v>
      </c>
      <c r="U176" s="97">
        <v>102</v>
      </c>
      <c r="V176" s="98">
        <f t="shared" si="311"/>
        <v>12441866.976</v>
      </c>
      <c r="W176" s="97"/>
      <c r="X176" s="98">
        <f t="shared" si="312"/>
        <v>0</v>
      </c>
      <c r="Y176" s="97"/>
      <c r="Z176" s="98">
        <f t="shared" si="313"/>
        <v>0</v>
      </c>
      <c r="AA176" s="97"/>
      <c r="AB176" s="98">
        <f t="shared" si="314"/>
        <v>0</v>
      </c>
      <c r="AC176" s="97"/>
      <c r="AD176" s="98">
        <f t="shared" si="315"/>
        <v>0</v>
      </c>
      <c r="AE176" s="97"/>
      <c r="AF176" s="98">
        <f t="shared" si="316"/>
        <v>0</v>
      </c>
      <c r="AG176" s="110"/>
      <c r="AH176" s="98">
        <f t="shared" si="317"/>
        <v>0</v>
      </c>
      <c r="AI176" s="97"/>
      <c r="AJ176" s="98">
        <f t="shared" si="318"/>
        <v>0</v>
      </c>
      <c r="AK176" s="97"/>
      <c r="AL176" s="97">
        <f t="shared" si="319"/>
        <v>0</v>
      </c>
      <c r="AM176" s="97"/>
      <c r="AN176" s="98">
        <f t="shared" si="320"/>
        <v>0</v>
      </c>
      <c r="AO176" s="103"/>
      <c r="AP176" s="98">
        <f t="shared" si="359"/>
        <v>0</v>
      </c>
      <c r="AQ176" s="97"/>
      <c r="AR176" s="102">
        <f t="shared" si="322"/>
        <v>0</v>
      </c>
      <c r="AS176" s="97"/>
      <c r="AT176" s="98">
        <f t="shared" si="323"/>
        <v>0</v>
      </c>
      <c r="AU176" s="97"/>
      <c r="AV176" s="97">
        <f t="shared" si="324"/>
        <v>0</v>
      </c>
      <c r="AW176" s="97"/>
      <c r="AX176" s="98">
        <f t="shared" si="325"/>
        <v>0</v>
      </c>
      <c r="AY176" s="97"/>
      <c r="AZ176" s="98">
        <f t="shared" si="326"/>
        <v>0</v>
      </c>
      <c r="BA176" s="97"/>
      <c r="BB176" s="98">
        <f t="shared" si="327"/>
        <v>0</v>
      </c>
      <c r="BC176" s="97"/>
      <c r="BD176" s="98">
        <f t="shared" si="328"/>
        <v>0</v>
      </c>
      <c r="BE176" s="97"/>
      <c r="BF176" s="98">
        <f t="shared" si="329"/>
        <v>0</v>
      </c>
      <c r="BG176" s="97"/>
      <c r="BH176" s="98">
        <f t="shared" si="330"/>
        <v>0</v>
      </c>
      <c r="BI176" s="97"/>
      <c r="BJ176" s="98">
        <f t="shared" si="331"/>
        <v>0</v>
      </c>
      <c r="BK176" s="97"/>
      <c r="BL176" s="98">
        <f t="shared" si="332"/>
        <v>0</v>
      </c>
      <c r="BM176" s="97"/>
      <c r="BN176" s="98">
        <f t="shared" si="333"/>
        <v>0</v>
      </c>
      <c r="BO176" s="97"/>
      <c r="BP176" s="98">
        <f t="shared" si="334"/>
        <v>0</v>
      </c>
      <c r="BQ176" s="97"/>
      <c r="BR176" s="98">
        <f t="shared" si="335"/>
        <v>0</v>
      </c>
      <c r="BS176" s="97"/>
      <c r="BT176" s="102">
        <f t="shared" si="336"/>
        <v>0</v>
      </c>
      <c r="BU176" s="104"/>
      <c r="BV176" s="98">
        <f t="shared" si="337"/>
        <v>0</v>
      </c>
      <c r="BW176" s="97"/>
      <c r="BX176" s="98">
        <f t="shared" si="338"/>
        <v>0</v>
      </c>
      <c r="BY176" s="97"/>
      <c r="BZ176" s="98">
        <f t="shared" si="339"/>
        <v>0</v>
      </c>
      <c r="CA176" s="97"/>
      <c r="CB176" s="98">
        <f t="shared" si="340"/>
        <v>0</v>
      </c>
      <c r="CC176" s="97"/>
      <c r="CD176" s="98">
        <f t="shared" si="341"/>
        <v>0</v>
      </c>
      <c r="CE176" s="97"/>
      <c r="CF176" s="98">
        <f t="shared" si="342"/>
        <v>0</v>
      </c>
      <c r="CG176" s="97"/>
      <c r="CH176" s="98">
        <f t="shared" si="343"/>
        <v>0</v>
      </c>
      <c r="CI176" s="97"/>
      <c r="CJ176" s="98">
        <f t="shared" si="344"/>
        <v>0</v>
      </c>
      <c r="CK176" s="97"/>
      <c r="CL176" s="98">
        <f t="shared" si="345"/>
        <v>0</v>
      </c>
      <c r="CM176" s="97"/>
      <c r="CN176" s="98">
        <f t="shared" si="346"/>
        <v>0</v>
      </c>
      <c r="CO176" s="97"/>
      <c r="CP176" s="98">
        <f t="shared" si="347"/>
        <v>0</v>
      </c>
      <c r="CQ176" s="97"/>
      <c r="CR176" s="98">
        <f t="shared" si="348"/>
        <v>0</v>
      </c>
      <c r="CS176" s="97"/>
      <c r="CT176" s="98">
        <f t="shared" si="349"/>
        <v>0</v>
      </c>
      <c r="CU176" s="103">
        <v>0</v>
      </c>
      <c r="CV176" s="98">
        <f t="shared" si="350"/>
        <v>0</v>
      </c>
      <c r="CW176" s="97"/>
      <c r="CX176" s="102">
        <f t="shared" si="351"/>
        <v>0</v>
      </c>
      <c r="CY176" s="97"/>
      <c r="CZ176" s="98">
        <f t="shared" si="352"/>
        <v>0</v>
      </c>
      <c r="DA176" s="104"/>
      <c r="DB176" s="98">
        <f t="shared" si="353"/>
        <v>0</v>
      </c>
      <c r="DC176" s="97"/>
      <c r="DD176" s="98">
        <f t="shared" si="354"/>
        <v>0</v>
      </c>
      <c r="DE176" s="97"/>
      <c r="DF176" s="98">
        <f t="shared" si="355"/>
        <v>0</v>
      </c>
      <c r="DG176" s="97"/>
      <c r="DH176" s="102">
        <f t="shared" si="356"/>
        <v>0</v>
      </c>
      <c r="DI176" s="98">
        <f t="shared" si="357"/>
        <v>151</v>
      </c>
      <c r="DJ176" s="98">
        <f t="shared" si="358"/>
        <v>18418842.287999999</v>
      </c>
    </row>
    <row r="177" spans="1:114" ht="45" x14ac:dyDescent="0.25">
      <c r="A177" s="89"/>
      <c r="B177" s="90">
        <v>145</v>
      </c>
      <c r="C177" s="91" t="s">
        <v>443</v>
      </c>
      <c r="D177" s="92" t="s">
        <v>444</v>
      </c>
      <c r="E177" s="85">
        <v>23160</v>
      </c>
      <c r="F177" s="157">
        <v>5.31</v>
      </c>
      <c r="G177" s="94">
        <v>1</v>
      </c>
      <c r="H177" s="88"/>
      <c r="I177" s="95">
        <v>1.4</v>
      </c>
      <c r="J177" s="95">
        <v>1.68</v>
      </c>
      <c r="K177" s="95">
        <v>2.23</v>
      </c>
      <c r="L177" s="96">
        <v>2.57</v>
      </c>
      <c r="M177" s="97">
        <v>15</v>
      </c>
      <c r="N177" s="98">
        <f t="shared" si="307"/>
        <v>2840828.76</v>
      </c>
      <c r="O177" s="97"/>
      <c r="P177" s="97">
        <f t="shared" si="308"/>
        <v>0</v>
      </c>
      <c r="Q177" s="97"/>
      <c r="R177" s="98">
        <f t="shared" si="309"/>
        <v>0</v>
      </c>
      <c r="S177" s="97"/>
      <c r="T177" s="98">
        <f t="shared" si="310"/>
        <v>0</v>
      </c>
      <c r="U177" s="97">
        <v>65</v>
      </c>
      <c r="V177" s="98">
        <f t="shared" si="311"/>
        <v>12310257.959999999</v>
      </c>
      <c r="W177" s="97"/>
      <c r="X177" s="98">
        <f t="shared" si="312"/>
        <v>0</v>
      </c>
      <c r="Y177" s="97"/>
      <c r="Z177" s="98">
        <f t="shared" si="313"/>
        <v>0</v>
      </c>
      <c r="AA177" s="97"/>
      <c r="AB177" s="98">
        <f t="shared" si="314"/>
        <v>0</v>
      </c>
      <c r="AC177" s="97"/>
      <c r="AD177" s="98">
        <f t="shared" si="315"/>
        <v>0</v>
      </c>
      <c r="AE177" s="97"/>
      <c r="AF177" s="98">
        <f t="shared" si="316"/>
        <v>0</v>
      </c>
      <c r="AG177" s="110"/>
      <c r="AH177" s="98">
        <f t="shared" si="317"/>
        <v>0</v>
      </c>
      <c r="AI177" s="97"/>
      <c r="AJ177" s="98">
        <f t="shared" si="318"/>
        <v>0</v>
      </c>
      <c r="AK177" s="97"/>
      <c r="AL177" s="97">
        <f t="shared" si="319"/>
        <v>0</v>
      </c>
      <c r="AM177" s="97"/>
      <c r="AN177" s="98">
        <f t="shared" si="320"/>
        <v>0</v>
      </c>
      <c r="AO177" s="103"/>
      <c r="AP177" s="98">
        <f t="shared" si="359"/>
        <v>0</v>
      </c>
      <c r="AQ177" s="97"/>
      <c r="AR177" s="102">
        <f t="shared" si="322"/>
        <v>0</v>
      </c>
      <c r="AS177" s="97"/>
      <c r="AT177" s="98">
        <f t="shared" si="323"/>
        <v>0</v>
      </c>
      <c r="AU177" s="97"/>
      <c r="AV177" s="97">
        <f t="shared" si="324"/>
        <v>0</v>
      </c>
      <c r="AW177" s="97"/>
      <c r="AX177" s="98">
        <f t="shared" si="325"/>
        <v>0</v>
      </c>
      <c r="AY177" s="97"/>
      <c r="AZ177" s="98">
        <f t="shared" si="326"/>
        <v>0</v>
      </c>
      <c r="BA177" s="97"/>
      <c r="BB177" s="98">
        <f t="shared" si="327"/>
        <v>0</v>
      </c>
      <c r="BC177" s="97"/>
      <c r="BD177" s="98">
        <f t="shared" si="328"/>
        <v>0</v>
      </c>
      <c r="BE177" s="97"/>
      <c r="BF177" s="98">
        <f t="shared" si="329"/>
        <v>0</v>
      </c>
      <c r="BG177" s="97"/>
      <c r="BH177" s="98">
        <f t="shared" si="330"/>
        <v>0</v>
      </c>
      <c r="BI177" s="97"/>
      <c r="BJ177" s="98">
        <f t="shared" si="331"/>
        <v>0</v>
      </c>
      <c r="BK177" s="97"/>
      <c r="BL177" s="98">
        <f t="shared" si="332"/>
        <v>0</v>
      </c>
      <c r="BM177" s="97"/>
      <c r="BN177" s="98">
        <f t="shared" si="333"/>
        <v>0</v>
      </c>
      <c r="BO177" s="97"/>
      <c r="BP177" s="98">
        <f t="shared" si="334"/>
        <v>0</v>
      </c>
      <c r="BQ177" s="97"/>
      <c r="BR177" s="98">
        <f t="shared" si="335"/>
        <v>0</v>
      </c>
      <c r="BS177" s="97"/>
      <c r="BT177" s="102">
        <f t="shared" si="336"/>
        <v>0</v>
      </c>
      <c r="BU177" s="104"/>
      <c r="BV177" s="98">
        <f t="shared" si="337"/>
        <v>0</v>
      </c>
      <c r="BW177" s="97"/>
      <c r="BX177" s="98">
        <f t="shared" si="338"/>
        <v>0</v>
      </c>
      <c r="BY177" s="97"/>
      <c r="BZ177" s="98">
        <f t="shared" si="339"/>
        <v>0</v>
      </c>
      <c r="CA177" s="97"/>
      <c r="CB177" s="98">
        <f t="shared" si="340"/>
        <v>0</v>
      </c>
      <c r="CC177" s="97"/>
      <c r="CD177" s="98">
        <f t="shared" si="341"/>
        <v>0</v>
      </c>
      <c r="CE177" s="97"/>
      <c r="CF177" s="98">
        <f t="shared" si="342"/>
        <v>0</v>
      </c>
      <c r="CG177" s="97"/>
      <c r="CH177" s="98">
        <f t="shared" si="343"/>
        <v>0</v>
      </c>
      <c r="CI177" s="97"/>
      <c r="CJ177" s="98">
        <f t="shared" si="344"/>
        <v>0</v>
      </c>
      <c r="CK177" s="97"/>
      <c r="CL177" s="98">
        <f t="shared" si="345"/>
        <v>0</v>
      </c>
      <c r="CM177" s="97"/>
      <c r="CN177" s="98">
        <f t="shared" si="346"/>
        <v>0</v>
      </c>
      <c r="CO177" s="97"/>
      <c r="CP177" s="98">
        <f t="shared" si="347"/>
        <v>0</v>
      </c>
      <c r="CQ177" s="97"/>
      <c r="CR177" s="98">
        <f t="shared" si="348"/>
        <v>0</v>
      </c>
      <c r="CS177" s="97"/>
      <c r="CT177" s="98">
        <f t="shared" si="349"/>
        <v>0</v>
      </c>
      <c r="CU177" s="103">
        <v>0</v>
      </c>
      <c r="CV177" s="98">
        <f t="shared" si="350"/>
        <v>0</v>
      </c>
      <c r="CW177" s="97"/>
      <c r="CX177" s="102">
        <f t="shared" si="351"/>
        <v>0</v>
      </c>
      <c r="CY177" s="97"/>
      <c r="CZ177" s="98">
        <f t="shared" si="352"/>
        <v>0</v>
      </c>
      <c r="DA177" s="104"/>
      <c r="DB177" s="98">
        <f t="shared" si="353"/>
        <v>0</v>
      </c>
      <c r="DC177" s="97"/>
      <c r="DD177" s="98">
        <f t="shared" si="354"/>
        <v>0</v>
      </c>
      <c r="DE177" s="97"/>
      <c r="DF177" s="98">
        <f t="shared" si="355"/>
        <v>0</v>
      </c>
      <c r="DG177" s="97"/>
      <c r="DH177" s="102">
        <f t="shared" si="356"/>
        <v>0</v>
      </c>
      <c r="DI177" s="98">
        <f t="shared" si="357"/>
        <v>80</v>
      </c>
      <c r="DJ177" s="98">
        <f t="shared" si="358"/>
        <v>15151086.719999999</v>
      </c>
    </row>
    <row r="178" spans="1:114" ht="45" x14ac:dyDescent="0.25">
      <c r="A178" s="89"/>
      <c r="B178" s="90">
        <v>146</v>
      </c>
      <c r="C178" s="91" t="s">
        <v>445</v>
      </c>
      <c r="D178" s="92" t="s">
        <v>446</v>
      </c>
      <c r="E178" s="85">
        <v>23160</v>
      </c>
      <c r="F178" s="157">
        <v>2.86</v>
      </c>
      <c r="G178" s="94">
        <v>1</v>
      </c>
      <c r="H178" s="88"/>
      <c r="I178" s="95">
        <v>1.4</v>
      </c>
      <c r="J178" s="95">
        <v>1.68</v>
      </c>
      <c r="K178" s="95">
        <v>2.23</v>
      </c>
      <c r="L178" s="96">
        <v>2.57</v>
      </c>
      <c r="M178" s="97">
        <v>0</v>
      </c>
      <c r="N178" s="98">
        <f t="shared" si="307"/>
        <v>0</v>
      </c>
      <c r="O178" s="97"/>
      <c r="P178" s="97">
        <f t="shared" si="308"/>
        <v>0</v>
      </c>
      <c r="Q178" s="97"/>
      <c r="R178" s="98">
        <f t="shared" si="309"/>
        <v>0</v>
      </c>
      <c r="S178" s="97"/>
      <c r="T178" s="98">
        <f t="shared" si="310"/>
        <v>0</v>
      </c>
      <c r="U178" s="97">
        <v>0</v>
      </c>
      <c r="V178" s="98">
        <f t="shared" si="311"/>
        <v>0</v>
      </c>
      <c r="W178" s="97"/>
      <c r="X178" s="98">
        <f t="shared" si="312"/>
        <v>0</v>
      </c>
      <c r="Y178" s="97"/>
      <c r="Z178" s="98">
        <f t="shared" si="313"/>
        <v>0</v>
      </c>
      <c r="AA178" s="97"/>
      <c r="AB178" s="98">
        <f t="shared" si="314"/>
        <v>0</v>
      </c>
      <c r="AC178" s="97"/>
      <c r="AD178" s="98">
        <f t="shared" si="315"/>
        <v>0</v>
      </c>
      <c r="AE178" s="97"/>
      <c r="AF178" s="98">
        <f t="shared" si="316"/>
        <v>0</v>
      </c>
      <c r="AG178" s="110"/>
      <c r="AH178" s="98">
        <f t="shared" si="317"/>
        <v>0</v>
      </c>
      <c r="AI178" s="97"/>
      <c r="AJ178" s="98">
        <f t="shared" si="318"/>
        <v>0</v>
      </c>
      <c r="AK178" s="97"/>
      <c r="AL178" s="97">
        <f t="shared" si="319"/>
        <v>0</v>
      </c>
      <c r="AM178" s="97"/>
      <c r="AN178" s="98">
        <f t="shared" si="320"/>
        <v>0</v>
      </c>
      <c r="AO178" s="103"/>
      <c r="AP178" s="98">
        <f t="shared" si="359"/>
        <v>0</v>
      </c>
      <c r="AQ178" s="97"/>
      <c r="AR178" s="102">
        <f t="shared" si="322"/>
        <v>0</v>
      </c>
      <c r="AS178" s="97"/>
      <c r="AT178" s="98">
        <f t="shared" si="323"/>
        <v>0</v>
      </c>
      <c r="AU178" s="97"/>
      <c r="AV178" s="97">
        <f t="shared" si="324"/>
        <v>0</v>
      </c>
      <c r="AW178" s="97"/>
      <c r="AX178" s="98">
        <f t="shared" si="325"/>
        <v>0</v>
      </c>
      <c r="AY178" s="97"/>
      <c r="AZ178" s="98">
        <f t="shared" si="326"/>
        <v>0</v>
      </c>
      <c r="BA178" s="97"/>
      <c r="BB178" s="98">
        <f t="shared" si="327"/>
        <v>0</v>
      </c>
      <c r="BC178" s="97"/>
      <c r="BD178" s="98">
        <f t="shared" si="328"/>
        <v>0</v>
      </c>
      <c r="BE178" s="97"/>
      <c r="BF178" s="98">
        <f t="shared" si="329"/>
        <v>0</v>
      </c>
      <c r="BG178" s="97"/>
      <c r="BH178" s="98">
        <f t="shared" si="330"/>
        <v>0</v>
      </c>
      <c r="BI178" s="97"/>
      <c r="BJ178" s="98">
        <f t="shared" si="331"/>
        <v>0</v>
      </c>
      <c r="BK178" s="97"/>
      <c r="BL178" s="98">
        <f t="shared" si="332"/>
        <v>0</v>
      </c>
      <c r="BM178" s="97"/>
      <c r="BN178" s="98">
        <f t="shared" si="333"/>
        <v>0</v>
      </c>
      <c r="BO178" s="97"/>
      <c r="BP178" s="98">
        <f t="shared" si="334"/>
        <v>0</v>
      </c>
      <c r="BQ178" s="97"/>
      <c r="BR178" s="98">
        <f t="shared" si="335"/>
        <v>0</v>
      </c>
      <c r="BS178" s="97"/>
      <c r="BT178" s="102">
        <f t="shared" si="336"/>
        <v>0</v>
      </c>
      <c r="BU178" s="104"/>
      <c r="BV178" s="98">
        <f t="shared" si="337"/>
        <v>0</v>
      </c>
      <c r="BW178" s="97"/>
      <c r="BX178" s="98">
        <f t="shared" si="338"/>
        <v>0</v>
      </c>
      <c r="BY178" s="97"/>
      <c r="BZ178" s="98">
        <f t="shared" si="339"/>
        <v>0</v>
      </c>
      <c r="CA178" s="97"/>
      <c r="CB178" s="98">
        <f t="shared" si="340"/>
        <v>0</v>
      </c>
      <c r="CC178" s="97"/>
      <c r="CD178" s="98">
        <f t="shared" si="341"/>
        <v>0</v>
      </c>
      <c r="CE178" s="97"/>
      <c r="CF178" s="98">
        <f t="shared" si="342"/>
        <v>0</v>
      </c>
      <c r="CG178" s="97"/>
      <c r="CH178" s="98">
        <f t="shared" si="343"/>
        <v>0</v>
      </c>
      <c r="CI178" s="97"/>
      <c r="CJ178" s="98">
        <f t="shared" si="344"/>
        <v>0</v>
      </c>
      <c r="CK178" s="97"/>
      <c r="CL178" s="98">
        <f t="shared" si="345"/>
        <v>0</v>
      </c>
      <c r="CM178" s="97"/>
      <c r="CN178" s="98">
        <f t="shared" si="346"/>
        <v>0</v>
      </c>
      <c r="CO178" s="97"/>
      <c r="CP178" s="98">
        <f t="shared" si="347"/>
        <v>0</v>
      </c>
      <c r="CQ178" s="97"/>
      <c r="CR178" s="98">
        <f t="shared" si="348"/>
        <v>0</v>
      </c>
      <c r="CS178" s="97"/>
      <c r="CT178" s="98">
        <f t="shared" si="349"/>
        <v>0</v>
      </c>
      <c r="CU178" s="103">
        <v>0</v>
      </c>
      <c r="CV178" s="98">
        <f t="shared" si="350"/>
        <v>0</v>
      </c>
      <c r="CW178" s="97"/>
      <c r="CX178" s="102">
        <f t="shared" si="351"/>
        <v>0</v>
      </c>
      <c r="CY178" s="97"/>
      <c r="CZ178" s="98">
        <f t="shared" si="352"/>
        <v>0</v>
      </c>
      <c r="DA178" s="104"/>
      <c r="DB178" s="98">
        <f t="shared" si="353"/>
        <v>0</v>
      </c>
      <c r="DC178" s="97"/>
      <c r="DD178" s="98">
        <f t="shared" si="354"/>
        <v>0</v>
      </c>
      <c r="DE178" s="97"/>
      <c r="DF178" s="98">
        <f t="shared" si="355"/>
        <v>0</v>
      </c>
      <c r="DG178" s="97"/>
      <c r="DH178" s="102">
        <f t="shared" si="356"/>
        <v>0</v>
      </c>
      <c r="DI178" s="98">
        <f t="shared" si="357"/>
        <v>0</v>
      </c>
      <c r="DJ178" s="98">
        <f t="shared" si="358"/>
        <v>0</v>
      </c>
    </row>
    <row r="179" spans="1:114" ht="45" x14ac:dyDescent="0.25">
      <c r="A179" s="89"/>
      <c r="B179" s="90">
        <v>147</v>
      </c>
      <c r="C179" s="91" t="s">
        <v>447</v>
      </c>
      <c r="D179" s="92" t="s">
        <v>448</v>
      </c>
      <c r="E179" s="85">
        <v>23160</v>
      </c>
      <c r="F179" s="157">
        <v>4.3099999999999996</v>
      </c>
      <c r="G179" s="94">
        <v>1</v>
      </c>
      <c r="H179" s="88"/>
      <c r="I179" s="95">
        <v>1.4</v>
      </c>
      <c r="J179" s="95">
        <v>1.68</v>
      </c>
      <c r="K179" s="95">
        <v>2.23</v>
      </c>
      <c r="L179" s="96">
        <v>2.57</v>
      </c>
      <c r="M179" s="97">
        <v>10</v>
      </c>
      <c r="N179" s="98">
        <f t="shared" si="307"/>
        <v>1537221.8399999999</v>
      </c>
      <c r="O179" s="97"/>
      <c r="P179" s="97">
        <f t="shared" si="308"/>
        <v>0</v>
      </c>
      <c r="Q179" s="97"/>
      <c r="R179" s="98">
        <f t="shared" si="309"/>
        <v>0</v>
      </c>
      <c r="S179" s="97"/>
      <c r="T179" s="98">
        <f t="shared" si="310"/>
        <v>0</v>
      </c>
      <c r="U179" s="97">
        <v>66</v>
      </c>
      <c r="V179" s="98">
        <f t="shared" si="311"/>
        <v>10145664.143999999</v>
      </c>
      <c r="W179" s="97"/>
      <c r="X179" s="98">
        <f t="shared" si="312"/>
        <v>0</v>
      </c>
      <c r="Y179" s="97"/>
      <c r="Z179" s="98">
        <f t="shared" si="313"/>
        <v>0</v>
      </c>
      <c r="AA179" s="97"/>
      <c r="AB179" s="98">
        <f t="shared" si="314"/>
        <v>0</v>
      </c>
      <c r="AC179" s="97"/>
      <c r="AD179" s="98">
        <f t="shared" si="315"/>
        <v>0</v>
      </c>
      <c r="AE179" s="97"/>
      <c r="AF179" s="98">
        <f t="shared" si="316"/>
        <v>0</v>
      </c>
      <c r="AG179" s="110"/>
      <c r="AH179" s="98">
        <f t="shared" si="317"/>
        <v>0</v>
      </c>
      <c r="AI179" s="97">
        <v>3</v>
      </c>
      <c r="AJ179" s="98">
        <f t="shared" si="318"/>
        <v>461166.55199999997</v>
      </c>
      <c r="AK179" s="97"/>
      <c r="AL179" s="97">
        <f t="shared" si="319"/>
        <v>0</v>
      </c>
      <c r="AM179" s="97"/>
      <c r="AN179" s="98">
        <f t="shared" si="320"/>
        <v>0</v>
      </c>
      <c r="AO179" s="103">
        <v>3</v>
      </c>
      <c r="AP179" s="98">
        <f t="shared" si="359"/>
        <v>553399.86239999998</v>
      </c>
      <c r="AQ179" s="97"/>
      <c r="AR179" s="102">
        <f t="shared" si="322"/>
        <v>0</v>
      </c>
      <c r="AS179" s="97"/>
      <c r="AT179" s="98">
        <f t="shared" si="323"/>
        <v>0</v>
      </c>
      <c r="AU179" s="97"/>
      <c r="AV179" s="97">
        <f t="shared" si="324"/>
        <v>0</v>
      </c>
      <c r="AW179" s="97"/>
      <c r="AX179" s="98">
        <f t="shared" si="325"/>
        <v>0</v>
      </c>
      <c r="AY179" s="97"/>
      <c r="AZ179" s="98">
        <f t="shared" si="326"/>
        <v>0</v>
      </c>
      <c r="BA179" s="97"/>
      <c r="BB179" s="98">
        <f t="shared" si="327"/>
        <v>0</v>
      </c>
      <c r="BC179" s="97"/>
      <c r="BD179" s="98">
        <f t="shared" si="328"/>
        <v>0</v>
      </c>
      <c r="BE179" s="97"/>
      <c r="BF179" s="98">
        <f t="shared" si="329"/>
        <v>0</v>
      </c>
      <c r="BG179" s="97"/>
      <c r="BH179" s="98">
        <f t="shared" si="330"/>
        <v>0</v>
      </c>
      <c r="BI179" s="97"/>
      <c r="BJ179" s="98">
        <f t="shared" si="331"/>
        <v>0</v>
      </c>
      <c r="BK179" s="97"/>
      <c r="BL179" s="98">
        <f t="shared" si="332"/>
        <v>0</v>
      </c>
      <c r="BM179" s="97"/>
      <c r="BN179" s="98">
        <f t="shared" si="333"/>
        <v>0</v>
      </c>
      <c r="BO179" s="97"/>
      <c r="BP179" s="98">
        <f t="shared" si="334"/>
        <v>0</v>
      </c>
      <c r="BQ179" s="97"/>
      <c r="BR179" s="98">
        <f t="shared" si="335"/>
        <v>0</v>
      </c>
      <c r="BS179" s="97"/>
      <c r="BT179" s="102">
        <f t="shared" si="336"/>
        <v>0</v>
      </c>
      <c r="BU179" s="104"/>
      <c r="BV179" s="98">
        <f t="shared" si="337"/>
        <v>0</v>
      </c>
      <c r="BW179" s="97"/>
      <c r="BX179" s="98">
        <f t="shared" si="338"/>
        <v>0</v>
      </c>
      <c r="BY179" s="97"/>
      <c r="BZ179" s="98">
        <f t="shared" si="339"/>
        <v>0</v>
      </c>
      <c r="CA179" s="97"/>
      <c r="CB179" s="98">
        <f t="shared" si="340"/>
        <v>0</v>
      </c>
      <c r="CC179" s="97"/>
      <c r="CD179" s="98">
        <f t="shared" si="341"/>
        <v>0</v>
      </c>
      <c r="CE179" s="97"/>
      <c r="CF179" s="98">
        <f t="shared" si="342"/>
        <v>0</v>
      </c>
      <c r="CG179" s="97"/>
      <c r="CH179" s="98">
        <f t="shared" si="343"/>
        <v>0</v>
      </c>
      <c r="CI179" s="97"/>
      <c r="CJ179" s="98">
        <f t="shared" si="344"/>
        <v>0</v>
      </c>
      <c r="CK179" s="97"/>
      <c r="CL179" s="98">
        <f t="shared" si="345"/>
        <v>0</v>
      </c>
      <c r="CM179" s="97"/>
      <c r="CN179" s="98">
        <f t="shared" si="346"/>
        <v>0</v>
      </c>
      <c r="CO179" s="97"/>
      <c r="CP179" s="98">
        <f t="shared" si="347"/>
        <v>0</v>
      </c>
      <c r="CQ179" s="97"/>
      <c r="CR179" s="98">
        <f t="shared" si="348"/>
        <v>0</v>
      </c>
      <c r="CS179" s="97"/>
      <c r="CT179" s="98">
        <f t="shared" si="349"/>
        <v>0</v>
      </c>
      <c r="CU179" s="103">
        <v>0</v>
      </c>
      <c r="CV179" s="98">
        <f t="shared" si="350"/>
        <v>0</v>
      </c>
      <c r="CW179" s="97"/>
      <c r="CX179" s="102">
        <f t="shared" si="351"/>
        <v>0</v>
      </c>
      <c r="CY179" s="97"/>
      <c r="CZ179" s="98">
        <f t="shared" si="352"/>
        <v>0</v>
      </c>
      <c r="DA179" s="104"/>
      <c r="DB179" s="98">
        <f t="shared" si="353"/>
        <v>0</v>
      </c>
      <c r="DC179" s="97"/>
      <c r="DD179" s="98">
        <f t="shared" si="354"/>
        <v>0</v>
      </c>
      <c r="DE179" s="97"/>
      <c r="DF179" s="98">
        <f t="shared" si="355"/>
        <v>0</v>
      </c>
      <c r="DG179" s="97"/>
      <c r="DH179" s="102">
        <f t="shared" si="356"/>
        <v>0</v>
      </c>
      <c r="DI179" s="98">
        <f t="shared" si="357"/>
        <v>82</v>
      </c>
      <c r="DJ179" s="98">
        <f t="shared" si="358"/>
        <v>12697452.398399998</v>
      </c>
    </row>
    <row r="180" spans="1:114" ht="45" customHeight="1" x14ac:dyDescent="0.25">
      <c r="A180" s="89"/>
      <c r="B180" s="90">
        <v>148</v>
      </c>
      <c r="C180" s="91" t="s">
        <v>449</v>
      </c>
      <c r="D180" s="162" t="s">
        <v>450</v>
      </c>
      <c r="E180" s="85">
        <v>23160</v>
      </c>
      <c r="F180" s="157">
        <v>0.61</v>
      </c>
      <c r="G180" s="94">
        <v>1</v>
      </c>
      <c r="H180" s="88"/>
      <c r="I180" s="95">
        <v>1.4</v>
      </c>
      <c r="J180" s="95">
        <v>1.68</v>
      </c>
      <c r="K180" s="95">
        <v>2.23</v>
      </c>
      <c r="L180" s="96">
        <v>2.57</v>
      </c>
      <c r="M180" s="97">
        <v>0</v>
      </c>
      <c r="N180" s="98">
        <f t="shared" si="307"/>
        <v>0</v>
      </c>
      <c r="O180" s="97"/>
      <c r="P180" s="97">
        <f t="shared" si="308"/>
        <v>0</v>
      </c>
      <c r="Q180" s="97"/>
      <c r="R180" s="98">
        <f t="shared" si="309"/>
        <v>0</v>
      </c>
      <c r="S180" s="97"/>
      <c r="T180" s="98">
        <f t="shared" si="310"/>
        <v>0</v>
      </c>
      <c r="U180" s="97">
        <v>400</v>
      </c>
      <c r="V180" s="98">
        <f t="shared" si="311"/>
        <v>8702601.5999999996</v>
      </c>
      <c r="W180" s="97">
        <v>0</v>
      </c>
      <c r="X180" s="98">
        <f t="shared" si="312"/>
        <v>0</v>
      </c>
      <c r="Y180" s="97"/>
      <c r="Z180" s="98">
        <f t="shared" si="313"/>
        <v>0</v>
      </c>
      <c r="AA180" s="97">
        <v>0</v>
      </c>
      <c r="AB180" s="98">
        <f t="shared" si="314"/>
        <v>0</v>
      </c>
      <c r="AC180" s="97"/>
      <c r="AD180" s="98">
        <f t="shared" si="315"/>
        <v>0</v>
      </c>
      <c r="AE180" s="97">
        <v>0</v>
      </c>
      <c r="AF180" s="98">
        <f t="shared" si="316"/>
        <v>0</v>
      </c>
      <c r="AG180" s="110"/>
      <c r="AH180" s="98">
        <f t="shared" si="317"/>
        <v>0</v>
      </c>
      <c r="AI180" s="97"/>
      <c r="AJ180" s="98">
        <f t="shared" si="318"/>
        <v>0</v>
      </c>
      <c r="AK180" s="97"/>
      <c r="AL180" s="97">
        <f t="shared" si="319"/>
        <v>0</v>
      </c>
      <c r="AM180" s="97"/>
      <c r="AN180" s="98">
        <f t="shared" si="320"/>
        <v>0</v>
      </c>
      <c r="AO180" s="103">
        <v>205</v>
      </c>
      <c r="AP180" s="98">
        <f t="shared" si="359"/>
        <v>5352099.9840000002</v>
      </c>
      <c r="AQ180" s="97">
        <v>0</v>
      </c>
      <c r="AR180" s="102">
        <f t="shared" si="322"/>
        <v>0</v>
      </c>
      <c r="AS180" s="97"/>
      <c r="AT180" s="98">
        <f t="shared" si="323"/>
        <v>0</v>
      </c>
      <c r="AU180" s="97"/>
      <c r="AV180" s="97">
        <f t="shared" si="324"/>
        <v>0</v>
      </c>
      <c r="AW180" s="97"/>
      <c r="AX180" s="98">
        <f t="shared" si="325"/>
        <v>0</v>
      </c>
      <c r="AY180" s="97">
        <v>0</v>
      </c>
      <c r="AZ180" s="98">
        <f t="shared" si="326"/>
        <v>0</v>
      </c>
      <c r="BA180" s="97">
        <v>0</v>
      </c>
      <c r="BB180" s="98">
        <f t="shared" si="327"/>
        <v>0</v>
      </c>
      <c r="BC180" s="97">
        <v>0</v>
      </c>
      <c r="BD180" s="98">
        <f t="shared" si="328"/>
        <v>0</v>
      </c>
      <c r="BE180" s="97"/>
      <c r="BF180" s="98">
        <f t="shared" si="329"/>
        <v>0</v>
      </c>
      <c r="BG180" s="97"/>
      <c r="BH180" s="98">
        <f t="shared" si="330"/>
        <v>0</v>
      </c>
      <c r="BI180" s="97">
        <v>0</v>
      </c>
      <c r="BJ180" s="98">
        <f t="shared" si="331"/>
        <v>0</v>
      </c>
      <c r="BK180" s="97">
        <v>0</v>
      </c>
      <c r="BL180" s="98">
        <f t="shared" si="332"/>
        <v>0</v>
      </c>
      <c r="BM180" s="97"/>
      <c r="BN180" s="98">
        <f t="shared" si="333"/>
        <v>0</v>
      </c>
      <c r="BO180" s="97"/>
      <c r="BP180" s="98">
        <f t="shared" si="334"/>
        <v>0</v>
      </c>
      <c r="BQ180" s="97"/>
      <c r="BR180" s="98">
        <f t="shared" si="335"/>
        <v>0</v>
      </c>
      <c r="BS180" s="97"/>
      <c r="BT180" s="102">
        <f t="shared" si="336"/>
        <v>0</v>
      </c>
      <c r="BU180" s="104">
        <v>0</v>
      </c>
      <c r="BV180" s="98">
        <f t="shared" si="337"/>
        <v>0</v>
      </c>
      <c r="BW180" s="97">
        <v>0</v>
      </c>
      <c r="BX180" s="98">
        <f t="shared" si="338"/>
        <v>0</v>
      </c>
      <c r="BY180" s="97">
        <v>0</v>
      </c>
      <c r="BZ180" s="98">
        <f t="shared" si="339"/>
        <v>0</v>
      </c>
      <c r="CA180" s="97"/>
      <c r="CB180" s="98">
        <f t="shared" si="340"/>
        <v>0</v>
      </c>
      <c r="CC180" s="97">
        <v>0</v>
      </c>
      <c r="CD180" s="98">
        <f t="shared" si="341"/>
        <v>0</v>
      </c>
      <c r="CE180" s="97"/>
      <c r="CF180" s="98">
        <f t="shared" si="342"/>
        <v>0</v>
      </c>
      <c r="CG180" s="97"/>
      <c r="CH180" s="98">
        <f t="shared" si="343"/>
        <v>0</v>
      </c>
      <c r="CI180" s="97"/>
      <c r="CJ180" s="98">
        <f t="shared" si="344"/>
        <v>0</v>
      </c>
      <c r="CK180" s="97"/>
      <c r="CL180" s="98">
        <f t="shared" si="345"/>
        <v>0</v>
      </c>
      <c r="CM180" s="97"/>
      <c r="CN180" s="98">
        <f t="shared" si="346"/>
        <v>0</v>
      </c>
      <c r="CO180" s="97"/>
      <c r="CP180" s="98">
        <f t="shared" si="347"/>
        <v>0</v>
      </c>
      <c r="CQ180" s="97"/>
      <c r="CR180" s="98">
        <f t="shared" si="348"/>
        <v>0</v>
      </c>
      <c r="CS180" s="97">
        <v>0</v>
      </c>
      <c r="CT180" s="98">
        <f t="shared" si="349"/>
        <v>0</v>
      </c>
      <c r="CU180" s="103">
        <v>0</v>
      </c>
      <c r="CV180" s="98">
        <f t="shared" si="350"/>
        <v>0</v>
      </c>
      <c r="CW180" s="97">
        <v>0</v>
      </c>
      <c r="CX180" s="102">
        <f t="shared" si="351"/>
        <v>0</v>
      </c>
      <c r="CY180" s="97">
        <v>0</v>
      </c>
      <c r="CZ180" s="98">
        <f t="shared" si="352"/>
        <v>0</v>
      </c>
      <c r="DA180" s="104"/>
      <c r="DB180" s="98">
        <f t="shared" si="353"/>
        <v>0</v>
      </c>
      <c r="DC180" s="97"/>
      <c r="DD180" s="98">
        <f t="shared" si="354"/>
        <v>0</v>
      </c>
      <c r="DE180" s="97"/>
      <c r="DF180" s="98">
        <f t="shared" si="355"/>
        <v>0</v>
      </c>
      <c r="DG180" s="97"/>
      <c r="DH180" s="102">
        <f t="shared" si="356"/>
        <v>0</v>
      </c>
      <c r="DI180" s="98">
        <f t="shared" si="357"/>
        <v>605</v>
      </c>
      <c r="DJ180" s="98">
        <f t="shared" si="358"/>
        <v>14054701.583999999</v>
      </c>
    </row>
    <row r="181" spans="1:114" ht="45" x14ac:dyDescent="0.25">
      <c r="A181" s="89"/>
      <c r="B181" s="90">
        <v>149</v>
      </c>
      <c r="C181" s="91" t="s">
        <v>451</v>
      </c>
      <c r="D181" s="92" t="s">
        <v>452</v>
      </c>
      <c r="E181" s="85">
        <v>23160</v>
      </c>
      <c r="F181" s="157">
        <v>1.54</v>
      </c>
      <c r="G181" s="94">
        <v>1</v>
      </c>
      <c r="H181" s="88"/>
      <c r="I181" s="95">
        <v>1.4</v>
      </c>
      <c r="J181" s="95">
        <v>1.68</v>
      </c>
      <c r="K181" s="95">
        <v>2.23</v>
      </c>
      <c r="L181" s="96">
        <v>2.57</v>
      </c>
      <c r="M181" s="97">
        <v>0</v>
      </c>
      <c r="N181" s="98">
        <f t="shared" si="307"/>
        <v>0</v>
      </c>
      <c r="O181" s="97"/>
      <c r="P181" s="97">
        <f t="shared" si="308"/>
        <v>0</v>
      </c>
      <c r="Q181" s="97"/>
      <c r="R181" s="98">
        <f t="shared" si="309"/>
        <v>0</v>
      </c>
      <c r="S181" s="97"/>
      <c r="T181" s="98">
        <f t="shared" si="310"/>
        <v>0</v>
      </c>
      <c r="U181" s="97">
        <v>1000</v>
      </c>
      <c r="V181" s="98">
        <f t="shared" si="311"/>
        <v>54926256.000000007</v>
      </c>
      <c r="W181" s="97"/>
      <c r="X181" s="98">
        <f t="shared" si="312"/>
        <v>0</v>
      </c>
      <c r="Y181" s="97"/>
      <c r="Z181" s="98">
        <f t="shared" si="313"/>
        <v>0</v>
      </c>
      <c r="AA181" s="97"/>
      <c r="AB181" s="98">
        <f t="shared" si="314"/>
        <v>0</v>
      </c>
      <c r="AC181" s="97"/>
      <c r="AD181" s="98">
        <f t="shared" si="315"/>
        <v>0</v>
      </c>
      <c r="AE181" s="97"/>
      <c r="AF181" s="98">
        <f t="shared" si="316"/>
        <v>0</v>
      </c>
      <c r="AG181" s="110"/>
      <c r="AH181" s="98">
        <f t="shared" si="317"/>
        <v>0</v>
      </c>
      <c r="AI181" s="97"/>
      <c r="AJ181" s="98">
        <f t="shared" si="318"/>
        <v>0</v>
      </c>
      <c r="AK181" s="97"/>
      <c r="AL181" s="97">
        <f t="shared" si="319"/>
        <v>0</v>
      </c>
      <c r="AM181" s="97"/>
      <c r="AN181" s="98">
        <f t="shared" si="320"/>
        <v>0</v>
      </c>
      <c r="AO181" s="103">
        <v>205</v>
      </c>
      <c r="AP181" s="98">
        <f t="shared" si="359"/>
        <v>13511858.976000002</v>
      </c>
      <c r="AQ181" s="97"/>
      <c r="AR181" s="102">
        <f t="shared" si="322"/>
        <v>0</v>
      </c>
      <c r="AS181" s="97"/>
      <c r="AT181" s="98">
        <f t="shared" si="323"/>
        <v>0</v>
      </c>
      <c r="AU181" s="97"/>
      <c r="AV181" s="97">
        <f t="shared" si="324"/>
        <v>0</v>
      </c>
      <c r="AW181" s="97"/>
      <c r="AX181" s="98">
        <f t="shared" si="325"/>
        <v>0</v>
      </c>
      <c r="AY181" s="97"/>
      <c r="AZ181" s="98">
        <f t="shared" si="326"/>
        <v>0</v>
      </c>
      <c r="BA181" s="97"/>
      <c r="BB181" s="98">
        <f t="shared" si="327"/>
        <v>0</v>
      </c>
      <c r="BC181" s="97"/>
      <c r="BD181" s="98">
        <f t="shared" si="328"/>
        <v>0</v>
      </c>
      <c r="BE181" s="97"/>
      <c r="BF181" s="98">
        <f t="shared" si="329"/>
        <v>0</v>
      </c>
      <c r="BG181" s="97"/>
      <c r="BH181" s="98">
        <f t="shared" si="330"/>
        <v>0</v>
      </c>
      <c r="BI181" s="97"/>
      <c r="BJ181" s="98">
        <f t="shared" si="331"/>
        <v>0</v>
      </c>
      <c r="BK181" s="97"/>
      <c r="BL181" s="98">
        <f t="shared" si="332"/>
        <v>0</v>
      </c>
      <c r="BM181" s="97"/>
      <c r="BN181" s="98">
        <f t="shared" si="333"/>
        <v>0</v>
      </c>
      <c r="BO181" s="97"/>
      <c r="BP181" s="98">
        <f t="shared" si="334"/>
        <v>0</v>
      </c>
      <c r="BQ181" s="97"/>
      <c r="BR181" s="98">
        <f t="shared" si="335"/>
        <v>0</v>
      </c>
      <c r="BS181" s="97"/>
      <c r="BT181" s="102">
        <f t="shared" si="336"/>
        <v>0</v>
      </c>
      <c r="BU181" s="104"/>
      <c r="BV181" s="98">
        <f t="shared" si="337"/>
        <v>0</v>
      </c>
      <c r="BW181" s="97"/>
      <c r="BX181" s="98">
        <f t="shared" si="338"/>
        <v>0</v>
      </c>
      <c r="BY181" s="97"/>
      <c r="BZ181" s="98">
        <f t="shared" si="339"/>
        <v>0</v>
      </c>
      <c r="CA181" s="97"/>
      <c r="CB181" s="98">
        <f t="shared" si="340"/>
        <v>0</v>
      </c>
      <c r="CC181" s="97"/>
      <c r="CD181" s="98">
        <f t="shared" si="341"/>
        <v>0</v>
      </c>
      <c r="CE181" s="97"/>
      <c r="CF181" s="98">
        <f t="shared" si="342"/>
        <v>0</v>
      </c>
      <c r="CG181" s="97"/>
      <c r="CH181" s="98">
        <f t="shared" si="343"/>
        <v>0</v>
      </c>
      <c r="CI181" s="97"/>
      <c r="CJ181" s="98">
        <f t="shared" si="344"/>
        <v>0</v>
      </c>
      <c r="CK181" s="97"/>
      <c r="CL181" s="98">
        <f t="shared" si="345"/>
        <v>0</v>
      </c>
      <c r="CM181" s="97"/>
      <c r="CN181" s="98">
        <f t="shared" si="346"/>
        <v>0</v>
      </c>
      <c r="CO181" s="97"/>
      <c r="CP181" s="98">
        <f t="shared" si="347"/>
        <v>0</v>
      </c>
      <c r="CQ181" s="97"/>
      <c r="CR181" s="98">
        <f t="shared" si="348"/>
        <v>0</v>
      </c>
      <c r="CS181" s="97"/>
      <c r="CT181" s="98">
        <f t="shared" si="349"/>
        <v>0</v>
      </c>
      <c r="CU181" s="103">
        <v>0</v>
      </c>
      <c r="CV181" s="98">
        <f t="shared" si="350"/>
        <v>0</v>
      </c>
      <c r="CW181" s="97"/>
      <c r="CX181" s="102">
        <f t="shared" si="351"/>
        <v>0</v>
      </c>
      <c r="CY181" s="97"/>
      <c r="CZ181" s="98">
        <f t="shared" si="352"/>
        <v>0</v>
      </c>
      <c r="DA181" s="104"/>
      <c r="DB181" s="98">
        <f t="shared" si="353"/>
        <v>0</v>
      </c>
      <c r="DC181" s="97"/>
      <c r="DD181" s="98">
        <f t="shared" si="354"/>
        <v>0</v>
      </c>
      <c r="DE181" s="97"/>
      <c r="DF181" s="98">
        <f t="shared" si="355"/>
        <v>0</v>
      </c>
      <c r="DG181" s="97"/>
      <c r="DH181" s="102">
        <f t="shared" si="356"/>
        <v>0</v>
      </c>
      <c r="DI181" s="98">
        <f t="shared" si="357"/>
        <v>1205</v>
      </c>
      <c r="DJ181" s="98">
        <f t="shared" si="358"/>
        <v>68438114.976000011</v>
      </c>
    </row>
    <row r="182" spans="1:114" ht="45" x14ac:dyDescent="0.25">
      <c r="A182" s="89"/>
      <c r="B182" s="90">
        <v>150</v>
      </c>
      <c r="C182" s="91" t="s">
        <v>453</v>
      </c>
      <c r="D182" s="92" t="s">
        <v>454</v>
      </c>
      <c r="E182" s="85">
        <v>23160</v>
      </c>
      <c r="F182" s="157">
        <v>2.42</v>
      </c>
      <c r="G182" s="94">
        <v>1</v>
      </c>
      <c r="H182" s="88"/>
      <c r="I182" s="95">
        <v>1.4</v>
      </c>
      <c r="J182" s="95">
        <v>1.68</v>
      </c>
      <c r="K182" s="95">
        <v>2.23</v>
      </c>
      <c r="L182" s="96">
        <v>2.57</v>
      </c>
      <c r="M182" s="97">
        <v>0</v>
      </c>
      <c r="N182" s="98">
        <f t="shared" si="307"/>
        <v>0</v>
      </c>
      <c r="O182" s="97"/>
      <c r="P182" s="97">
        <f t="shared" si="308"/>
        <v>0</v>
      </c>
      <c r="Q182" s="97"/>
      <c r="R182" s="98">
        <f t="shared" si="309"/>
        <v>0</v>
      </c>
      <c r="S182" s="97"/>
      <c r="T182" s="98">
        <f t="shared" si="310"/>
        <v>0</v>
      </c>
      <c r="U182" s="97">
        <v>800</v>
      </c>
      <c r="V182" s="98">
        <f t="shared" si="311"/>
        <v>69050150.399999991</v>
      </c>
      <c r="W182" s="97"/>
      <c r="X182" s="98">
        <f t="shared" si="312"/>
        <v>0</v>
      </c>
      <c r="Y182" s="97"/>
      <c r="Z182" s="98">
        <f t="shared" si="313"/>
        <v>0</v>
      </c>
      <c r="AA182" s="97"/>
      <c r="AB182" s="98">
        <f t="shared" si="314"/>
        <v>0</v>
      </c>
      <c r="AC182" s="97"/>
      <c r="AD182" s="98">
        <f t="shared" si="315"/>
        <v>0</v>
      </c>
      <c r="AE182" s="97"/>
      <c r="AF182" s="98">
        <f t="shared" si="316"/>
        <v>0</v>
      </c>
      <c r="AG182" s="110"/>
      <c r="AH182" s="98">
        <f t="shared" si="317"/>
        <v>0</v>
      </c>
      <c r="AI182" s="97"/>
      <c r="AJ182" s="98">
        <f t="shared" si="318"/>
        <v>0</v>
      </c>
      <c r="AK182" s="97"/>
      <c r="AL182" s="97">
        <f t="shared" si="319"/>
        <v>0</v>
      </c>
      <c r="AM182" s="97"/>
      <c r="AN182" s="98">
        <f t="shared" si="320"/>
        <v>0</v>
      </c>
      <c r="AO182" s="101">
        <v>100</v>
      </c>
      <c r="AP182" s="98">
        <f t="shared" si="359"/>
        <v>10357522.560000001</v>
      </c>
      <c r="AQ182" s="97"/>
      <c r="AR182" s="102">
        <f t="shared" si="322"/>
        <v>0</v>
      </c>
      <c r="AS182" s="97"/>
      <c r="AT182" s="98">
        <f t="shared" si="323"/>
        <v>0</v>
      </c>
      <c r="AU182" s="97"/>
      <c r="AV182" s="97">
        <f t="shared" si="324"/>
        <v>0</v>
      </c>
      <c r="AW182" s="97"/>
      <c r="AX182" s="98">
        <f t="shared" si="325"/>
        <v>0</v>
      </c>
      <c r="AY182" s="97"/>
      <c r="AZ182" s="98">
        <f t="shared" si="326"/>
        <v>0</v>
      </c>
      <c r="BA182" s="97"/>
      <c r="BB182" s="98">
        <f t="shared" si="327"/>
        <v>0</v>
      </c>
      <c r="BC182" s="97"/>
      <c r="BD182" s="98">
        <f t="shared" si="328"/>
        <v>0</v>
      </c>
      <c r="BE182" s="97"/>
      <c r="BF182" s="98">
        <f t="shared" si="329"/>
        <v>0</v>
      </c>
      <c r="BG182" s="97"/>
      <c r="BH182" s="98">
        <f t="shared" si="330"/>
        <v>0</v>
      </c>
      <c r="BI182" s="97"/>
      <c r="BJ182" s="98">
        <f t="shared" si="331"/>
        <v>0</v>
      </c>
      <c r="BK182" s="97"/>
      <c r="BL182" s="98">
        <f t="shared" si="332"/>
        <v>0</v>
      </c>
      <c r="BM182" s="97"/>
      <c r="BN182" s="98">
        <f t="shared" si="333"/>
        <v>0</v>
      </c>
      <c r="BO182" s="97"/>
      <c r="BP182" s="98">
        <f t="shared" si="334"/>
        <v>0</v>
      </c>
      <c r="BQ182" s="97"/>
      <c r="BR182" s="98">
        <f t="shared" si="335"/>
        <v>0</v>
      </c>
      <c r="BS182" s="97"/>
      <c r="BT182" s="102">
        <f t="shared" si="336"/>
        <v>0</v>
      </c>
      <c r="BU182" s="104"/>
      <c r="BV182" s="98">
        <f t="shared" si="337"/>
        <v>0</v>
      </c>
      <c r="BW182" s="97"/>
      <c r="BX182" s="98">
        <f t="shared" si="338"/>
        <v>0</v>
      </c>
      <c r="BY182" s="97"/>
      <c r="BZ182" s="98">
        <f t="shared" si="339"/>
        <v>0</v>
      </c>
      <c r="CA182" s="97"/>
      <c r="CB182" s="98">
        <f t="shared" si="340"/>
        <v>0</v>
      </c>
      <c r="CC182" s="97"/>
      <c r="CD182" s="98">
        <f t="shared" si="341"/>
        <v>0</v>
      </c>
      <c r="CE182" s="97"/>
      <c r="CF182" s="98">
        <f t="shared" si="342"/>
        <v>0</v>
      </c>
      <c r="CG182" s="97"/>
      <c r="CH182" s="98">
        <f t="shared" si="343"/>
        <v>0</v>
      </c>
      <c r="CI182" s="97"/>
      <c r="CJ182" s="98">
        <f t="shared" si="344"/>
        <v>0</v>
      </c>
      <c r="CK182" s="97"/>
      <c r="CL182" s="98">
        <f t="shared" si="345"/>
        <v>0</v>
      </c>
      <c r="CM182" s="97"/>
      <c r="CN182" s="98">
        <f t="shared" si="346"/>
        <v>0</v>
      </c>
      <c r="CO182" s="97"/>
      <c r="CP182" s="98">
        <f t="shared" si="347"/>
        <v>0</v>
      </c>
      <c r="CQ182" s="97"/>
      <c r="CR182" s="98">
        <f t="shared" si="348"/>
        <v>0</v>
      </c>
      <c r="CS182" s="97"/>
      <c r="CT182" s="98">
        <f t="shared" si="349"/>
        <v>0</v>
      </c>
      <c r="CU182" s="103"/>
      <c r="CV182" s="98">
        <f t="shared" si="350"/>
        <v>0</v>
      </c>
      <c r="CW182" s="97"/>
      <c r="CX182" s="102">
        <f t="shared" si="351"/>
        <v>0</v>
      </c>
      <c r="CY182" s="97"/>
      <c r="CZ182" s="98">
        <f t="shared" si="352"/>
        <v>0</v>
      </c>
      <c r="DA182" s="104"/>
      <c r="DB182" s="98">
        <f t="shared" si="353"/>
        <v>0</v>
      </c>
      <c r="DC182" s="97"/>
      <c r="DD182" s="98">
        <f t="shared" si="354"/>
        <v>0</v>
      </c>
      <c r="DE182" s="97"/>
      <c r="DF182" s="98">
        <f t="shared" si="355"/>
        <v>0</v>
      </c>
      <c r="DG182" s="97"/>
      <c r="DH182" s="102">
        <f t="shared" si="356"/>
        <v>0</v>
      </c>
      <c r="DI182" s="98">
        <f t="shared" si="357"/>
        <v>900</v>
      </c>
      <c r="DJ182" s="98">
        <f t="shared" si="358"/>
        <v>79407672.959999993</v>
      </c>
    </row>
    <row r="183" spans="1:114" ht="45" x14ac:dyDescent="0.25">
      <c r="A183" s="89"/>
      <c r="B183" s="90">
        <v>151</v>
      </c>
      <c r="C183" s="91" t="s">
        <v>455</v>
      </c>
      <c r="D183" s="92" t="s">
        <v>456</v>
      </c>
      <c r="E183" s="85">
        <v>23160</v>
      </c>
      <c r="F183" s="157">
        <v>3.26</v>
      </c>
      <c r="G183" s="94">
        <v>1</v>
      </c>
      <c r="H183" s="88"/>
      <c r="I183" s="95">
        <v>1.4</v>
      </c>
      <c r="J183" s="95">
        <v>1.68</v>
      </c>
      <c r="K183" s="95">
        <v>2.23</v>
      </c>
      <c r="L183" s="96">
        <v>2.57</v>
      </c>
      <c r="M183" s="97">
        <v>0</v>
      </c>
      <c r="N183" s="98">
        <f t="shared" si="307"/>
        <v>0</v>
      </c>
      <c r="O183" s="97"/>
      <c r="P183" s="97">
        <f t="shared" si="308"/>
        <v>0</v>
      </c>
      <c r="Q183" s="97"/>
      <c r="R183" s="98">
        <f t="shared" si="309"/>
        <v>0</v>
      </c>
      <c r="S183" s="97"/>
      <c r="T183" s="98">
        <f t="shared" si="310"/>
        <v>0</v>
      </c>
      <c r="U183" s="97">
        <v>150</v>
      </c>
      <c r="V183" s="98">
        <f t="shared" si="311"/>
        <v>17440869.599999998</v>
      </c>
      <c r="W183" s="97"/>
      <c r="X183" s="98">
        <f t="shared" si="312"/>
        <v>0</v>
      </c>
      <c r="Y183" s="97"/>
      <c r="Z183" s="98">
        <f t="shared" si="313"/>
        <v>0</v>
      </c>
      <c r="AA183" s="97"/>
      <c r="AB183" s="98">
        <f t="shared" si="314"/>
        <v>0</v>
      </c>
      <c r="AC183" s="97"/>
      <c r="AD183" s="98">
        <f t="shared" si="315"/>
        <v>0</v>
      </c>
      <c r="AE183" s="97"/>
      <c r="AF183" s="98">
        <f t="shared" si="316"/>
        <v>0</v>
      </c>
      <c r="AG183" s="110"/>
      <c r="AH183" s="98">
        <f t="shared" si="317"/>
        <v>0</v>
      </c>
      <c r="AI183" s="97"/>
      <c r="AJ183" s="98">
        <f t="shared" si="318"/>
        <v>0</v>
      </c>
      <c r="AK183" s="97"/>
      <c r="AL183" s="97">
        <f t="shared" si="319"/>
        <v>0</v>
      </c>
      <c r="AM183" s="97"/>
      <c r="AN183" s="98">
        <f t="shared" si="320"/>
        <v>0</v>
      </c>
      <c r="AO183" s="103">
        <v>90</v>
      </c>
      <c r="AP183" s="98">
        <f t="shared" si="359"/>
        <v>12557426.112000002</v>
      </c>
      <c r="AQ183" s="97"/>
      <c r="AR183" s="102">
        <f t="shared" si="322"/>
        <v>0</v>
      </c>
      <c r="AS183" s="97"/>
      <c r="AT183" s="98">
        <f t="shared" si="323"/>
        <v>0</v>
      </c>
      <c r="AU183" s="97"/>
      <c r="AV183" s="97">
        <f t="shared" si="324"/>
        <v>0</v>
      </c>
      <c r="AW183" s="97"/>
      <c r="AX183" s="98">
        <f t="shared" si="325"/>
        <v>0</v>
      </c>
      <c r="AY183" s="97"/>
      <c r="AZ183" s="98">
        <f t="shared" si="326"/>
        <v>0</v>
      </c>
      <c r="BA183" s="97"/>
      <c r="BB183" s="98">
        <f t="shared" si="327"/>
        <v>0</v>
      </c>
      <c r="BC183" s="97"/>
      <c r="BD183" s="98">
        <f t="shared" si="328"/>
        <v>0</v>
      </c>
      <c r="BE183" s="97"/>
      <c r="BF183" s="98">
        <f t="shared" si="329"/>
        <v>0</v>
      </c>
      <c r="BG183" s="97"/>
      <c r="BH183" s="98">
        <f t="shared" si="330"/>
        <v>0</v>
      </c>
      <c r="BI183" s="97"/>
      <c r="BJ183" s="98">
        <f t="shared" si="331"/>
        <v>0</v>
      </c>
      <c r="BK183" s="97"/>
      <c r="BL183" s="98">
        <f t="shared" si="332"/>
        <v>0</v>
      </c>
      <c r="BM183" s="97"/>
      <c r="BN183" s="98">
        <f t="shared" si="333"/>
        <v>0</v>
      </c>
      <c r="BO183" s="97"/>
      <c r="BP183" s="98">
        <f t="shared" si="334"/>
        <v>0</v>
      </c>
      <c r="BQ183" s="97"/>
      <c r="BR183" s="98">
        <f t="shared" si="335"/>
        <v>0</v>
      </c>
      <c r="BS183" s="97"/>
      <c r="BT183" s="102">
        <f t="shared" si="336"/>
        <v>0</v>
      </c>
      <c r="BU183" s="104"/>
      <c r="BV183" s="98">
        <f t="shared" si="337"/>
        <v>0</v>
      </c>
      <c r="BW183" s="97"/>
      <c r="BX183" s="98">
        <f t="shared" si="338"/>
        <v>0</v>
      </c>
      <c r="BY183" s="97"/>
      <c r="BZ183" s="98">
        <f t="shared" si="339"/>
        <v>0</v>
      </c>
      <c r="CA183" s="97"/>
      <c r="CB183" s="98">
        <f t="shared" si="340"/>
        <v>0</v>
      </c>
      <c r="CC183" s="97"/>
      <c r="CD183" s="98">
        <f t="shared" si="341"/>
        <v>0</v>
      </c>
      <c r="CE183" s="97"/>
      <c r="CF183" s="98">
        <f t="shared" si="342"/>
        <v>0</v>
      </c>
      <c r="CG183" s="97"/>
      <c r="CH183" s="98">
        <f t="shared" si="343"/>
        <v>0</v>
      </c>
      <c r="CI183" s="97"/>
      <c r="CJ183" s="98">
        <f t="shared" si="344"/>
        <v>0</v>
      </c>
      <c r="CK183" s="97"/>
      <c r="CL183" s="98">
        <f t="shared" si="345"/>
        <v>0</v>
      </c>
      <c r="CM183" s="97"/>
      <c r="CN183" s="98">
        <f t="shared" si="346"/>
        <v>0</v>
      </c>
      <c r="CO183" s="97"/>
      <c r="CP183" s="98">
        <f t="shared" si="347"/>
        <v>0</v>
      </c>
      <c r="CQ183" s="97"/>
      <c r="CR183" s="98">
        <f t="shared" si="348"/>
        <v>0</v>
      </c>
      <c r="CS183" s="97"/>
      <c r="CT183" s="98">
        <f t="shared" si="349"/>
        <v>0</v>
      </c>
      <c r="CU183" s="103"/>
      <c r="CV183" s="98">
        <f t="shared" si="350"/>
        <v>0</v>
      </c>
      <c r="CW183" s="97"/>
      <c r="CX183" s="102">
        <f t="shared" si="351"/>
        <v>0</v>
      </c>
      <c r="CY183" s="97"/>
      <c r="CZ183" s="98">
        <f t="shared" si="352"/>
        <v>0</v>
      </c>
      <c r="DA183" s="104"/>
      <c r="DB183" s="98">
        <f t="shared" si="353"/>
        <v>0</v>
      </c>
      <c r="DC183" s="97"/>
      <c r="DD183" s="98">
        <f t="shared" si="354"/>
        <v>0</v>
      </c>
      <c r="DE183" s="97"/>
      <c r="DF183" s="98">
        <f t="shared" si="355"/>
        <v>0</v>
      </c>
      <c r="DG183" s="97"/>
      <c r="DH183" s="102">
        <f t="shared" si="356"/>
        <v>0</v>
      </c>
      <c r="DI183" s="98">
        <f t="shared" si="357"/>
        <v>240</v>
      </c>
      <c r="DJ183" s="98">
        <f t="shared" si="358"/>
        <v>29998295.711999997</v>
      </c>
    </row>
    <row r="184" spans="1:114" ht="45" x14ac:dyDescent="0.25">
      <c r="A184" s="89"/>
      <c r="B184" s="90">
        <v>152</v>
      </c>
      <c r="C184" s="91" t="s">
        <v>457</v>
      </c>
      <c r="D184" s="92" t="s">
        <v>458</v>
      </c>
      <c r="E184" s="85">
        <v>23160</v>
      </c>
      <c r="F184" s="157">
        <v>4.0599999999999996</v>
      </c>
      <c r="G184" s="94">
        <v>1</v>
      </c>
      <c r="H184" s="88"/>
      <c r="I184" s="95">
        <v>1.4</v>
      </c>
      <c r="J184" s="95">
        <v>1.68</v>
      </c>
      <c r="K184" s="95">
        <v>2.23</v>
      </c>
      <c r="L184" s="96">
        <v>2.57</v>
      </c>
      <c r="M184" s="97">
        <v>0</v>
      </c>
      <c r="N184" s="98">
        <f t="shared" si="307"/>
        <v>0</v>
      </c>
      <c r="O184" s="97"/>
      <c r="P184" s="97">
        <f t="shared" si="308"/>
        <v>0</v>
      </c>
      <c r="Q184" s="97"/>
      <c r="R184" s="98">
        <f t="shared" si="309"/>
        <v>0</v>
      </c>
      <c r="S184" s="97"/>
      <c r="T184" s="98">
        <f t="shared" si="310"/>
        <v>0</v>
      </c>
      <c r="U184" s="97">
        <v>200</v>
      </c>
      <c r="V184" s="98">
        <f t="shared" si="311"/>
        <v>28961116.800000001</v>
      </c>
      <c r="W184" s="97"/>
      <c r="X184" s="98">
        <f t="shared" si="312"/>
        <v>0</v>
      </c>
      <c r="Y184" s="97"/>
      <c r="Z184" s="98">
        <f t="shared" si="313"/>
        <v>0</v>
      </c>
      <c r="AA184" s="97"/>
      <c r="AB184" s="98">
        <f t="shared" si="314"/>
        <v>0</v>
      </c>
      <c r="AC184" s="97"/>
      <c r="AD184" s="98">
        <f t="shared" si="315"/>
        <v>0</v>
      </c>
      <c r="AE184" s="97"/>
      <c r="AF184" s="98">
        <f t="shared" si="316"/>
        <v>0</v>
      </c>
      <c r="AG184" s="110"/>
      <c r="AH184" s="98">
        <f t="shared" si="317"/>
        <v>0</v>
      </c>
      <c r="AI184" s="97"/>
      <c r="AJ184" s="98">
        <f t="shared" si="318"/>
        <v>0</v>
      </c>
      <c r="AK184" s="97"/>
      <c r="AL184" s="97">
        <f t="shared" si="319"/>
        <v>0</v>
      </c>
      <c r="AM184" s="97"/>
      <c r="AN184" s="98">
        <f t="shared" si="320"/>
        <v>0</v>
      </c>
      <c r="AO184" s="103">
        <v>100</v>
      </c>
      <c r="AP184" s="98">
        <f t="shared" si="359"/>
        <v>17376670.080000002</v>
      </c>
      <c r="AQ184" s="97"/>
      <c r="AR184" s="102">
        <f t="shared" si="322"/>
        <v>0</v>
      </c>
      <c r="AS184" s="97"/>
      <c r="AT184" s="98">
        <f t="shared" si="323"/>
        <v>0</v>
      </c>
      <c r="AU184" s="97"/>
      <c r="AV184" s="97">
        <f t="shared" si="324"/>
        <v>0</v>
      </c>
      <c r="AW184" s="97"/>
      <c r="AX184" s="98">
        <f t="shared" si="325"/>
        <v>0</v>
      </c>
      <c r="AY184" s="97"/>
      <c r="AZ184" s="98">
        <f t="shared" si="326"/>
        <v>0</v>
      </c>
      <c r="BA184" s="97"/>
      <c r="BB184" s="98">
        <f t="shared" si="327"/>
        <v>0</v>
      </c>
      <c r="BC184" s="97"/>
      <c r="BD184" s="98">
        <f t="shared" si="328"/>
        <v>0</v>
      </c>
      <c r="BE184" s="97"/>
      <c r="BF184" s="98">
        <f t="shared" si="329"/>
        <v>0</v>
      </c>
      <c r="BG184" s="97"/>
      <c r="BH184" s="98">
        <f t="shared" si="330"/>
        <v>0</v>
      </c>
      <c r="BI184" s="97"/>
      <c r="BJ184" s="98">
        <f t="shared" si="331"/>
        <v>0</v>
      </c>
      <c r="BK184" s="97"/>
      <c r="BL184" s="98">
        <f t="shared" si="332"/>
        <v>0</v>
      </c>
      <c r="BM184" s="97"/>
      <c r="BN184" s="98">
        <f t="shared" si="333"/>
        <v>0</v>
      </c>
      <c r="BO184" s="97"/>
      <c r="BP184" s="98">
        <f t="shared" si="334"/>
        <v>0</v>
      </c>
      <c r="BQ184" s="97"/>
      <c r="BR184" s="98">
        <f t="shared" si="335"/>
        <v>0</v>
      </c>
      <c r="BS184" s="97"/>
      <c r="BT184" s="102">
        <f t="shared" si="336"/>
        <v>0</v>
      </c>
      <c r="BU184" s="104"/>
      <c r="BV184" s="98">
        <f t="shared" si="337"/>
        <v>0</v>
      </c>
      <c r="BW184" s="97"/>
      <c r="BX184" s="98">
        <f t="shared" si="338"/>
        <v>0</v>
      </c>
      <c r="BY184" s="97"/>
      <c r="BZ184" s="98">
        <f t="shared" si="339"/>
        <v>0</v>
      </c>
      <c r="CA184" s="97"/>
      <c r="CB184" s="98">
        <f t="shared" si="340"/>
        <v>0</v>
      </c>
      <c r="CC184" s="97"/>
      <c r="CD184" s="98">
        <f t="shared" si="341"/>
        <v>0</v>
      </c>
      <c r="CE184" s="97"/>
      <c r="CF184" s="98">
        <f t="shared" si="342"/>
        <v>0</v>
      </c>
      <c r="CG184" s="97"/>
      <c r="CH184" s="98">
        <f t="shared" si="343"/>
        <v>0</v>
      </c>
      <c r="CI184" s="97"/>
      <c r="CJ184" s="98">
        <f t="shared" si="344"/>
        <v>0</v>
      </c>
      <c r="CK184" s="97"/>
      <c r="CL184" s="98">
        <f t="shared" si="345"/>
        <v>0</v>
      </c>
      <c r="CM184" s="97"/>
      <c r="CN184" s="98">
        <f t="shared" si="346"/>
        <v>0</v>
      </c>
      <c r="CO184" s="97"/>
      <c r="CP184" s="98">
        <f t="shared" si="347"/>
        <v>0</v>
      </c>
      <c r="CQ184" s="97"/>
      <c r="CR184" s="98">
        <f t="shared" si="348"/>
        <v>0</v>
      </c>
      <c r="CS184" s="97"/>
      <c r="CT184" s="98">
        <f t="shared" si="349"/>
        <v>0</v>
      </c>
      <c r="CU184" s="103"/>
      <c r="CV184" s="98">
        <f t="shared" si="350"/>
        <v>0</v>
      </c>
      <c r="CW184" s="97"/>
      <c r="CX184" s="102">
        <f t="shared" si="351"/>
        <v>0</v>
      </c>
      <c r="CY184" s="97"/>
      <c r="CZ184" s="98">
        <f t="shared" si="352"/>
        <v>0</v>
      </c>
      <c r="DA184" s="104"/>
      <c r="DB184" s="98">
        <f t="shared" si="353"/>
        <v>0</v>
      </c>
      <c r="DC184" s="97"/>
      <c r="DD184" s="98">
        <f t="shared" si="354"/>
        <v>0</v>
      </c>
      <c r="DE184" s="97"/>
      <c r="DF184" s="98">
        <f t="shared" si="355"/>
        <v>0</v>
      </c>
      <c r="DG184" s="97"/>
      <c r="DH184" s="102">
        <f t="shared" si="356"/>
        <v>0</v>
      </c>
      <c r="DI184" s="98">
        <f t="shared" si="357"/>
        <v>300</v>
      </c>
      <c r="DJ184" s="98">
        <f t="shared" si="358"/>
        <v>46337786.880000003</v>
      </c>
    </row>
    <row r="185" spans="1:114" ht="45" x14ac:dyDescent="0.25">
      <c r="A185" s="89"/>
      <c r="B185" s="90">
        <v>153</v>
      </c>
      <c r="C185" s="91" t="s">
        <v>459</v>
      </c>
      <c r="D185" s="92" t="s">
        <v>460</v>
      </c>
      <c r="E185" s="85">
        <v>23160</v>
      </c>
      <c r="F185" s="163">
        <v>4.9000000000000004</v>
      </c>
      <c r="G185" s="94">
        <v>1</v>
      </c>
      <c r="H185" s="88"/>
      <c r="I185" s="95">
        <v>1.4</v>
      </c>
      <c r="J185" s="95">
        <v>1.68</v>
      </c>
      <c r="K185" s="95">
        <v>2.23</v>
      </c>
      <c r="L185" s="96">
        <v>2.57</v>
      </c>
      <c r="M185" s="97">
        <v>0</v>
      </c>
      <c r="N185" s="98">
        <f t="shared" si="307"/>
        <v>0</v>
      </c>
      <c r="O185" s="97"/>
      <c r="P185" s="97">
        <f t="shared" si="308"/>
        <v>0</v>
      </c>
      <c r="Q185" s="97"/>
      <c r="R185" s="98">
        <f t="shared" si="309"/>
        <v>0</v>
      </c>
      <c r="S185" s="97"/>
      <c r="T185" s="98">
        <f t="shared" si="310"/>
        <v>0</v>
      </c>
      <c r="U185" s="97">
        <v>300</v>
      </c>
      <c r="V185" s="98">
        <f t="shared" si="311"/>
        <v>52429608.000000007</v>
      </c>
      <c r="W185" s="97"/>
      <c r="X185" s="98">
        <f t="shared" si="312"/>
        <v>0</v>
      </c>
      <c r="Y185" s="97"/>
      <c r="Z185" s="98">
        <f t="shared" si="313"/>
        <v>0</v>
      </c>
      <c r="AA185" s="97"/>
      <c r="AB185" s="98">
        <f t="shared" si="314"/>
        <v>0</v>
      </c>
      <c r="AC185" s="97"/>
      <c r="AD185" s="98">
        <f t="shared" si="315"/>
        <v>0</v>
      </c>
      <c r="AE185" s="97"/>
      <c r="AF185" s="98">
        <f t="shared" si="316"/>
        <v>0</v>
      </c>
      <c r="AG185" s="110"/>
      <c r="AH185" s="98">
        <f t="shared" si="317"/>
        <v>0</v>
      </c>
      <c r="AI185" s="97"/>
      <c r="AJ185" s="98">
        <f t="shared" si="318"/>
        <v>0</v>
      </c>
      <c r="AK185" s="97"/>
      <c r="AL185" s="97">
        <f t="shared" si="319"/>
        <v>0</v>
      </c>
      <c r="AM185" s="97"/>
      <c r="AN185" s="98">
        <f t="shared" si="320"/>
        <v>0</v>
      </c>
      <c r="AO185" s="103">
        <v>200</v>
      </c>
      <c r="AP185" s="98">
        <f t="shared" si="359"/>
        <v>41943686.400000006</v>
      </c>
      <c r="AQ185" s="97"/>
      <c r="AR185" s="102">
        <f t="shared" si="322"/>
        <v>0</v>
      </c>
      <c r="AS185" s="97"/>
      <c r="AT185" s="98">
        <f t="shared" si="323"/>
        <v>0</v>
      </c>
      <c r="AU185" s="97"/>
      <c r="AV185" s="97">
        <f t="shared" si="324"/>
        <v>0</v>
      </c>
      <c r="AW185" s="97"/>
      <c r="AX185" s="98">
        <f t="shared" si="325"/>
        <v>0</v>
      </c>
      <c r="AY185" s="97"/>
      <c r="AZ185" s="98">
        <f t="shared" si="326"/>
        <v>0</v>
      </c>
      <c r="BA185" s="97"/>
      <c r="BB185" s="98">
        <f t="shared" si="327"/>
        <v>0</v>
      </c>
      <c r="BC185" s="97"/>
      <c r="BD185" s="98">
        <f t="shared" si="328"/>
        <v>0</v>
      </c>
      <c r="BE185" s="97"/>
      <c r="BF185" s="98">
        <f t="shared" si="329"/>
        <v>0</v>
      </c>
      <c r="BG185" s="97"/>
      <c r="BH185" s="98">
        <f t="shared" si="330"/>
        <v>0</v>
      </c>
      <c r="BI185" s="97"/>
      <c r="BJ185" s="98">
        <f t="shared" si="331"/>
        <v>0</v>
      </c>
      <c r="BK185" s="97"/>
      <c r="BL185" s="98">
        <f t="shared" si="332"/>
        <v>0</v>
      </c>
      <c r="BM185" s="97"/>
      <c r="BN185" s="98">
        <f t="shared" si="333"/>
        <v>0</v>
      </c>
      <c r="BO185" s="97"/>
      <c r="BP185" s="98">
        <f t="shared" si="334"/>
        <v>0</v>
      </c>
      <c r="BQ185" s="97"/>
      <c r="BR185" s="98">
        <f t="shared" si="335"/>
        <v>0</v>
      </c>
      <c r="BS185" s="97"/>
      <c r="BT185" s="102">
        <f t="shared" si="336"/>
        <v>0</v>
      </c>
      <c r="BU185" s="104"/>
      <c r="BV185" s="98">
        <f t="shared" si="337"/>
        <v>0</v>
      </c>
      <c r="BW185" s="97"/>
      <c r="BX185" s="98">
        <f t="shared" si="338"/>
        <v>0</v>
      </c>
      <c r="BY185" s="97"/>
      <c r="BZ185" s="98">
        <f t="shared" si="339"/>
        <v>0</v>
      </c>
      <c r="CA185" s="97"/>
      <c r="CB185" s="98">
        <f t="shared" si="340"/>
        <v>0</v>
      </c>
      <c r="CC185" s="97"/>
      <c r="CD185" s="98">
        <f t="shared" si="341"/>
        <v>0</v>
      </c>
      <c r="CE185" s="97"/>
      <c r="CF185" s="98">
        <f t="shared" si="342"/>
        <v>0</v>
      </c>
      <c r="CG185" s="97"/>
      <c r="CH185" s="98">
        <f t="shared" si="343"/>
        <v>0</v>
      </c>
      <c r="CI185" s="97"/>
      <c r="CJ185" s="98">
        <f t="shared" si="344"/>
        <v>0</v>
      </c>
      <c r="CK185" s="97"/>
      <c r="CL185" s="98">
        <f t="shared" si="345"/>
        <v>0</v>
      </c>
      <c r="CM185" s="97"/>
      <c r="CN185" s="98">
        <f t="shared" si="346"/>
        <v>0</v>
      </c>
      <c r="CO185" s="97"/>
      <c r="CP185" s="98">
        <f t="shared" si="347"/>
        <v>0</v>
      </c>
      <c r="CQ185" s="97"/>
      <c r="CR185" s="98">
        <f t="shared" si="348"/>
        <v>0</v>
      </c>
      <c r="CS185" s="97"/>
      <c r="CT185" s="98">
        <f t="shared" si="349"/>
        <v>0</v>
      </c>
      <c r="CU185" s="103"/>
      <c r="CV185" s="98">
        <f t="shared" si="350"/>
        <v>0</v>
      </c>
      <c r="CW185" s="97"/>
      <c r="CX185" s="102">
        <f t="shared" si="351"/>
        <v>0</v>
      </c>
      <c r="CY185" s="97"/>
      <c r="CZ185" s="98">
        <f t="shared" si="352"/>
        <v>0</v>
      </c>
      <c r="DA185" s="104"/>
      <c r="DB185" s="98">
        <f t="shared" si="353"/>
        <v>0</v>
      </c>
      <c r="DC185" s="97"/>
      <c r="DD185" s="98">
        <f t="shared" si="354"/>
        <v>0</v>
      </c>
      <c r="DE185" s="97"/>
      <c r="DF185" s="98">
        <f t="shared" si="355"/>
        <v>0</v>
      </c>
      <c r="DG185" s="97"/>
      <c r="DH185" s="102">
        <f t="shared" si="356"/>
        <v>0</v>
      </c>
      <c r="DI185" s="98">
        <f t="shared" si="357"/>
        <v>500</v>
      </c>
      <c r="DJ185" s="98">
        <f t="shared" si="358"/>
        <v>94373294.400000006</v>
      </c>
    </row>
    <row r="186" spans="1:114" ht="45" x14ac:dyDescent="0.25">
      <c r="A186" s="89"/>
      <c r="B186" s="90">
        <v>154</v>
      </c>
      <c r="C186" s="91" t="s">
        <v>461</v>
      </c>
      <c r="D186" s="92" t="s">
        <v>462</v>
      </c>
      <c r="E186" s="85">
        <v>23160</v>
      </c>
      <c r="F186" s="157">
        <v>5.87</v>
      </c>
      <c r="G186" s="94">
        <v>1</v>
      </c>
      <c r="H186" s="88"/>
      <c r="I186" s="95">
        <v>1.4</v>
      </c>
      <c r="J186" s="95">
        <v>1.68</v>
      </c>
      <c r="K186" s="95">
        <v>2.23</v>
      </c>
      <c r="L186" s="96">
        <v>2.57</v>
      </c>
      <c r="M186" s="97">
        <v>0</v>
      </c>
      <c r="N186" s="98">
        <f t="shared" si="307"/>
        <v>0</v>
      </c>
      <c r="O186" s="97"/>
      <c r="P186" s="97">
        <f t="shared" si="308"/>
        <v>0</v>
      </c>
      <c r="Q186" s="97"/>
      <c r="R186" s="98">
        <f t="shared" si="309"/>
        <v>0</v>
      </c>
      <c r="S186" s="97"/>
      <c r="T186" s="98">
        <f t="shared" si="310"/>
        <v>0</v>
      </c>
      <c r="U186" s="97">
        <v>150</v>
      </c>
      <c r="V186" s="98">
        <f t="shared" ref="V186:V214" si="360">(U186*$E186*$F186*$G186*$I186*$V$11)</f>
        <v>31404265.200000003</v>
      </c>
      <c r="W186" s="97"/>
      <c r="X186" s="98">
        <f t="shared" si="312"/>
        <v>0</v>
      </c>
      <c r="Y186" s="97"/>
      <c r="Z186" s="98">
        <f t="shared" si="313"/>
        <v>0</v>
      </c>
      <c r="AA186" s="97"/>
      <c r="AB186" s="98">
        <f t="shared" si="314"/>
        <v>0</v>
      </c>
      <c r="AC186" s="97"/>
      <c r="AD186" s="98">
        <f t="shared" si="315"/>
        <v>0</v>
      </c>
      <c r="AE186" s="97"/>
      <c r="AF186" s="98">
        <f t="shared" si="316"/>
        <v>0</v>
      </c>
      <c r="AG186" s="110"/>
      <c r="AH186" s="98">
        <f t="shared" si="317"/>
        <v>0</v>
      </c>
      <c r="AI186" s="97"/>
      <c r="AJ186" s="98">
        <f t="shared" si="318"/>
        <v>0</v>
      </c>
      <c r="AK186" s="97"/>
      <c r="AL186" s="97">
        <f t="shared" si="319"/>
        <v>0</v>
      </c>
      <c r="AM186" s="97"/>
      <c r="AN186" s="98">
        <f t="shared" si="320"/>
        <v>0</v>
      </c>
      <c r="AO186" s="103">
        <v>115</v>
      </c>
      <c r="AP186" s="98">
        <f t="shared" si="359"/>
        <v>28891923.984000001</v>
      </c>
      <c r="AQ186" s="97"/>
      <c r="AR186" s="102">
        <f t="shared" si="322"/>
        <v>0</v>
      </c>
      <c r="AS186" s="97"/>
      <c r="AT186" s="98">
        <f t="shared" si="323"/>
        <v>0</v>
      </c>
      <c r="AU186" s="97"/>
      <c r="AV186" s="97">
        <f t="shared" si="324"/>
        <v>0</v>
      </c>
      <c r="AW186" s="97"/>
      <c r="AX186" s="98">
        <f t="shared" si="325"/>
        <v>0</v>
      </c>
      <c r="AY186" s="97"/>
      <c r="AZ186" s="98">
        <f t="shared" si="326"/>
        <v>0</v>
      </c>
      <c r="BA186" s="97"/>
      <c r="BB186" s="98">
        <f t="shared" si="327"/>
        <v>0</v>
      </c>
      <c r="BC186" s="97"/>
      <c r="BD186" s="98">
        <f t="shared" si="328"/>
        <v>0</v>
      </c>
      <c r="BE186" s="97"/>
      <c r="BF186" s="98">
        <f t="shared" si="329"/>
        <v>0</v>
      </c>
      <c r="BG186" s="97"/>
      <c r="BH186" s="98">
        <f t="shared" si="330"/>
        <v>0</v>
      </c>
      <c r="BI186" s="97"/>
      <c r="BJ186" s="98">
        <f t="shared" si="331"/>
        <v>0</v>
      </c>
      <c r="BK186" s="97"/>
      <c r="BL186" s="98">
        <f t="shared" si="332"/>
        <v>0</v>
      </c>
      <c r="BM186" s="97"/>
      <c r="BN186" s="98">
        <f t="shared" si="333"/>
        <v>0</v>
      </c>
      <c r="BO186" s="97"/>
      <c r="BP186" s="98">
        <f t="shared" si="334"/>
        <v>0</v>
      </c>
      <c r="BQ186" s="97"/>
      <c r="BR186" s="98">
        <f t="shared" si="335"/>
        <v>0</v>
      </c>
      <c r="BS186" s="97"/>
      <c r="BT186" s="102">
        <f t="shared" si="336"/>
        <v>0</v>
      </c>
      <c r="BU186" s="104"/>
      <c r="BV186" s="98">
        <f t="shared" si="337"/>
        <v>0</v>
      </c>
      <c r="BW186" s="97"/>
      <c r="BX186" s="98">
        <f t="shared" si="338"/>
        <v>0</v>
      </c>
      <c r="BY186" s="97"/>
      <c r="BZ186" s="98">
        <f t="shared" si="339"/>
        <v>0</v>
      </c>
      <c r="CA186" s="97"/>
      <c r="CB186" s="98">
        <f t="shared" si="340"/>
        <v>0</v>
      </c>
      <c r="CC186" s="97"/>
      <c r="CD186" s="98">
        <f t="shared" si="341"/>
        <v>0</v>
      </c>
      <c r="CE186" s="97"/>
      <c r="CF186" s="98">
        <f t="shared" si="342"/>
        <v>0</v>
      </c>
      <c r="CG186" s="97"/>
      <c r="CH186" s="98">
        <f t="shared" si="343"/>
        <v>0</v>
      </c>
      <c r="CI186" s="97"/>
      <c r="CJ186" s="98">
        <f t="shared" si="344"/>
        <v>0</v>
      </c>
      <c r="CK186" s="97"/>
      <c r="CL186" s="98">
        <f t="shared" si="345"/>
        <v>0</v>
      </c>
      <c r="CM186" s="97"/>
      <c r="CN186" s="98">
        <f t="shared" si="346"/>
        <v>0</v>
      </c>
      <c r="CO186" s="97"/>
      <c r="CP186" s="98">
        <f t="shared" si="347"/>
        <v>0</v>
      </c>
      <c r="CQ186" s="97"/>
      <c r="CR186" s="98">
        <f t="shared" si="348"/>
        <v>0</v>
      </c>
      <c r="CS186" s="97"/>
      <c r="CT186" s="98">
        <f t="shared" si="349"/>
        <v>0</v>
      </c>
      <c r="CU186" s="103"/>
      <c r="CV186" s="98">
        <f t="shared" si="350"/>
        <v>0</v>
      </c>
      <c r="CW186" s="97"/>
      <c r="CX186" s="102">
        <f t="shared" si="351"/>
        <v>0</v>
      </c>
      <c r="CY186" s="97"/>
      <c r="CZ186" s="98">
        <f t="shared" si="352"/>
        <v>0</v>
      </c>
      <c r="DA186" s="104"/>
      <c r="DB186" s="98">
        <f t="shared" si="353"/>
        <v>0</v>
      </c>
      <c r="DC186" s="97"/>
      <c r="DD186" s="98">
        <f t="shared" si="354"/>
        <v>0</v>
      </c>
      <c r="DE186" s="97"/>
      <c r="DF186" s="98">
        <f t="shared" si="355"/>
        <v>0</v>
      </c>
      <c r="DG186" s="97"/>
      <c r="DH186" s="102">
        <f t="shared" si="356"/>
        <v>0</v>
      </c>
      <c r="DI186" s="98">
        <f t="shared" ref="DI186:DI214" si="361">SUM(M186,O186,Q186,S186,U186,W186,Y186,AA186,AC186,AE186,AG186,AI186,AO186,AS186,AU186,BY186,AK186,AY186,BA186,BC186,CM186,BE186,BG186,AM186,BK186,AQ186,CO186,BM186,CQ186,BO186,BQ186,BS186,CA186,BU186,BW186,CC186,CE186,CG186,CI186,CK186,CS186,CU186,BI186,AW186,CW186,CY186,DA186,DC186,DE186,DG186)</f>
        <v>265</v>
      </c>
      <c r="DJ186" s="98">
        <f t="shared" ref="DJ186:DJ214" si="362">SUM(N186,P186,R186,T186,V186,X186,Z186,AB186,AD186,AF186,AH186,AJ186,AP186,AT186,AV186,BZ186,AL186,AZ186,BB186,BD186,CN186,BF186,BH186,AN186,BL186,AR186,CP186,BN186,CR186,BP186,BR186,BT186,CB186,BV186,BX186,CD186,CF186,CH186,CJ186,CL186,CT186,CV186,BJ186,AX186,CX186,CZ186,DB186,DD186,DF186,DH186)</f>
        <v>60296189.184</v>
      </c>
    </row>
    <row r="187" spans="1:114" ht="45" x14ac:dyDescent="0.25">
      <c r="A187" s="89"/>
      <c r="B187" s="90">
        <v>155</v>
      </c>
      <c r="C187" s="91" t="s">
        <v>463</v>
      </c>
      <c r="D187" s="92" t="s">
        <v>464</v>
      </c>
      <c r="E187" s="85">
        <v>23160</v>
      </c>
      <c r="F187" s="157">
        <v>7.87</v>
      </c>
      <c r="G187" s="94">
        <v>1</v>
      </c>
      <c r="H187" s="88"/>
      <c r="I187" s="95">
        <v>1.4</v>
      </c>
      <c r="J187" s="95">
        <v>1.68</v>
      </c>
      <c r="K187" s="95">
        <v>2.23</v>
      </c>
      <c r="L187" s="96">
        <v>2.57</v>
      </c>
      <c r="M187" s="97">
        <v>0</v>
      </c>
      <c r="N187" s="98">
        <f t="shared" si="307"/>
        <v>0</v>
      </c>
      <c r="O187" s="97"/>
      <c r="P187" s="97">
        <f t="shared" si="308"/>
        <v>0</v>
      </c>
      <c r="Q187" s="97"/>
      <c r="R187" s="98">
        <f t="shared" si="309"/>
        <v>0</v>
      </c>
      <c r="S187" s="97"/>
      <c r="T187" s="98">
        <f t="shared" si="310"/>
        <v>0</v>
      </c>
      <c r="U187" s="97">
        <v>150</v>
      </c>
      <c r="V187" s="98">
        <f t="shared" si="360"/>
        <v>42104185.200000003</v>
      </c>
      <c r="W187" s="97"/>
      <c r="X187" s="98">
        <f t="shared" si="312"/>
        <v>0</v>
      </c>
      <c r="Y187" s="97"/>
      <c r="Z187" s="98">
        <f t="shared" si="313"/>
        <v>0</v>
      </c>
      <c r="AA187" s="97"/>
      <c r="AB187" s="98">
        <f t="shared" si="314"/>
        <v>0</v>
      </c>
      <c r="AC187" s="97"/>
      <c r="AD187" s="98">
        <f t="shared" si="315"/>
        <v>0</v>
      </c>
      <c r="AE187" s="97"/>
      <c r="AF187" s="98">
        <f t="shared" si="316"/>
        <v>0</v>
      </c>
      <c r="AG187" s="110"/>
      <c r="AH187" s="98">
        <f t="shared" si="317"/>
        <v>0</v>
      </c>
      <c r="AI187" s="97"/>
      <c r="AJ187" s="98">
        <f t="shared" si="318"/>
        <v>0</v>
      </c>
      <c r="AK187" s="97"/>
      <c r="AL187" s="97">
        <f t="shared" si="319"/>
        <v>0</v>
      </c>
      <c r="AM187" s="97"/>
      <c r="AN187" s="98">
        <f t="shared" si="320"/>
        <v>0</v>
      </c>
      <c r="AO187" s="103">
        <v>140</v>
      </c>
      <c r="AP187" s="98">
        <f t="shared" si="359"/>
        <v>47156687.424000002</v>
      </c>
      <c r="AQ187" s="97"/>
      <c r="AR187" s="102">
        <f t="shared" si="322"/>
        <v>0</v>
      </c>
      <c r="AS187" s="97"/>
      <c r="AT187" s="98">
        <f t="shared" si="323"/>
        <v>0</v>
      </c>
      <c r="AU187" s="97"/>
      <c r="AV187" s="97">
        <f t="shared" si="324"/>
        <v>0</v>
      </c>
      <c r="AW187" s="97"/>
      <c r="AX187" s="98">
        <f t="shared" si="325"/>
        <v>0</v>
      </c>
      <c r="AY187" s="97"/>
      <c r="AZ187" s="98">
        <f t="shared" si="326"/>
        <v>0</v>
      </c>
      <c r="BA187" s="97"/>
      <c r="BB187" s="98">
        <f t="shared" si="327"/>
        <v>0</v>
      </c>
      <c r="BC187" s="97"/>
      <c r="BD187" s="98">
        <f t="shared" si="328"/>
        <v>0</v>
      </c>
      <c r="BE187" s="97"/>
      <c r="BF187" s="98">
        <f t="shared" si="329"/>
        <v>0</v>
      </c>
      <c r="BG187" s="97"/>
      <c r="BH187" s="98">
        <f t="shared" si="330"/>
        <v>0</v>
      </c>
      <c r="BI187" s="97"/>
      <c r="BJ187" s="98">
        <f t="shared" si="331"/>
        <v>0</v>
      </c>
      <c r="BK187" s="97"/>
      <c r="BL187" s="98">
        <f t="shared" si="332"/>
        <v>0</v>
      </c>
      <c r="BM187" s="97"/>
      <c r="BN187" s="98">
        <f t="shared" si="333"/>
        <v>0</v>
      </c>
      <c r="BO187" s="97"/>
      <c r="BP187" s="98">
        <f t="shared" si="334"/>
        <v>0</v>
      </c>
      <c r="BQ187" s="97"/>
      <c r="BR187" s="98">
        <f t="shared" si="335"/>
        <v>0</v>
      </c>
      <c r="BS187" s="97"/>
      <c r="BT187" s="102">
        <f t="shared" si="336"/>
        <v>0</v>
      </c>
      <c r="BU187" s="104"/>
      <c r="BV187" s="98">
        <f t="shared" si="337"/>
        <v>0</v>
      </c>
      <c r="BW187" s="97"/>
      <c r="BX187" s="98">
        <f t="shared" si="338"/>
        <v>0</v>
      </c>
      <c r="BY187" s="97"/>
      <c r="BZ187" s="98">
        <f t="shared" si="339"/>
        <v>0</v>
      </c>
      <c r="CA187" s="97"/>
      <c r="CB187" s="98">
        <f t="shared" si="340"/>
        <v>0</v>
      </c>
      <c r="CC187" s="97"/>
      <c r="CD187" s="98">
        <f t="shared" si="341"/>
        <v>0</v>
      </c>
      <c r="CE187" s="97"/>
      <c r="CF187" s="98">
        <f t="shared" si="342"/>
        <v>0</v>
      </c>
      <c r="CG187" s="97"/>
      <c r="CH187" s="98">
        <f t="shared" si="343"/>
        <v>0</v>
      </c>
      <c r="CI187" s="97"/>
      <c r="CJ187" s="98">
        <f t="shared" si="344"/>
        <v>0</v>
      </c>
      <c r="CK187" s="97"/>
      <c r="CL187" s="98">
        <f t="shared" si="345"/>
        <v>0</v>
      </c>
      <c r="CM187" s="97"/>
      <c r="CN187" s="98">
        <f t="shared" si="346"/>
        <v>0</v>
      </c>
      <c r="CO187" s="97"/>
      <c r="CP187" s="98">
        <f t="shared" si="347"/>
        <v>0</v>
      </c>
      <c r="CQ187" s="97"/>
      <c r="CR187" s="98">
        <f t="shared" si="348"/>
        <v>0</v>
      </c>
      <c r="CS187" s="97"/>
      <c r="CT187" s="98">
        <f t="shared" si="349"/>
        <v>0</v>
      </c>
      <c r="CU187" s="103"/>
      <c r="CV187" s="98">
        <f t="shared" si="350"/>
        <v>0</v>
      </c>
      <c r="CW187" s="97"/>
      <c r="CX187" s="102">
        <f t="shared" si="351"/>
        <v>0</v>
      </c>
      <c r="CY187" s="97"/>
      <c r="CZ187" s="98">
        <f t="shared" si="352"/>
        <v>0</v>
      </c>
      <c r="DA187" s="104"/>
      <c r="DB187" s="98">
        <f t="shared" si="353"/>
        <v>0</v>
      </c>
      <c r="DC187" s="97"/>
      <c r="DD187" s="98">
        <f t="shared" si="354"/>
        <v>0</v>
      </c>
      <c r="DE187" s="97"/>
      <c r="DF187" s="98">
        <f t="shared" si="355"/>
        <v>0</v>
      </c>
      <c r="DG187" s="97"/>
      <c r="DH187" s="102">
        <f t="shared" si="356"/>
        <v>0</v>
      </c>
      <c r="DI187" s="98">
        <f t="shared" si="361"/>
        <v>290</v>
      </c>
      <c r="DJ187" s="98">
        <f t="shared" si="362"/>
        <v>89260872.624000013</v>
      </c>
    </row>
    <row r="188" spans="1:114" ht="45" x14ac:dyDescent="0.25">
      <c r="A188" s="89"/>
      <c r="B188" s="90">
        <v>156</v>
      </c>
      <c r="C188" s="91" t="s">
        <v>465</v>
      </c>
      <c r="D188" s="92" t="s">
        <v>466</v>
      </c>
      <c r="E188" s="85">
        <v>23160</v>
      </c>
      <c r="F188" s="157">
        <v>8.91</v>
      </c>
      <c r="G188" s="94">
        <v>1</v>
      </c>
      <c r="H188" s="88"/>
      <c r="I188" s="95">
        <v>1.4</v>
      </c>
      <c r="J188" s="95">
        <v>1.68</v>
      </c>
      <c r="K188" s="95">
        <v>2.23</v>
      </c>
      <c r="L188" s="96">
        <v>2.57</v>
      </c>
      <c r="M188" s="97">
        <v>0</v>
      </c>
      <c r="N188" s="98">
        <f t="shared" si="307"/>
        <v>0</v>
      </c>
      <c r="O188" s="97"/>
      <c r="P188" s="97">
        <f t="shared" si="308"/>
        <v>0</v>
      </c>
      <c r="Q188" s="97"/>
      <c r="R188" s="98">
        <f t="shared" si="309"/>
        <v>0</v>
      </c>
      <c r="S188" s="97"/>
      <c r="T188" s="98">
        <f t="shared" si="310"/>
        <v>0</v>
      </c>
      <c r="U188" s="97">
        <v>100</v>
      </c>
      <c r="V188" s="98">
        <f t="shared" si="360"/>
        <v>31778762.400000002</v>
      </c>
      <c r="W188" s="97"/>
      <c r="X188" s="98">
        <f t="shared" si="312"/>
        <v>0</v>
      </c>
      <c r="Y188" s="97"/>
      <c r="Z188" s="98">
        <f t="shared" si="313"/>
        <v>0</v>
      </c>
      <c r="AA188" s="97"/>
      <c r="AB188" s="98">
        <f t="shared" si="314"/>
        <v>0</v>
      </c>
      <c r="AC188" s="97"/>
      <c r="AD188" s="98">
        <f t="shared" si="315"/>
        <v>0</v>
      </c>
      <c r="AE188" s="97"/>
      <c r="AF188" s="98">
        <f t="shared" si="316"/>
        <v>0</v>
      </c>
      <c r="AG188" s="110"/>
      <c r="AH188" s="98">
        <f t="shared" si="317"/>
        <v>0</v>
      </c>
      <c r="AI188" s="97"/>
      <c r="AJ188" s="98">
        <f t="shared" si="318"/>
        <v>0</v>
      </c>
      <c r="AK188" s="97"/>
      <c r="AL188" s="97">
        <f t="shared" si="319"/>
        <v>0</v>
      </c>
      <c r="AM188" s="97"/>
      <c r="AN188" s="98">
        <f t="shared" si="320"/>
        <v>0</v>
      </c>
      <c r="AO188" s="103">
        <v>120</v>
      </c>
      <c r="AP188" s="98">
        <f t="shared" si="359"/>
        <v>45761417.856000006</v>
      </c>
      <c r="AQ188" s="97"/>
      <c r="AR188" s="102">
        <f t="shared" si="322"/>
        <v>0</v>
      </c>
      <c r="AS188" s="97"/>
      <c r="AT188" s="98">
        <f t="shared" si="323"/>
        <v>0</v>
      </c>
      <c r="AU188" s="97"/>
      <c r="AV188" s="97">
        <f t="shared" si="324"/>
        <v>0</v>
      </c>
      <c r="AW188" s="97"/>
      <c r="AX188" s="98">
        <f t="shared" si="325"/>
        <v>0</v>
      </c>
      <c r="AY188" s="97"/>
      <c r="AZ188" s="98">
        <f t="shared" si="326"/>
        <v>0</v>
      </c>
      <c r="BA188" s="97"/>
      <c r="BB188" s="98">
        <f t="shared" si="327"/>
        <v>0</v>
      </c>
      <c r="BC188" s="97"/>
      <c r="BD188" s="98">
        <f t="shared" si="328"/>
        <v>0</v>
      </c>
      <c r="BE188" s="97"/>
      <c r="BF188" s="98">
        <f t="shared" si="329"/>
        <v>0</v>
      </c>
      <c r="BG188" s="97"/>
      <c r="BH188" s="98">
        <f t="shared" si="330"/>
        <v>0</v>
      </c>
      <c r="BI188" s="97"/>
      <c r="BJ188" s="98">
        <f t="shared" si="331"/>
        <v>0</v>
      </c>
      <c r="BK188" s="97"/>
      <c r="BL188" s="98">
        <f t="shared" si="332"/>
        <v>0</v>
      </c>
      <c r="BM188" s="97"/>
      <c r="BN188" s="98">
        <f t="shared" si="333"/>
        <v>0</v>
      </c>
      <c r="BO188" s="97"/>
      <c r="BP188" s="98">
        <f t="shared" si="334"/>
        <v>0</v>
      </c>
      <c r="BQ188" s="97"/>
      <c r="BR188" s="98">
        <f t="shared" si="335"/>
        <v>0</v>
      </c>
      <c r="BS188" s="97"/>
      <c r="BT188" s="102">
        <f t="shared" si="336"/>
        <v>0</v>
      </c>
      <c r="BU188" s="104"/>
      <c r="BV188" s="98">
        <f t="shared" si="337"/>
        <v>0</v>
      </c>
      <c r="BW188" s="97"/>
      <c r="BX188" s="98">
        <f t="shared" si="338"/>
        <v>0</v>
      </c>
      <c r="BY188" s="97"/>
      <c r="BZ188" s="98">
        <f t="shared" si="339"/>
        <v>0</v>
      </c>
      <c r="CA188" s="97"/>
      <c r="CB188" s="98">
        <f t="shared" si="340"/>
        <v>0</v>
      </c>
      <c r="CC188" s="97"/>
      <c r="CD188" s="98">
        <f t="shared" si="341"/>
        <v>0</v>
      </c>
      <c r="CE188" s="97"/>
      <c r="CF188" s="98">
        <f t="shared" si="342"/>
        <v>0</v>
      </c>
      <c r="CG188" s="97"/>
      <c r="CH188" s="98">
        <f t="shared" si="343"/>
        <v>0</v>
      </c>
      <c r="CI188" s="97"/>
      <c r="CJ188" s="98">
        <f t="shared" si="344"/>
        <v>0</v>
      </c>
      <c r="CK188" s="97"/>
      <c r="CL188" s="98">
        <f t="shared" si="345"/>
        <v>0</v>
      </c>
      <c r="CM188" s="97"/>
      <c r="CN188" s="98">
        <f t="shared" si="346"/>
        <v>0</v>
      </c>
      <c r="CO188" s="97"/>
      <c r="CP188" s="98">
        <f t="shared" si="347"/>
        <v>0</v>
      </c>
      <c r="CQ188" s="97"/>
      <c r="CR188" s="98">
        <f t="shared" si="348"/>
        <v>0</v>
      </c>
      <c r="CS188" s="97"/>
      <c r="CT188" s="98">
        <f t="shared" si="349"/>
        <v>0</v>
      </c>
      <c r="CU188" s="103"/>
      <c r="CV188" s="98">
        <f t="shared" si="350"/>
        <v>0</v>
      </c>
      <c r="CW188" s="97"/>
      <c r="CX188" s="102">
        <f t="shared" si="351"/>
        <v>0</v>
      </c>
      <c r="CY188" s="97"/>
      <c r="CZ188" s="98">
        <f t="shared" si="352"/>
        <v>0</v>
      </c>
      <c r="DA188" s="104"/>
      <c r="DB188" s="98">
        <f t="shared" si="353"/>
        <v>0</v>
      </c>
      <c r="DC188" s="97"/>
      <c r="DD188" s="98">
        <f t="shared" si="354"/>
        <v>0</v>
      </c>
      <c r="DE188" s="97"/>
      <c r="DF188" s="98">
        <f t="shared" si="355"/>
        <v>0</v>
      </c>
      <c r="DG188" s="97"/>
      <c r="DH188" s="102">
        <f t="shared" si="356"/>
        <v>0</v>
      </c>
      <c r="DI188" s="98">
        <f t="shared" si="361"/>
        <v>220</v>
      </c>
      <c r="DJ188" s="98">
        <f t="shared" si="362"/>
        <v>77540180.256000012</v>
      </c>
    </row>
    <row r="189" spans="1:114" ht="45" x14ac:dyDescent="0.25">
      <c r="A189" s="89"/>
      <c r="B189" s="90">
        <v>157</v>
      </c>
      <c r="C189" s="91" t="s">
        <v>467</v>
      </c>
      <c r="D189" s="92" t="s">
        <v>468</v>
      </c>
      <c r="E189" s="85">
        <v>23160</v>
      </c>
      <c r="F189" s="157">
        <v>10.71</v>
      </c>
      <c r="G189" s="94">
        <v>1</v>
      </c>
      <c r="H189" s="88"/>
      <c r="I189" s="95">
        <v>1.4</v>
      </c>
      <c r="J189" s="95">
        <v>1.68</v>
      </c>
      <c r="K189" s="95">
        <v>2.23</v>
      </c>
      <c r="L189" s="96">
        <v>2.57</v>
      </c>
      <c r="M189" s="97">
        <v>0</v>
      </c>
      <c r="N189" s="98">
        <f t="shared" si="307"/>
        <v>0</v>
      </c>
      <c r="O189" s="97"/>
      <c r="P189" s="97">
        <f t="shared" si="308"/>
        <v>0</v>
      </c>
      <c r="Q189" s="97"/>
      <c r="R189" s="98">
        <f t="shared" si="309"/>
        <v>0</v>
      </c>
      <c r="S189" s="97"/>
      <c r="T189" s="98">
        <f t="shared" si="310"/>
        <v>0</v>
      </c>
      <c r="U189" s="97">
        <v>100</v>
      </c>
      <c r="V189" s="98">
        <f t="shared" si="360"/>
        <v>38198714.400000006</v>
      </c>
      <c r="W189" s="97"/>
      <c r="X189" s="98">
        <f t="shared" si="312"/>
        <v>0</v>
      </c>
      <c r="Y189" s="97"/>
      <c r="Z189" s="98">
        <f t="shared" si="313"/>
        <v>0</v>
      </c>
      <c r="AA189" s="97"/>
      <c r="AB189" s="98">
        <f t="shared" si="314"/>
        <v>0</v>
      </c>
      <c r="AC189" s="97"/>
      <c r="AD189" s="98">
        <f t="shared" si="315"/>
        <v>0</v>
      </c>
      <c r="AE189" s="97"/>
      <c r="AF189" s="98">
        <f t="shared" si="316"/>
        <v>0</v>
      </c>
      <c r="AG189" s="110"/>
      <c r="AH189" s="98">
        <f t="shared" si="317"/>
        <v>0</v>
      </c>
      <c r="AI189" s="97"/>
      <c r="AJ189" s="98">
        <f t="shared" si="318"/>
        <v>0</v>
      </c>
      <c r="AK189" s="97"/>
      <c r="AL189" s="97">
        <f t="shared" si="319"/>
        <v>0</v>
      </c>
      <c r="AM189" s="97"/>
      <c r="AN189" s="98">
        <f t="shared" si="320"/>
        <v>0</v>
      </c>
      <c r="AO189" s="103">
        <v>120</v>
      </c>
      <c r="AP189" s="98">
        <f t="shared" si="359"/>
        <v>55006148.736000009</v>
      </c>
      <c r="AQ189" s="97"/>
      <c r="AR189" s="102">
        <f t="shared" si="322"/>
        <v>0</v>
      </c>
      <c r="AS189" s="97"/>
      <c r="AT189" s="98">
        <f t="shared" si="323"/>
        <v>0</v>
      </c>
      <c r="AU189" s="97"/>
      <c r="AV189" s="97">
        <f t="shared" si="324"/>
        <v>0</v>
      </c>
      <c r="AW189" s="97"/>
      <c r="AX189" s="98">
        <f t="shared" si="325"/>
        <v>0</v>
      </c>
      <c r="AY189" s="97"/>
      <c r="AZ189" s="98">
        <f t="shared" si="326"/>
        <v>0</v>
      </c>
      <c r="BA189" s="97"/>
      <c r="BB189" s="98">
        <f t="shared" si="327"/>
        <v>0</v>
      </c>
      <c r="BC189" s="97"/>
      <c r="BD189" s="98">
        <f t="shared" si="328"/>
        <v>0</v>
      </c>
      <c r="BE189" s="97"/>
      <c r="BF189" s="98">
        <f t="shared" si="329"/>
        <v>0</v>
      </c>
      <c r="BG189" s="97"/>
      <c r="BH189" s="98">
        <f t="shared" si="330"/>
        <v>0</v>
      </c>
      <c r="BI189" s="97"/>
      <c r="BJ189" s="98">
        <f t="shared" si="331"/>
        <v>0</v>
      </c>
      <c r="BK189" s="97"/>
      <c r="BL189" s="98">
        <f t="shared" si="332"/>
        <v>0</v>
      </c>
      <c r="BM189" s="97"/>
      <c r="BN189" s="98">
        <f t="shared" si="333"/>
        <v>0</v>
      </c>
      <c r="BO189" s="97"/>
      <c r="BP189" s="98">
        <f t="shared" si="334"/>
        <v>0</v>
      </c>
      <c r="BQ189" s="97"/>
      <c r="BR189" s="98">
        <f t="shared" si="335"/>
        <v>0</v>
      </c>
      <c r="BS189" s="97"/>
      <c r="BT189" s="102">
        <f t="shared" si="336"/>
        <v>0</v>
      </c>
      <c r="BU189" s="104"/>
      <c r="BV189" s="98">
        <f t="shared" si="337"/>
        <v>0</v>
      </c>
      <c r="BW189" s="97"/>
      <c r="BX189" s="98">
        <f t="shared" si="338"/>
        <v>0</v>
      </c>
      <c r="BY189" s="97"/>
      <c r="BZ189" s="98">
        <f t="shared" si="339"/>
        <v>0</v>
      </c>
      <c r="CA189" s="97"/>
      <c r="CB189" s="98">
        <f t="shared" si="340"/>
        <v>0</v>
      </c>
      <c r="CC189" s="97"/>
      <c r="CD189" s="98">
        <f t="shared" si="341"/>
        <v>0</v>
      </c>
      <c r="CE189" s="97"/>
      <c r="CF189" s="98">
        <f t="shared" si="342"/>
        <v>0</v>
      </c>
      <c r="CG189" s="97"/>
      <c r="CH189" s="98">
        <f t="shared" si="343"/>
        <v>0</v>
      </c>
      <c r="CI189" s="97"/>
      <c r="CJ189" s="98">
        <f t="shared" si="344"/>
        <v>0</v>
      </c>
      <c r="CK189" s="97"/>
      <c r="CL189" s="98">
        <f t="shared" si="345"/>
        <v>0</v>
      </c>
      <c r="CM189" s="97"/>
      <c r="CN189" s="98">
        <f t="shared" si="346"/>
        <v>0</v>
      </c>
      <c r="CO189" s="97"/>
      <c r="CP189" s="98">
        <f t="shared" si="347"/>
        <v>0</v>
      </c>
      <c r="CQ189" s="97"/>
      <c r="CR189" s="98">
        <f t="shared" si="348"/>
        <v>0</v>
      </c>
      <c r="CS189" s="97"/>
      <c r="CT189" s="98">
        <f t="shared" si="349"/>
        <v>0</v>
      </c>
      <c r="CU189" s="103"/>
      <c r="CV189" s="98">
        <f t="shared" si="350"/>
        <v>0</v>
      </c>
      <c r="CW189" s="97"/>
      <c r="CX189" s="102">
        <f t="shared" si="351"/>
        <v>0</v>
      </c>
      <c r="CY189" s="97"/>
      <c r="CZ189" s="98">
        <f t="shared" si="352"/>
        <v>0</v>
      </c>
      <c r="DA189" s="104"/>
      <c r="DB189" s="98">
        <f t="shared" si="353"/>
        <v>0</v>
      </c>
      <c r="DC189" s="97"/>
      <c r="DD189" s="98">
        <f t="shared" si="354"/>
        <v>0</v>
      </c>
      <c r="DE189" s="97"/>
      <c r="DF189" s="98">
        <f t="shared" si="355"/>
        <v>0</v>
      </c>
      <c r="DG189" s="97"/>
      <c r="DH189" s="102">
        <f t="shared" si="356"/>
        <v>0</v>
      </c>
      <c r="DI189" s="98">
        <f t="shared" si="361"/>
        <v>220</v>
      </c>
      <c r="DJ189" s="98">
        <f t="shared" si="362"/>
        <v>93204863.136000007</v>
      </c>
    </row>
    <row r="190" spans="1:114" ht="45" x14ac:dyDescent="0.25">
      <c r="A190" s="89"/>
      <c r="B190" s="90">
        <v>158</v>
      </c>
      <c r="C190" s="91" t="s">
        <v>469</v>
      </c>
      <c r="D190" s="92" t="s">
        <v>470</v>
      </c>
      <c r="E190" s="85">
        <v>23160</v>
      </c>
      <c r="F190" s="163">
        <v>12.3</v>
      </c>
      <c r="G190" s="94">
        <v>1</v>
      </c>
      <c r="H190" s="88"/>
      <c r="I190" s="95">
        <v>1.4</v>
      </c>
      <c r="J190" s="95">
        <v>1.68</v>
      </c>
      <c r="K190" s="95">
        <v>2.23</v>
      </c>
      <c r="L190" s="96">
        <v>2.57</v>
      </c>
      <c r="M190" s="97"/>
      <c r="N190" s="98">
        <f t="shared" si="307"/>
        <v>0</v>
      </c>
      <c r="O190" s="97"/>
      <c r="P190" s="97"/>
      <c r="Q190" s="97"/>
      <c r="R190" s="98"/>
      <c r="S190" s="97"/>
      <c r="T190" s="98"/>
      <c r="U190" s="97">
        <v>50</v>
      </c>
      <c r="V190" s="98">
        <f t="shared" si="360"/>
        <v>21934836</v>
      </c>
      <c r="W190" s="97"/>
      <c r="X190" s="98"/>
      <c r="Y190" s="97"/>
      <c r="Z190" s="98"/>
      <c r="AA190" s="97"/>
      <c r="AB190" s="98"/>
      <c r="AC190" s="97"/>
      <c r="AD190" s="98"/>
      <c r="AE190" s="97"/>
      <c r="AF190" s="98"/>
      <c r="AG190" s="110"/>
      <c r="AH190" s="98"/>
      <c r="AI190" s="97"/>
      <c r="AJ190" s="98"/>
      <c r="AK190" s="97"/>
      <c r="AL190" s="97"/>
      <c r="AM190" s="97"/>
      <c r="AN190" s="98"/>
      <c r="AO190" s="101">
        <v>100</v>
      </c>
      <c r="AP190" s="98">
        <f t="shared" si="359"/>
        <v>52643606.400000006</v>
      </c>
      <c r="AQ190" s="97"/>
      <c r="AR190" s="102"/>
      <c r="AS190" s="97"/>
      <c r="AT190" s="98"/>
      <c r="AU190" s="97"/>
      <c r="AV190" s="97"/>
      <c r="AW190" s="97"/>
      <c r="AX190" s="98"/>
      <c r="AY190" s="97"/>
      <c r="AZ190" s="98"/>
      <c r="BA190" s="97"/>
      <c r="BB190" s="98"/>
      <c r="BC190" s="97"/>
      <c r="BD190" s="98"/>
      <c r="BE190" s="97"/>
      <c r="BF190" s="98"/>
      <c r="BG190" s="97"/>
      <c r="BH190" s="98"/>
      <c r="BI190" s="97"/>
      <c r="BJ190" s="98"/>
      <c r="BK190" s="97"/>
      <c r="BL190" s="98"/>
      <c r="BM190" s="97"/>
      <c r="BN190" s="98"/>
      <c r="BO190" s="97"/>
      <c r="BP190" s="98"/>
      <c r="BQ190" s="97"/>
      <c r="BR190" s="98"/>
      <c r="BS190" s="97"/>
      <c r="BT190" s="102"/>
      <c r="BU190" s="104"/>
      <c r="BV190" s="98"/>
      <c r="BW190" s="97"/>
      <c r="BX190" s="98"/>
      <c r="BY190" s="97"/>
      <c r="BZ190" s="98"/>
      <c r="CA190" s="97"/>
      <c r="CB190" s="98"/>
      <c r="CC190" s="97"/>
      <c r="CD190" s="98"/>
      <c r="CE190" s="97"/>
      <c r="CF190" s="98"/>
      <c r="CG190" s="97"/>
      <c r="CH190" s="98"/>
      <c r="CI190" s="97"/>
      <c r="CJ190" s="98"/>
      <c r="CK190" s="97"/>
      <c r="CL190" s="98"/>
      <c r="CM190" s="97"/>
      <c r="CN190" s="98"/>
      <c r="CO190" s="97"/>
      <c r="CP190" s="98"/>
      <c r="CQ190" s="97"/>
      <c r="CR190" s="98"/>
      <c r="CS190" s="97"/>
      <c r="CT190" s="98"/>
      <c r="CU190" s="103"/>
      <c r="CV190" s="98"/>
      <c r="CW190" s="97"/>
      <c r="CX190" s="102"/>
      <c r="CY190" s="97"/>
      <c r="CZ190" s="98"/>
      <c r="DA190" s="104"/>
      <c r="DB190" s="98"/>
      <c r="DC190" s="97"/>
      <c r="DD190" s="98"/>
      <c r="DE190" s="97"/>
      <c r="DF190" s="98"/>
      <c r="DG190" s="97"/>
      <c r="DH190" s="102"/>
      <c r="DI190" s="98">
        <f t="shared" si="361"/>
        <v>150</v>
      </c>
      <c r="DJ190" s="98">
        <f t="shared" si="362"/>
        <v>74578442.400000006</v>
      </c>
    </row>
    <row r="191" spans="1:114" ht="45" x14ac:dyDescent="0.25">
      <c r="A191" s="89"/>
      <c r="B191" s="90">
        <v>159</v>
      </c>
      <c r="C191" s="91" t="s">
        <v>471</v>
      </c>
      <c r="D191" s="92" t="s">
        <v>472</v>
      </c>
      <c r="E191" s="85">
        <v>23160</v>
      </c>
      <c r="F191" s="157">
        <v>15.04</v>
      </c>
      <c r="G191" s="94">
        <v>1</v>
      </c>
      <c r="H191" s="88"/>
      <c r="I191" s="95">
        <v>1.4</v>
      </c>
      <c r="J191" s="95">
        <v>1.68</v>
      </c>
      <c r="K191" s="95">
        <v>2.23</v>
      </c>
      <c r="L191" s="96">
        <v>2.57</v>
      </c>
      <c r="M191" s="97"/>
      <c r="N191" s="98">
        <f t="shared" si="307"/>
        <v>0</v>
      </c>
      <c r="O191" s="97"/>
      <c r="P191" s="97"/>
      <c r="Q191" s="97"/>
      <c r="R191" s="98"/>
      <c r="S191" s="97"/>
      <c r="T191" s="98"/>
      <c r="U191" s="97">
        <v>30</v>
      </c>
      <c r="V191" s="98">
        <f t="shared" si="360"/>
        <v>16092679.68</v>
      </c>
      <c r="W191" s="97"/>
      <c r="X191" s="98"/>
      <c r="Y191" s="97"/>
      <c r="Z191" s="98"/>
      <c r="AA191" s="97"/>
      <c r="AB191" s="98"/>
      <c r="AC191" s="97"/>
      <c r="AD191" s="98"/>
      <c r="AE191" s="97"/>
      <c r="AF191" s="98"/>
      <c r="AG191" s="110"/>
      <c r="AH191" s="98"/>
      <c r="AI191" s="97"/>
      <c r="AJ191" s="98"/>
      <c r="AK191" s="97"/>
      <c r="AL191" s="97"/>
      <c r="AM191" s="97"/>
      <c r="AN191" s="98"/>
      <c r="AO191" s="101">
        <v>100</v>
      </c>
      <c r="AP191" s="98">
        <f t="shared" si="359"/>
        <v>64370718.719999999</v>
      </c>
      <c r="AQ191" s="97"/>
      <c r="AR191" s="102"/>
      <c r="AS191" s="97"/>
      <c r="AT191" s="98"/>
      <c r="AU191" s="97"/>
      <c r="AV191" s="97"/>
      <c r="AW191" s="97"/>
      <c r="AX191" s="98"/>
      <c r="AY191" s="97"/>
      <c r="AZ191" s="98"/>
      <c r="BA191" s="97"/>
      <c r="BB191" s="98"/>
      <c r="BC191" s="97"/>
      <c r="BD191" s="98"/>
      <c r="BE191" s="97"/>
      <c r="BF191" s="98"/>
      <c r="BG191" s="97"/>
      <c r="BH191" s="98"/>
      <c r="BI191" s="97"/>
      <c r="BJ191" s="98"/>
      <c r="BK191" s="97"/>
      <c r="BL191" s="98"/>
      <c r="BM191" s="97"/>
      <c r="BN191" s="98"/>
      <c r="BO191" s="97"/>
      <c r="BP191" s="98"/>
      <c r="BQ191" s="97"/>
      <c r="BR191" s="98"/>
      <c r="BS191" s="97"/>
      <c r="BT191" s="102"/>
      <c r="BU191" s="104"/>
      <c r="BV191" s="98"/>
      <c r="BW191" s="97"/>
      <c r="BX191" s="98"/>
      <c r="BY191" s="97"/>
      <c r="BZ191" s="98"/>
      <c r="CA191" s="97"/>
      <c r="CB191" s="98"/>
      <c r="CC191" s="97"/>
      <c r="CD191" s="98"/>
      <c r="CE191" s="97"/>
      <c r="CF191" s="98"/>
      <c r="CG191" s="97"/>
      <c r="CH191" s="98"/>
      <c r="CI191" s="97"/>
      <c r="CJ191" s="98"/>
      <c r="CK191" s="97"/>
      <c r="CL191" s="98"/>
      <c r="CM191" s="97"/>
      <c r="CN191" s="98"/>
      <c r="CO191" s="97"/>
      <c r="CP191" s="98"/>
      <c r="CQ191" s="97"/>
      <c r="CR191" s="98"/>
      <c r="CS191" s="97"/>
      <c r="CT191" s="98"/>
      <c r="CU191" s="103"/>
      <c r="CV191" s="98"/>
      <c r="CW191" s="97"/>
      <c r="CX191" s="102"/>
      <c r="CY191" s="97"/>
      <c r="CZ191" s="98"/>
      <c r="DA191" s="104"/>
      <c r="DB191" s="98"/>
      <c r="DC191" s="97"/>
      <c r="DD191" s="98"/>
      <c r="DE191" s="97"/>
      <c r="DF191" s="98"/>
      <c r="DG191" s="97"/>
      <c r="DH191" s="102"/>
      <c r="DI191" s="98">
        <f t="shared" si="361"/>
        <v>130</v>
      </c>
      <c r="DJ191" s="98">
        <f t="shared" si="362"/>
        <v>80463398.400000006</v>
      </c>
    </row>
    <row r="192" spans="1:114" ht="45" x14ac:dyDescent="0.25">
      <c r="A192" s="89"/>
      <c r="B192" s="90">
        <v>160</v>
      </c>
      <c r="C192" s="91" t="s">
        <v>473</v>
      </c>
      <c r="D192" s="92" t="s">
        <v>474</v>
      </c>
      <c r="E192" s="85">
        <v>23160</v>
      </c>
      <c r="F192" s="157">
        <v>29.52</v>
      </c>
      <c r="G192" s="94">
        <v>1</v>
      </c>
      <c r="H192" s="88"/>
      <c r="I192" s="95">
        <v>1.4</v>
      </c>
      <c r="J192" s="95">
        <v>1.68</v>
      </c>
      <c r="K192" s="95">
        <v>2.23</v>
      </c>
      <c r="L192" s="96">
        <v>2.57</v>
      </c>
      <c r="M192" s="97"/>
      <c r="N192" s="98">
        <f t="shared" si="307"/>
        <v>0</v>
      </c>
      <c r="O192" s="97"/>
      <c r="P192" s="97"/>
      <c r="Q192" s="97"/>
      <c r="R192" s="98"/>
      <c r="S192" s="97"/>
      <c r="T192" s="98"/>
      <c r="U192" s="97">
        <v>20</v>
      </c>
      <c r="V192" s="98">
        <f t="shared" si="360"/>
        <v>21057442.559999999</v>
      </c>
      <c r="W192" s="97"/>
      <c r="X192" s="98"/>
      <c r="Y192" s="97"/>
      <c r="Z192" s="98"/>
      <c r="AA192" s="97"/>
      <c r="AB192" s="98"/>
      <c r="AC192" s="97"/>
      <c r="AD192" s="98"/>
      <c r="AE192" s="97"/>
      <c r="AF192" s="98"/>
      <c r="AG192" s="110"/>
      <c r="AH192" s="98"/>
      <c r="AI192" s="97"/>
      <c r="AJ192" s="98"/>
      <c r="AK192" s="97"/>
      <c r="AL192" s="97"/>
      <c r="AM192" s="97"/>
      <c r="AN192" s="98"/>
      <c r="AO192" s="101">
        <v>100</v>
      </c>
      <c r="AP192" s="98">
        <f t="shared" si="359"/>
        <v>126344655.36</v>
      </c>
      <c r="AQ192" s="97"/>
      <c r="AR192" s="102"/>
      <c r="AS192" s="97"/>
      <c r="AT192" s="98"/>
      <c r="AU192" s="97"/>
      <c r="AV192" s="97"/>
      <c r="AW192" s="97"/>
      <c r="AX192" s="98"/>
      <c r="AY192" s="97"/>
      <c r="AZ192" s="98"/>
      <c r="BA192" s="97"/>
      <c r="BB192" s="98"/>
      <c r="BC192" s="97"/>
      <c r="BD192" s="98"/>
      <c r="BE192" s="97"/>
      <c r="BF192" s="98"/>
      <c r="BG192" s="97"/>
      <c r="BH192" s="98"/>
      <c r="BI192" s="97"/>
      <c r="BJ192" s="98"/>
      <c r="BK192" s="97"/>
      <c r="BL192" s="98"/>
      <c r="BM192" s="97"/>
      <c r="BN192" s="98"/>
      <c r="BO192" s="97"/>
      <c r="BP192" s="98"/>
      <c r="BQ192" s="97"/>
      <c r="BR192" s="98"/>
      <c r="BS192" s="97"/>
      <c r="BT192" s="102"/>
      <c r="BU192" s="104"/>
      <c r="BV192" s="98"/>
      <c r="BW192" s="97"/>
      <c r="BX192" s="98"/>
      <c r="BY192" s="97"/>
      <c r="BZ192" s="98"/>
      <c r="CA192" s="97"/>
      <c r="CB192" s="98"/>
      <c r="CC192" s="97"/>
      <c r="CD192" s="98"/>
      <c r="CE192" s="97"/>
      <c r="CF192" s="98"/>
      <c r="CG192" s="97"/>
      <c r="CH192" s="98"/>
      <c r="CI192" s="97"/>
      <c r="CJ192" s="98"/>
      <c r="CK192" s="97"/>
      <c r="CL192" s="98"/>
      <c r="CM192" s="97"/>
      <c r="CN192" s="98"/>
      <c r="CO192" s="97"/>
      <c r="CP192" s="98"/>
      <c r="CQ192" s="97"/>
      <c r="CR192" s="98"/>
      <c r="CS192" s="97"/>
      <c r="CT192" s="98"/>
      <c r="CU192" s="103"/>
      <c r="CV192" s="98"/>
      <c r="CW192" s="97"/>
      <c r="CX192" s="102"/>
      <c r="CY192" s="97"/>
      <c r="CZ192" s="98"/>
      <c r="DA192" s="104"/>
      <c r="DB192" s="98"/>
      <c r="DC192" s="97"/>
      <c r="DD192" s="98"/>
      <c r="DE192" s="97"/>
      <c r="DF192" s="98"/>
      <c r="DG192" s="97"/>
      <c r="DH192" s="102"/>
      <c r="DI192" s="98">
        <f t="shared" si="361"/>
        <v>120</v>
      </c>
      <c r="DJ192" s="98">
        <f t="shared" si="362"/>
        <v>147402097.91999999</v>
      </c>
    </row>
    <row r="193" spans="1:114" ht="60" x14ac:dyDescent="0.25">
      <c r="A193" s="89"/>
      <c r="B193" s="90">
        <v>161</v>
      </c>
      <c r="C193" s="91" t="s">
        <v>475</v>
      </c>
      <c r="D193" s="92" t="s">
        <v>476</v>
      </c>
      <c r="E193" s="85">
        <v>23160</v>
      </c>
      <c r="F193" s="157">
        <v>2.93</v>
      </c>
      <c r="G193" s="94">
        <v>1</v>
      </c>
      <c r="H193" s="88"/>
      <c r="I193" s="95">
        <v>1.4</v>
      </c>
      <c r="J193" s="95">
        <v>1.68</v>
      </c>
      <c r="K193" s="95">
        <v>2.23</v>
      </c>
      <c r="L193" s="96">
        <v>2.57</v>
      </c>
      <c r="M193" s="97">
        <v>0</v>
      </c>
      <c r="N193" s="98">
        <f t="shared" si="307"/>
        <v>0</v>
      </c>
      <c r="O193" s="97"/>
      <c r="P193" s="97">
        <f t="shared" ref="P193:P214" si="363">(O193*$E193*$F193*$G193*$I193*$P$11)</f>
        <v>0</v>
      </c>
      <c r="Q193" s="97"/>
      <c r="R193" s="98">
        <f t="shared" ref="R193:R214" si="364">(Q193*$E193*$F193*$G193*$I193*$R$11)</f>
        <v>0</v>
      </c>
      <c r="S193" s="97"/>
      <c r="T193" s="98">
        <f t="shared" ref="T193:T214" si="365">(S193/12*2*$E193*$F193*$G193*$I193*$T$11)+(S193/12*10*$E193*$F193*$G193*$I193*$T$12)</f>
        <v>0</v>
      </c>
      <c r="U193" s="97"/>
      <c r="V193" s="98">
        <f t="shared" si="360"/>
        <v>0</v>
      </c>
      <c r="W193" s="97"/>
      <c r="X193" s="98">
        <f t="shared" ref="X193:X214" si="366">(W193*$E193*$F193*$G193*$I193*$X$11)</f>
        <v>0</v>
      </c>
      <c r="Y193" s="97"/>
      <c r="Z193" s="98">
        <f t="shared" ref="Z193:Z214" si="367">(Y193*$E193*$F193*$G193*$I193*$Z$11)</f>
        <v>0</v>
      </c>
      <c r="AA193" s="97"/>
      <c r="AB193" s="98">
        <f t="shared" ref="AB193:AB214" si="368">(AA193*$E193*$F193*$G193*$I193*$AB$11)</f>
        <v>0</v>
      </c>
      <c r="AC193" s="97"/>
      <c r="AD193" s="98">
        <f t="shared" ref="AD193:AD214" si="369">(AC193*$E193*$F193*$G193*$I193*$AD$11)</f>
        <v>0</v>
      </c>
      <c r="AE193" s="97"/>
      <c r="AF193" s="98">
        <f t="shared" ref="AF193:AF214" si="370">(AE193*$E193*$F193*$G193*$I193*$AF$11)</f>
        <v>0</v>
      </c>
      <c r="AG193" s="110"/>
      <c r="AH193" s="98">
        <f t="shared" ref="AH193:AH214" si="371">(AG193*$E193*$F193*$G193*$I193*$AH$11)</f>
        <v>0</v>
      </c>
      <c r="AI193" s="97"/>
      <c r="AJ193" s="98">
        <f t="shared" ref="AJ193:AJ214" si="372">(AI193*$E193*$F193*$G193*$I193*$AJ$11)</f>
        <v>0</v>
      </c>
      <c r="AK193" s="97"/>
      <c r="AL193" s="97">
        <f t="shared" ref="AL193:AL214" si="373">(AK193*$E193*$F193*$G193*$I193*$AL$11)</f>
        <v>0</v>
      </c>
      <c r="AM193" s="97"/>
      <c r="AN193" s="98">
        <f t="shared" ref="AN193:AN214" si="374">(AM193*$E193*$F193*$G193*$J193*$AN$11)</f>
        <v>0</v>
      </c>
      <c r="AO193" s="101"/>
      <c r="AP193" s="98">
        <f t="shared" si="359"/>
        <v>0</v>
      </c>
      <c r="AQ193" s="97"/>
      <c r="AR193" s="102">
        <f t="shared" ref="AR193:AR214" si="375">(AQ193*$E193*$F193*$G193*$J193*$AR$11)</f>
        <v>0</v>
      </c>
      <c r="AS193" s="97"/>
      <c r="AT193" s="98">
        <f t="shared" ref="AT193:AT214" si="376">(AS193*$E193*$F193*$G193*$I193*$AT$11)</f>
        <v>0</v>
      </c>
      <c r="AU193" s="97"/>
      <c r="AV193" s="97">
        <f t="shared" ref="AV193:AV214" si="377">(AU193*$E193*$F193*$G193*$I193*$AV$11)</f>
        <v>0</v>
      </c>
      <c r="AW193" s="97"/>
      <c r="AX193" s="98">
        <f t="shared" ref="AX193:AX214" si="378">(AW193*$E193*$F193*$G193*$I193*$AX$11)</f>
        <v>0</v>
      </c>
      <c r="AY193" s="97"/>
      <c r="AZ193" s="98">
        <f t="shared" ref="AZ193:AZ214" si="379">(AY193*$E193*$F193*$G193*$I193*$AZ$11)</f>
        <v>0</v>
      </c>
      <c r="BA193" s="97"/>
      <c r="BB193" s="98">
        <f t="shared" ref="BB193:BB214" si="380">(BA193*$E193*$F193*$G193*$I193*$BB$11)</f>
        <v>0</v>
      </c>
      <c r="BC193" s="97"/>
      <c r="BD193" s="98">
        <f t="shared" ref="BD193:BD214" si="381">(BC193*$E193*$F193*$G193*$I193*$BD$11)</f>
        <v>0</v>
      </c>
      <c r="BE193" s="97"/>
      <c r="BF193" s="98">
        <f t="shared" ref="BF193:BF214" si="382">(BE193*$E193*$F193*$G193*$I193*$BF$11)</f>
        <v>0</v>
      </c>
      <c r="BG193" s="97"/>
      <c r="BH193" s="98">
        <f t="shared" ref="BH193:BH214" si="383">(BG193*$E193*$F193*$G193*$J193*$BH$11)</f>
        <v>0</v>
      </c>
      <c r="BI193" s="97"/>
      <c r="BJ193" s="98">
        <f t="shared" ref="BJ193:BJ214" si="384">(BI193*$E193*$F193*$G193*$J193*$BJ$11)</f>
        <v>0</v>
      </c>
      <c r="BK193" s="97"/>
      <c r="BL193" s="98">
        <f t="shared" ref="BL193:BL214" si="385">(BK193*$E193*$F193*$G193*$J193*$BL$11)</f>
        <v>0</v>
      </c>
      <c r="BM193" s="97"/>
      <c r="BN193" s="98">
        <f t="shared" ref="BN193:BN214" si="386">(BM193*$E193*$F193*$G193*$J193*$BN$11)</f>
        <v>0</v>
      </c>
      <c r="BO193" s="97"/>
      <c r="BP193" s="98">
        <f t="shared" ref="BP193:BP214" si="387">(BO193*$E193*$F193*$G193*$J193*$BP$11)</f>
        <v>0</v>
      </c>
      <c r="BQ193" s="97"/>
      <c r="BR193" s="98">
        <f t="shared" ref="BR193:BR214" si="388">(BQ193*$E193*$F193*$G193*$J193*$BR$11)</f>
        <v>0</v>
      </c>
      <c r="BS193" s="97"/>
      <c r="BT193" s="102">
        <f t="shared" ref="BT193:BT214" si="389">(BS193*$E193*$F193*$G193*$J193*$BT$11)</f>
        <v>0</v>
      </c>
      <c r="BU193" s="104"/>
      <c r="BV193" s="98">
        <f t="shared" ref="BV193:BV214" si="390">(BU193*$E193*$F193*$G193*$I193*$BV$11)</f>
        <v>0</v>
      </c>
      <c r="BW193" s="97"/>
      <c r="BX193" s="98">
        <f t="shared" ref="BX193:BX214" si="391">(BW193*$E193*$F193*$G193*$I193*$BX$11)</f>
        <v>0</v>
      </c>
      <c r="BY193" s="97"/>
      <c r="BZ193" s="98">
        <f t="shared" ref="BZ193:BZ214" si="392">(BY193*$E193*$F193*$G193*$I193*$BZ$11)</f>
        <v>0</v>
      </c>
      <c r="CA193" s="97"/>
      <c r="CB193" s="98">
        <f t="shared" ref="CB193:CB214" si="393">(CA193*$E193*$F193*$G193*$J193*$CB$11)</f>
        <v>0</v>
      </c>
      <c r="CC193" s="97"/>
      <c r="CD193" s="98">
        <f t="shared" ref="CD193:CD214" si="394">(CC193*$E193*$F193*$G193*$I193*$CD$11)</f>
        <v>0</v>
      </c>
      <c r="CE193" s="97"/>
      <c r="CF193" s="98">
        <f t="shared" ref="CF193:CF214" si="395">(CE193*$E193*$F193*$G193*$I193*$CF$11)</f>
        <v>0</v>
      </c>
      <c r="CG193" s="97"/>
      <c r="CH193" s="98">
        <f t="shared" ref="CH193:CH214" si="396">(CG193*$E193*$F193*$G193*$I193*$CH$11)</f>
        <v>0</v>
      </c>
      <c r="CI193" s="97"/>
      <c r="CJ193" s="98">
        <f t="shared" ref="CJ193:CJ214" si="397">(CI193*$E193*$F193*$G193*$I193*$CJ$11)</f>
        <v>0</v>
      </c>
      <c r="CK193" s="97"/>
      <c r="CL193" s="98">
        <f t="shared" ref="CL193:CL214" si="398">(CK193*$E193*$F193*$G193*$I193*$CL$11)</f>
        <v>0</v>
      </c>
      <c r="CM193" s="97"/>
      <c r="CN193" s="98">
        <f t="shared" ref="CN193:CN214" si="399">(CM193*$E193*$F193*$G193*$I193*$CN$11)</f>
        <v>0</v>
      </c>
      <c r="CO193" s="97"/>
      <c r="CP193" s="98">
        <f t="shared" ref="CP193:CP214" si="400">(CO193*$E193*$F193*$G193*$J193*$CP$11)</f>
        <v>0</v>
      </c>
      <c r="CQ193" s="97"/>
      <c r="CR193" s="98">
        <f t="shared" ref="CR193:CR214" si="401">(CQ193*$E193*$F193*$G193*$J193*$CR$11)</f>
        <v>0</v>
      </c>
      <c r="CS193" s="97"/>
      <c r="CT193" s="98">
        <f t="shared" ref="CT193:CT214" si="402">(CS193*$E193*$F193*$G193*$J193*$CT$11)</f>
        <v>0</v>
      </c>
      <c r="CU193" s="103"/>
      <c r="CV193" s="98">
        <f t="shared" ref="CV193:CV214" si="403">(CU193*$E193*$F193*$G193*$J193*$CV$11)</f>
        <v>0</v>
      </c>
      <c r="CW193" s="97"/>
      <c r="CX193" s="102">
        <f t="shared" ref="CX193:CX214" si="404">(CW193*$E193*$F193*$G193*$J193*$CX$11)</f>
        <v>0</v>
      </c>
      <c r="CY193" s="97"/>
      <c r="CZ193" s="98">
        <f t="shared" ref="CZ193:CZ214" si="405">(CY193*$E193*$F193*$G193*$J193*$CZ$11)</f>
        <v>0</v>
      </c>
      <c r="DA193" s="104"/>
      <c r="DB193" s="98">
        <f t="shared" ref="DB193:DB214" si="406">(DA193*$E193*$F193*$G193*$J193*$DB$11)</f>
        <v>0</v>
      </c>
      <c r="DC193" s="97"/>
      <c r="DD193" s="98">
        <f t="shared" ref="DD193:DD214" si="407">(DC193*$E193*$F193*$G193*$J193*$DD$11)</f>
        <v>0</v>
      </c>
      <c r="DE193" s="97"/>
      <c r="DF193" s="98">
        <f t="shared" ref="DF193:DF214" si="408">(DE193*$E193*$F193*$G193*$K193*$DF$11)</f>
        <v>0</v>
      </c>
      <c r="DG193" s="97"/>
      <c r="DH193" s="102">
        <f t="shared" ref="DH193:DH214" si="409">(DG193*$E193*$F193*$G193*$L193*$DH$11)</f>
        <v>0</v>
      </c>
      <c r="DI193" s="98">
        <f t="shared" si="361"/>
        <v>0</v>
      </c>
      <c r="DJ193" s="98">
        <f t="shared" si="362"/>
        <v>0</v>
      </c>
    </row>
    <row r="194" spans="1:114" ht="66.75" customHeight="1" x14ac:dyDescent="0.25">
      <c r="A194" s="89"/>
      <c r="B194" s="90">
        <v>162</v>
      </c>
      <c r="C194" s="91" t="s">
        <v>477</v>
      </c>
      <c r="D194" s="92" t="s">
        <v>478</v>
      </c>
      <c r="E194" s="85">
        <v>23160</v>
      </c>
      <c r="F194" s="157">
        <v>1.24</v>
      </c>
      <c r="G194" s="94">
        <v>1</v>
      </c>
      <c r="H194" s="88"/>
      <c r="I194" s="95">
        <v>1.4</v>
      </c>
      <c r="J194" s="95">
        <v>1.68</v>
      </c>
      <c r="K194" s="95">
        <v>2.23</v>
      </c>
      <c r="L194" s="96">
        <v>2.57</v>
      </c>
      <c r="M194" s="97">
        <v>0</v>
      </c>
      <c r="N194" s="98">
        <f t="shared" si="307"/>
        <v>0</v>
      </c>
      <c r="O194" s="97"/>
      <c r="P194" s="97">
        <f t="shared" si="363"/>
        <v>0</v>
      </c>
      <c r="Q194" s="97">
        <v>1</v>
      </c>
      <c r="R194" s="98">
        <f t="shared" si="364"/>
        <v>44226.336000000003</v>
      </c>
      <c r="S194" s="97"/>
      <c r="T194" s="98">
        <f t="shared" si="365"/>
        <v>0</v>
      </c>
      <c r="U194" s="97"/>
      <c r="V194" s="98">
        <f t="shared" si="360"/>
        <v>0</v>
      </c>
      <c r="W194" s="97"/>
      <c r="X194" s="98">
        <f t="shared" si="366"/>
        <v>0</v>
      </c>
      <c r="Y194" s="97"/>
      <c r="Z194" s="98">
        <f t="shared" si="367"/>
        <v>0</v>
      </c>
      <c r="AA194" s="97"/>
      <c r="AB194" s="98">
        <f t="shared" si="368"/>
        <v>0</v>
      </c>
      <c r="AC194" s="97">
        <v>80</v>
      </c>
      <c r="AD194" s="98">
        <f t="shared" si="369"/>
        <v>3538106.88</v>
      </c>
      <c r="AE194" s="97"/>
      <c r="AF194" s="98">
        <f t="shared" si="370"/>
        <v>0</v>
      </c>
      <c r="AG194" s="110"/>
      <c r="AH194" s="98">
        <f t="shared" si="371"/>
        <v>0</v>
      </c>
      <c r="AI194" s="97"/>
      <c r="AJ194" s="98">
        <f t="shared" si="372"/>
        <v>0</v>
      </c>
      <c r="AK194" s="97"/>
      <c r="AL194" s="97">
        <f t="shared" si="373"/>
        <v>0</v>
      </c>
      <c r="AM194" s="97"/>
      <c r="AN194" s="98">
        <f t="shared" si="374"/>
        <v>0</v>
      </c>
      <c r="AO194" s="103"/>
      <c r="AP194" s="98">
        <f t="shared" si="359"/>
        <v>0</v>
      </c>
      <c r="AQ194" s="97"/>
      <c r="AR194" s="102">
        <f t="shared" si="375"/>
        <v>0</v>
      </c>
      <c r="AS194" s="97"/>
      <c r="AT194" s="98">
        <f t="shared" si="376"/>
        <v>0</v>
      </c>
      <c r="AU194" s="97"/>
      <c r="AV194" s="97">
        <f t="shared" si="377"/>
        <v>0</v>
      </c>
      <c r="AW194" s="97"/>
      <c r="AX194" s="98">
        <f t="shared" si="378"/>
        <v>0</v>
      </c>
      <c r="AY194" s="97"/>
      <c r="AZ194" s="98">
        <f t="shared" si="379"/>
        <v>0</v>
      </c>
      <c r="BA194" s="97"/>
      <c r="BB194" s="98">
        <f t="shared" si="380"/>
        <v>0</v>
      </c>
      <c r="BC194" s="97"/>
      <c r="BD194" s="98">
        <f t="shared" si="381"/>
        <v>0</v>
      </c>
      <c r="BE194" s="97"/>
      <c r="BF194" s="98">
        <f t="shared" si="382"/>
        <v>0</v>
      </c>
      <c r="BG194" s="97"/>
      <c r="BH194" s="98">
        <f t="shared" si="383"/>
        <v>0</v>
      </c>
      <c r="BI194" s="97"/>
      <c r="BJ194" s="98">
        <f t="shared" si="384"/>
        <v>0</v>
      </c>
      <c r="BK194" s="97"/>
      <c r="BL194" s="98">
        <f t="shared" si="385"/>
        <v>0</v>
      </c>
      <c r="BM194" s="97"/>
      <c r="BN194" s="98">
        <f t="shared" si="386"/>
        <v>0</v>
      </c>
      <c r="BO194" s="97"/>
      <c r="BP194" s="98">
        <f t="shared" si="387"/>
        <v>0</v>
      </c>
      <c r="BQ194" s="97"/>
      <c r="BR194" s="98">
        <f t="shared" si="388"/>
        <v>0</v>
      </c>
      <c r="BS194" s="97"/>
      <c r="BT194" s="102">
        <f t="shared" si="389"/>
        <v>0</v>
      </c>
      <c r="BU194" s="104"/>
      <c r="BV194" s="98">
        <f t="shared" si="390"/>
        <v>0</v>
      </c>
      <c r="BW194" s="97"/>
      <c r="BX194" s="98">
        <f t="shared" si="391"/>
        <v>0</v>
      </c>
      <c r="BY194" s="97"/>
      <c r="BZ194" s="98">
        <f t="shared" si="392"/>
        <v>0</v>
      </c>
      <c r="CA194" s="97"/>
      <c r="CB194" s="98">
        <f t="shared" si="393"/>
        <v>0</v>
      </c>
      <c r="CC194" s="97"/>
      <c r="CD194" s="98">
        <f t="shared" si="394"/>
        <v>0</v>
      </c>
      <c r="CE194" s="97"/>
      <c r="CF194" s="98">
        <f t="shared" si="395"/>
        <v>0</v>
      </c>
      <c r="CG194" s="97"/>
      <c r="CH194" s="98">
        <f t="shared" si="396"/>
        <v>0</v>
      </c>
      <c r="CI194" s="97"/>
      <c r="CJ194" s="98">
        <f t="shared" si="397"/>
        <v>0</v>
      </c>
      <c r="CK194" s="97"/>
      <c r="CL194" s="98">
        <f t="shared" si="398"/>
        <v>0</v>
      </c>
      <c r="CM194" s="97"/>
      <c r="CN194" s="98">
        <f t="shared" si="399"/>
        <v>0</v>
      </c>
      <c r="CO194" s="97"/>
      <c r="CP194" s="98">
        <f t="shared" si="400"/>
        <v>0</v>
      </c>
      <c r="CQ194" s="97"/>
      <c r="CR194" s="98">
        <f t="shared" si="401"/>
        <v>0</v>
      </c>
      <c r="CS194" s="97"/>
      <c r="CT194" s="98">
        <f t="shared" si="402"/>
        <v>0</v>
      </c>
      <c r="CU194" s="103"/>
      <c r="CV194" s="98">
        <f t="shared" si="403"/>
        <v>0</v>
      </c>
      <c r="CW194" s="97"/>
      <c r="CX194" s="102">
        <f t="shared" si="404"/>
        <v>0</v>
      </c>
      <c r="CY194" s="97"/>
      <c r="CZ194" s="98">
        <f t="shared" si="405"/>
        <v>0</v>
      </c>
      <c r="DA194" s="104"/>
      <c r="DB194" s="98">
        <f t="shared" si="406"/>
        <v>0</v>
      </c>
      <c r="DC194" s="97"/>
      <c r="DD194" s="98">
        <f t="shared" si="407"/>
        <v>0</v>
      </c>
      <c r="DE194" s="97"/>
      <c r="DF194" s="98">
        <f t="shared" si="408"/>
        <v>0</v>
      </c>
      <c r="DG194" s="97"/>
      <c r="DH194" s="102">
        <f t="shared" si="409"/>
        <v>0</v>
      </c>
      <c r="DI194" s="98">
        <f t="shared" si="361"/>
        <v>81</v>
      </c>
      <c r="DJ194" s="98">
        <f t="shared" si="362"/>
        <v>3582333.216</v>
      </c>
    </row>
    <row r="195" spans="1:114" ht="15.75" customHeight="1" x14ac:dyDescent="0.25">
      <c r="A195" s="89"/>
      <c r="B195" s="90">
        <v>163</v>
      </c>
      <c r="C195" s="112" t="s">
        <v>479</v>
      </c>
      <c r="D195" s="92" t="s">
        <v>480</v>
      </c>
      <c r="E195" s="85">
        <v>23160</v>
      </c>
      <c r="F195" s="157">
        <v>0.73</v>
      </c>
      <c r="G195" s="94">
        <v>1</v>
      </c>
      <c r="H195" s="88"/>
      <c r="I195" s="95">
        <v>1.4</v>
      </c>
      <c r="J195" s="95">
        <v>1.68</v>
      </c>
      <c r="K195" s="95">
        <v>2.23</v>
      </c>
      <c r="L195" s="96">
        <v>2.57</v>
      </c>
      <c r="M195" s="97"/>
      <c r="N195" s="98">
        <f t="shared" si="307"/>
        <v>0</v>
      </c>
      <c r="O195" s="97"/>
      <c r="P195" s="97">
        <f t="shared" si="363"/>
        <v>0</v>
      </c>
      <c r="Q195" s="97"/>
      <c r="R195" s="98">
        <f t="shared" si="364"/>
        <v>0</v>
      </c>
      <c r="S195" s="97"/>
      <c r="T195" s="98">
        <f t="shared" si="365"/>
        <v>0</v>
      </c>
      <c r="U195" s="97">
        <v>16</v>
      </c>
      <c r="V195" s="98">
        <f t="shared" si="360"/>
        <v>416583.55199999997</v>
      </c>
      <c r="W195" s="97">
        <v>0</v>
      </c>
      <c r="X195" s="98">
        <f t="shared" si="366"/>
        <v>0</v>
      </c>
      <c r="Y195" s="97"/>
      <c r="Z195" s="98">
        <f t="shared" si="367"/>
        <v>0</v>
      </c>
      <c r="AA195" s="97">
        <v>0</v>
      </c>
      <c r="AB195" s="98">
        <f t="shared" si="368"/>
        <v>0</v>
      </c>
      <c r="AC195" s="97"/>
      <c r="AD195" s="98">
        <f t="shared" si="369"/>
        <v>0</v>
      </c>
      <c r="AE195" s="97">
        <v>0</v>
      </c>
      <c r="AF195" s="98">
        <f t="shared" si="370"/>
        <v>0</v>
      </c>
      <c r="AG195" s="110"/>
      <c r="AH195" s="98">
        <f t="shared" si="371"/>
        <v>0</v>
      </c>
      <c r="AI195" s="97"/>
      <c r="AJ195" s="98">
        <f t="shared" si="372"/>
        <v>0</v>
      </c>
      <c r="AK195" s="97">
        <v>0</v>
      </c>
      <c r="AL195" s="97">
        <f t="shared" si="373"/>
        <v>0</v>
      </c>
      <c r="AM195" s="97"/>
      <c r="AN195" s="98">
        <f t="shared" si="374"/>
        <v>0</v>
      </c>
      <c r="AO195" s="103">
        <v>0</v>
      </c>
      <c r="AP195" s="98">
        <f t="shared" si="359"/>
        <v>0</v>
      </c>
      <c r="AQ195" s="97">
        <v>0</v>
      </c>
      <c r="AR195" s="102">
        <f t="shared" si="375"/>
        <v>0</v>
      </c>
      <c r="AS195" s="97"/>
      <c r="AT195" s="98">
        <f t="shared" si="376"/>
        <v>0</v>
      </c>
      <c r="AU195" s="97"/>
      <c r="AV195" s="97">
        <f t="shared" si="377"/>
        <v>0</v>
      </c>
      <c r="AW195" s="97"/>
      <c r="AX195" s="98">
        <f t="shared" si="378"/>
        <v>0</v>
      </c>
      <c r="AY195" s="97">
        <v>0</v>
      </c>
      <c r="AZ195" s="98">
        <f t="shared" si="379"/>
        <v>0</v>
      </c>
      <c r="BA195" s="97">
        <v>0</v>
      </c>
      <c r="BB195" s="98">
        <f t="shared" si="380"/>
        <v>0</v>
      </c>
      <c r="BC195" s="97">
        <v>0</v>
      </c>
      <c r="BD195" s="98">
        <f t="shared" si="381"/>
        <v>0</v>
      </c>
      <c r="BE195" s="97"/>
      <c r="BF195" s="98">
        <f t="shared" si="382"/>
        <v>0</v>
      </c>
      <c r="BG195" s="97"/>
      <c r="BH195" s="98">
        <f t="shared" si="383"/>
        <v>0</v>
      </c>
      <c r="BI195" s="97">
        <v>0</v>
      </c>
      <c r="BJ195" s="98">
        <f t="shared" si="384"/>
        <v>0</v>
      </c>
      <c r="BK195" s="97">
        <v>0</v>
      </c>
      <c r="BL195" s="98">
        <f t="shared" si="385"/>
        <v>0</v>
      </c>
      <c r="BM195" s="97"/>
      <c r="BN195" s="98">
        <f t="shared" si="386"/>
        <v>0</v>
      </c>
      <c r="BO195" s="97"/>
      <c r="BP195" s="98">
        <f t="shared" si="387"/>
        <v>0</v>
      </c>
      <c r="BQ195" s="97"/>
      <c r="BR195" s="98">
        <f t="shared" si="388"/>
        <v>0</v>
      </c>
      <c r="BS195" s="97"/>
      <c r="BT195" s="102">
        <f t="shared" si="389"/>
        <v>0</v>
      </c>
      <c r="BU195" s="104">
        <v>0</v>
      </c>
      <c r="BV195" s="98">
        <f t="shared" si="390"/>
        <v>0</v>
      </c>
      <c r="BW195" s="97">
        <v>0</v>
      </c>
      <c r="BX195" s="98">
        <f t="shared" si="391"/>
        <v>0</v>
      </c>
      <c r="BY195" s="97">
        <v>0</v>
      </c>
      <c r="BZ195" s="98">
        <f t="shared" si="392"/>
        <v>0</v>
      </c>
      <c r="CA195" s="97"/>
      <c r="CB195" s="98">
        <f t="shared" si="393"/>
        <v>0</v>
      </c>
      <c r="CC195" s="97">
        <v>0</v>
      </c>
      <c r="CD195" s="98">
        <f t="shared" si="394"/>
        <v>0</v>
      </c>
      <c r="CE195" s="97"/>
      <c r="CF195" s="98">
        <f t="shared" si="395"/>
        <v>0</v>
      </c>
      <c r="CG195" s="97"/>
      <c r="CH195" s="98">
        <f t="shared" si="396"/>
        <v>0</v>
      </c>
      <c r="CI195" s="97"/>
      <c r="CJ195" s="98">
        <f t="shared" si="397"/>
        <v>0</v>
      </c>
      <c r="CK195" s="97"/>
      <c r="CL195" s="98">
        <f t="shared" si="398"/>
        <v>0</v>
      </c>
      <c r="CM195" s="97"/>
      <c r="CN195" s="98">
        <f t="shared" si="399"/>
        <v>0</v>
      </c>
      <c r="CO195" s="97"/>
      <c r="CP195" s="98">
        <f t="shared" si="400"/>
        <v>0</v>
      </c>
      <c r="CQ195" s="97"/>
      <c r="CR195" s="98">
        <f t="shared" si="401"/>
        <v>0</v>
      </c>
      <c r="CS195" s="97">
        <v>0</v>
      </c>
      <c r="CT195" s="98">
        <f t="shared" si="402"/>
        <v>0</v>
      </c>
      <c r="CU195" s="103">
        <v>0</v>
      </c>
      <c r="CV195" s="98">
        <f t="shared" si="403"/>
        <v>0</v>
      </c>
      <c r="CW195" s="97">
        <v>0</v>
      </c>
      <c r="CX195" s="102">
        <f t="shared" si="404"/>
        <v>0</v>
      </c>
      <c r="CY195" s="97">
        <v>0</v>
      </c>
      <c r="CZ195" s="98">
        <f t="shared" si="405"/>
        <v>0</v>
      </c>
      <c r="DA195" s="104"/>
      <c r="DB195" s="98">
        <f t="shared" si="406"/>
        <v>0</v>
      </c>
      <c r="DC195" s="97"/>
      <c r="DD195" s="98">
        <f t="shared" si="407"/>
        <v>0</v>
      </c>
      <c r="DE195" s="97"/>
      <c r="DF195" s="98">
        <f t="shared" si="408"/>
        <v>0</v>
      </c>
      <c r="DG195" s="97"/>
      <c r="DH195" s="102">
        <f t="shared" si="409"/>
        <v>0</v>
      </c>
      <c r="DI195" s="98">
        <f t="shared" si="361"/>
        <v>16</v>
      </c>
      <c r="DJ195" s="98">
        <f t="shared" si="362"/>
        <v>416583.55199999997</v>
      </c>
    </row>
    <row r="196" spans="1:114" ht="15.75" customHeight="1" x14ac:dyDescent="0.25">
      <c r="A196" s="89"/>
      <c r="B196" s="90">
        <v>164</v>
      </c>
      <c r="C196" s="112" t="s">
        <v>481</v>
      </c>
      <c r="D196" s="92" t="s">
        <v>482</v>
      </c>
      <c r="E196" s="85">
        <v>23160</v>
      </c>
      <c r="F196" s="157">
        <v>0.99</v>
      </c>
      <c r="G196" s="94">
        <v>1</v>
      </c>
      <c r="H196" s="88"/>
      <c r="I196" s="95">
        <v>1.4</v>
      </c>
      <c r="J196" s="95">
        <v>1.68</v>
      </c>
      <c r="K196" s="95">
        <v>2.23</v>
      </c>
      <c r="L196" s="96">
        <v>2.57</v>
      </c>
      <c r="M196" s="97">
        <v>0</v>
      </c>
      <c r="N196" s="98">
        <f t="shared" si="307"/>
        <v>0</v>
      </c>
      <c r="O196" s="97"/>
      <c r="P196" s="97">
        <f t="shared" si="363"/>
        <v>0</v>
      </c>
      <c r="Q196" s="97"/>
      <c r="R196" s="98">
        <f t="shared" si="364"/>
        <v>0</v>
      </c>
      <c r="S196" s="97"/>
      <c r="T196" s="98">
        <f t="shared" si="365"/>
        <v>0</v>
      </c>
      <c r="U196" s="97">
        <v>32</v>
      </c>
      <c r="V196" s="98">
        <f t="shared" si="360"/>
        <v>1129911.5520000001</v>
      </c>
      <c r="W196" s="97">
        <v>0</v>
      </c>
      <c r="X196" s="98">
        <f t="shared" si="366"/>
        <v>0</v>
      </c>
      <c r="Y196" s="97"/>
      <c r="Z196" s="98">
        <f t="shared" si="367"/>
        <v>0</v>
      </c>
      <c r="AA196" s="97">
        <v>0</v>
      </c>
      <c r="AB196" s="98">
        <f t="shared" si="368"/>
        <v>0</v>
      </c>
      <c r="AC196" s="97"/>
      <c r="AD196" s="98">
        <f t="shared" si="369"/>
        <v>0</v>
      </c>
      <c r="AE196" s="97">
        <v>0</v>
      </c>
      <c r="AF196" s="98">
        <f t="shared" si="370"/>
        <v>0</v>
      </c>
      <c r="AG196" s="110"/>
      <c r="AH196" s="98">
        <f t="shared" si="371"/>
        <v>0</v>
      </c>
      <c r="AI196" s="97"/>
      <c r="AJ196" s="98">
        <f t="shared" si="372"/>
        <v>0</v>
      </c>
      <c r="AK196" s="97">
        <v>0</v>
      </c>
      <c r="AL196" s="97">
        <f t="shared" si="373"/>
        <v>0</v>
      </c>
      <c r="AM196" s="97"/>
      <c r="AN196" s="98">
        <f t="shared" si="374"/>
        <v>0</v>
      </c>
      <c r="AO196" s="103">
        <v>0</v>
      </c>
      <c r="AP196" s="98">
        <f t="shared" si="359"/>
        <v>0</v>
      </c>
      <c r="AQ196" s="97">
        <v>0</v>
      </c>
      <c r="AR196" s="102">
        <f t="shared" si="375"/>
        <v>0</v>
      </c>
      <c r="AS196" s="97"/>
      <c r="AT196" s="98">
        <f t="shared" si="376"/>
        <v>0</v>
      </c>
      <c r="AU196" s="97"/>
      <c r="AV196" s="97">
        <f t="shared" si="377"/>
        <v>0</v>
      </c>
      <c r="AW196" s="97"/>
      <c r="AX196" s="98">
        <f t="shared" si="378"/>
        <v>0</v>
      </c>
      <c r="AY196" s="97">
        <v>0</v>
      </c>
      <c r="AZ196" s="98">
        <f t="shared" si="379"/>
        <v>0</v>
      </c>
      <c r="BA196" s="97">
        <v>0</v>
      </c>
      <c r="BB196" s="98">
        <f t="shared" si="380"/>
        <v>0</v>
      </c>
      <c r="BC196" s="97">
        <v>0</v>
      </c>
      <c r="BD196" s="98">
        <f t="shared" si="381"/>
        <v>0</v>
      </c>
      <c r="BE196" s="97"/>
      <c r="BF196" s="98">
        <f t="shared" si="382"/>
        <v>0</v>
      </c>
      <c r="BG196" s="97"/>
      <c r="BH196" s="98">
        <f t="shared" si="383"/>
        <v>0</v>
      </c>
      <c r="BI196" s="97">
        <v>0</v>
      </c>
      <c r="BJ196" s="98">
        <f t="shared" si="384"/>
        <v>0</v>
      </c>
      <c r="BK196" s="97">
        <v>0</v>
      </c>
      <c r="BL196" s="98">
        <f t="shared" si="385"/>
        <v>0</v>
      </c>
      <c r="BM196" s="97"/>
      <c r="BN196" s="98">
        <f t="shared" si="386"/>
        <v>0</v>
      </c>
      <c r="BO196" s="97"/>
      <c r="BP196" s="98">
        <f t="shared" si="387"/>
        <v>0</v>
      </c>
      <c r="BQ196" s="97"/>
      <c r="BR196" s="98">
        <f t="shared" si="388"/>
        <v>0</v>
      </c>
      <c r="BS196" s="97"/>
      <c r="BT196" s="102">
        <f t="shared" si="389"/>
        <v>0</v>
      </c>
      <c r="BU196" s="104">
        <v>0</v>
      </c>
      <c r="BV196" s="98">
        <f t="shared" si="390"/>
        <v>0</v>
      </c>
      <c r="BW196" s="97">
        <v>0</v>
      </c>
      <c r="BX196" s="98">
        <f t="shared" si="391"/>
        <v>0</v>
      </c>
      <c r="BY196" s="97">
        <v>0</v>
      </c>
      <c r="BZ196" s="98">
        <f t="shared" si="392"/>
        <v>0</v>
      </c>
      <c r="CA196" s="97"/>
      <c r="CB196" s="98">
        <f t="shared" si="393"/>
        <v>0</v>
      </c>
      <c r="CC196" s="97">
        <v>0</v>
      </c>
      <c r="CD196" s="98">
        <f t="shared" si="394"/>
        <v>0</v>
      </c>
      <c r="CE196" s="97"/>
      <c r="CF196" s="98">
        <f t="shared" si="395"/>
        <v>0</v>
      </c>
      <c r="CG196" s="97"/>
      <c r="CH196" s="98">
        <f t="shared" si="396"/>
        <v>0</v>
      </c>
      <c r="CI196" s="97"/>
      <c r="CJ196" s="98">
        <f t="shared" si="397"/>
        <v>0</v>
      </c>
      <c r="CK196" s="97"/>
      <c r="CL196" s="98">
        <f t="shared" si="398"/>
        <v>0</v>
      </c>
      <c r="CM196" s="97"/>
      <c r="CN196" s="98">
        <f t="shared" si="399"/>
        <v>0</v>
      </c>
      <c r="CO196" s="97"/>
      <c r="CP196" s="98">
        <f t="shared" si="400"/>
        <v>0</v>
      </c>
      <c r="CQ196" s="97"/>
      <c r="CR196" s="98">
        <f t="shared" si="401"/>
        <v>0</v>
      </c>
      <c r="CS196" s="97">
        <v>0</v>
      </c>
      <c r="CT196" s="98">
        <f t="shared" si="402"/>
        <v>0</v>
      </c>
      <c r="CU196" s="103">
        <v>0</v>
      </c>
      <c r="CV196" s="98">
        <f t="shared" si="403"/>
        <v>0</v>
      </c>
      <c r="CW196" s="97">
        <v>0</v>
      </c>
      <c r="CX196" s="102">
        <f t="shared" si="404"/>
        <v>0</v>
      </c>
      <c r="CY196" s="97">
        <v>0</v>
      </c>
      <c r="CZ196" s="98">
        <f t="shared" si="405"/>
        <v>0</v>
      </c>
      <c r="DA196" s="104"/>
      <c r="DB196" s="98">
        <f t="shared" si="406"/>
        <v>0</v>
      </c>
      <c r="DC196" s="97"/>
      <c r="DD196" s="98">
        <f t="shared" si="407"/>
        <v>0</v>
      </c>
      <c r="DE196" s="97"/>
      <c r="DF196" s="98">
        <f t="shared" si="408"/>
        <v>0</v>
      </c>
      <c r="DG196" s="97"/>
      <c r="DH196" s="102">
        <f t="shared" si="409"/>
        <v>0</v>
      </c>
      <c r="DI196" s="98">
        <f t="shared" si="361"/>
        <v>32</v>
      </c>
      <c r="DJ196" s="98">
        <f t="shared" si="362"/>
        <v>1129911.5520000001</v>
      </c>
    </row>
    <row r="197" spans="1:114" ht="15.75" customHeight="1" x14ac:dyDescent="0.25">
      <c r="A197" s="89"/>
      <c r="B197" s="90">
        <v>165</v>
      </c>
      <c r="C197" s="112" t="s">
        <v>483</v>
      </c>
      <c r="D197" s="92" t="s">
        <v>484</v>
      </c>
      <c r="E197" s="85">
        <v>23160</v>
      </c>
      <c r="F197" s="157">
        <v>2.5099999999999998</v>
      </c>
      <c r="G197" s="94">
        <v>1</v>
      </c>
      <c r="H197" s="88"/>
      <c r="I197" s="95">
        <v>1.4</v>
      </c>
      <c r="J197" s="95">
        <v>1.68</v>
      </c>
      <c r="K197" s="95">
        <v>2.23</v>
      </c>
      <c r="L197" s="96">
        <v>2.57</v>
      </c>
      <c r="M197" s="97">
        <v>0</v>
      </c>
      <c r="N197" s="98">
        <f t="shared" si="307"/>
        <v>0</v>
      </c>
      <c r="O197" s="97"/>
      <c r="P197" s="97">
        <f t="shared" si="363"/>
        <v>0</v>
      </c>
      <c r="Q197" s="97"/>
      <c r="R197" s="98">
        <f t="shared" si="364"/>
        <v>0</v>
      </c>
      <c r="S197" s="97"/>
      <c r="T197" s="98">
        <f t="shared" si="365"/>
        <v>0</v>
      </c>
      <c r="U197" s="97">
        <v>137</v>
      </c>
      <c r="V197" s="98">
        <f t="shared" si="360"/>
        <v>12264604.968</v>
      </c>
      <c r="W197" s="97">
        <v>0</v>
      </c>
      <c r="X197" s="98">
        <f t="shared" si="366"/>
        <v>0</v>
      </c>
      <c r="Y197" s="97"/>
      <c r="Z197" s="98">
        <f t="shared" si="367"/>
        <v>0</v>
      </c>
      <c r="AA197" s="97">
        <v>0</v>
      </c>
      <c r="AB197" s="98">
        <f t="shared" si="368"/>
        <v>0</v>
      </c>
      <c r="AC197" s="97"/>
      <c r="AD197" s="98">
        <f t="shared" si="369"/>
        <v>0</v>
      </c>
      <c r="AE197" s="97">
        <v>0</v>
      </c>
      <c r="AF197" s="98">
        <f t="shared" si="370"/>
        <v>0</v>
      </c>
      <c r="AG197" s="110"/>
      <c r="AH197" s="98">
        <f t="shared" si="371"/>
        <v>0</v>
      </c>
      <c r="AI197" s="97"/>
      <c r="AJ197" s="98">
        <f t="shared" si="372"/>
        <v>0</v>
      </c>
      <c r="AK197" s="97">
        <v>0</v>
      </c>
      <c r="AL197" s="97">
        <f t="shared" si="373"/>
        <v>0</v>
      </c>
      <c r="AM197" s="97"/>
      <c r="AN197" s="98">
        <f t="shared" si="374"/>
        <v>0</v>
      </c>
      <c r="AO197" s="103">
        <v>0</v>
      </c>
      <c r="AP197" s="98">
        <f t="shared" si="359"/>
        <v>0</v>
      </c>
      <c r="AQ197" s="97">
        <v>0</v>
      </c>
      <c r="AR197" s="102">
        <f t="shared" si="375"/>
        <v>0</v>
      </c>
      <c r="AS197" s="97"/>
      <c r="AT197" s="98">
        <f t="shared" si="376"/>
        <v>0</v>
      </c>
      <c r="AU197" s="97"/>
      <c r="AV197" s="97">
        <f t="shared" si="377"/>
        <v>0</v>
      </c>
      <c r="AW197" s="97"/>
      <c r="AX197" s="98">
        <f t="shared" si="378"/>
        <v>0</v>
      </c>
      <c r="AY197" s="97">
        <v>0</v>
      </c>
      <c r="AZ197" s="98">
        <f t="shared" si="379"/>
        <v>0</v>
      </c>
      <c r="BA197" s="97">
        <v>0</v>
      </c>
      <c r="BB197" s="98">
        <f t="shared" si="380"/>
        <v>0</v>
      </c>
      <c r="BC197" s="97">
        <v>0</v>
      </c>
      <c r="BD197" s="98">
        <f t="shared" si="381"/>
        <v>0</v>
      </c>
      <c r="BE197" s="97"/>
      <c r="BF197" s="98">
        <f t="shared" si="382"/>
        <v>0</v>
      </c>
      <c r="BG197" s="97"/>
      <c r="BH197" s="98">
        <f t="shared" si="383"/>
        <v>0</v>
      </c>
      <c r="BI197" s="97">
        <v>0</v>
      </c>
      <c r="BJ197" s="98">
        <f t="shared" si="384"/>
        <v>0</v>
      </c>
      <c r="BK197" s="97">
        <v>0</v>
      </c>
      <c r="BL197" s="98">
        <f t="shared" si="385"/>
        <v>0</v>
      </c>
      <c r="BM197" s="97"/>
      <c r="BN197" s="98">
        <f t="shared" si="386"/>
        <v>0</v>
      </c>
      <c r="BO197" s="97"/>
      <c r="BP197" s="98">
        <f t="shared" si="387"/>
        <v>0</v>
      </c>
      <c r="BQ197" s="97"/>
      <c r="BR197" s="98">
        <f t="shared" si="388"/>
        <v>0</v>
      </c>
      <c r="BS197" s="97"/>
      <c r="BT197" s="102">
        <f t="shared" si="389"/>
        <v>0</v>
      </c>
      <c r="BU197" s="104">
        <v>0</v>
      </c>
      <c r="BV197" s="98">
        <f t="shared" si="390"/>
        <v>0</v>
      </c>
      <c r="BW197" s="97">
        <v>0</v>
      </c>
      <c r="BX197" s="98">
        <f t="shared" si="391"/>
        <v>0</v>
      </c>
      <c r="BY197" s="97">
        <v>0</v>
      </c>
      <c r="BZ197" s="98">
        <f t="shared" si="392"/>
        <v>0</v>
      </c>
      <c r="CA197" s="97"/>
      <c r="CB197" s="98">
        <f t="shared" si="393"/>
        <v>0</v>
      </c>
      <c r="CC197" s="97">
        <v>0</v>
      </c>
      <c r="CD197" s="98">
        <f t="shared" si="394"/>
        <v>0</v>
      </c>
      <c r="CE197" s="97"/>
      <c r="CF197" s="98">
        <f t="shared" si="395"/>
        <v>0</v>
      </c>
      <c r="CG197" s="97"/>
      <c r="CH197" s="98">
        <f t="shared" si="396"/>
        <v>0</v>
      </c>
      <c r="CI197" s="97"/>
      <c r="CJ197" s="98">
        <f t="shared" si="397"/>
        <v>0</v>
      </c>
      <c r="CK197" s="97"/>
      <c r="CL197" s="98">
        <f t="shared" si="398"/>
        <v>0</v>
      </c>
      <c r="CM197" s="97"/>
      <c r="CN197" s="98">
        <f t="shared" si="399"/>
        <v>0</v>
      </c>
      <c r="CO197" s="97"/>
      <c r="CP197" s="98">
        <f t="shared" si="400"/>
        <v>0</v>
      </c>
      <c r="CQ197" s="97"/>
      <c r="CR197" s="98">
        <f t="shared" si="401"/>
        <v>0</v>
      </c>
      <c r="CS197" s="97">
        <v>0</v>
      </c>
      <c r="CT197" s="98">
        <f t="shared" si="402"/>
        <v>0</v>
      </c>
      <c r="CU197" s="103">
        <v>0</v>
      </c>
      <c r="CV197" s="98">
        <f t="shared" si="403"/>
        <v>0</v>
      </c>
      <c r="CW197" s="97">
        <v>0</v>
      </c>
      <c r="CX197" s="102">
        <f t="shared" si="404"/>
        <v>0</v>
      </c>
      <c r="CY197" s="97">
        <v>0</v>
      </c>
      <c r="CZ197" s="98">
        <f t="shared" si="405"/>
        <v>0</v>
      </c>
      <c r="DA197" s="104"/>
      <c r="DB197" s="98">
        <f t="shared" si="406"/>
        <v>0</v>
      </c>
      <c r="DC197" s="97"/>
      <c r="DD197" s="98">
        <f t="shared" si="407"/>
        <v>0</v>
      </c>
      <c r="DE197" s="97"/>
      <c r="DF197" s="98">
        <f t="shared" si="408"/>
        <v>0</v>
      </c>
      <c r="DG197" s="97"/>
      <c r="DH197" s="102">
        <f t="shared" si="409"/>
        <v>0</v>
      </c>
      <c r="DI197" s="98">
        <f t="shared" si="361"/>
        <v>137</v>
      </c>
      <c r="DJ197" s="98">
        <f t="shared" si="362"/>
        <v>12264604.968</v>
      </c>
    </row>
    <row r="198" spans="1:114" ht="15.75" customHeight="1" x14ac:dyDescent="0.25">
      <c r="A198" s="89"/>
      <c r="B198" s="90">
        <v>166</v>
      </c>
      <c r="C198" s="112" t="s">
        <v>485</v>
      </c>
      <c r="D198" s="148" t="s">
        <v>486</v>
      </c>
      <c r="E198" s="85">
        <v>23160</v>
      </c>
      <c r="F198" s="161">
        <v>3.05</v>
      </c>
      <c r="G198" s="94">
        <v>1</v>
      </c>
      <c r="H198" s="88"/>
      <c r="I198" s="164">
        <v>1.4</v>
      </c>
      <c r="J198" s="164">
        <v>1.68</v>
      </c>
      <c r="K198" s="164">
        <v>2.23</v>
      </c>
      <c r="L198" s="165">
        <v>2.57</v>
      </c>
      <c r="M198" s="97"/>
      <c r="N198" s="98">
        <f t="shared" si="307"/>
        <v>0</v>
      </c>
      <c r="O198" s="97"/>
      <c r="P198" s="97">
        <f t="shared" si="363"/>
        <v>0</v>
      </c>
      <c r="Q198" s="97"/>
      <c r="R198" s="98">
        <f t="shared" si="364"/>
        <v>0</v>
      </c>
      <c r="S198" s="97"/>
      <c r="T198" s="98">
        <f t="shared" si="365"/>
        <v>0</v>
      </c>
      <c r="U198" s="97">
        <v>253</v>
      </c>
      <c r="V198" s="98">
        <f t="shared" si="360"/>
        <v>27521977.559999999</v>
      </c>
      <c r="W198" s="97"/>
      <c r="X198" s="98">
        <f t="shared" si="366"/>
        <v>0</v>
      </c>
      <c r="Y198" s="97"/>
      <c r="Z198" s="98">
        <f t="shared" si="367"/>
        <v>0</v>
      </c>
      <c r="AA198" s="97"/>
      <c r="AB198" s="98">
        <f t="shared" si="368"/>
        <v>0</v>
      </c>
      <c r="AC198" s="97"/>
      <c r="AD198" s="98">
        <f t="shared" si="369"/>
        <v>0</v>
      </c>
      <c r="AE198" s="97"/>
      <c r="AF198" s="98">
        <f t="shared" si="370"/>
        <v>0</v>
      </c>
      <c r="AG198" s="110"/>
      <c r="AH198" s="98">
        <f t="shared" si="371"/>
        <v>0</v>
      </c>
      <c r="AI198" s="97"/>
      <c r="AJ198" s="98">
        <f t="shared" si="372"/>
        <v>0</v>
      </c>
      <c r="AK198" s="97"/>
      <c r="AL198" s="97">
        <f t="shared" si="373"/>
        <v>0</v>
      </c>
      <c r="AM198" s="97"/>
      <c r="AN198" s="98">
        <f t="shared" si="374"/>
        <v>0</v>
      </c>
      <c r="AO198" s="103"/>
      <c r="AP198" s="98">
        <f t="shared" si="359"/>
        <v>0</v>
      </c>
      <c r="AQ198" s="97"/>
      <c r="AR198" s="98">
        <f t="shared" si="375"/>
        <v>0</v>
      </c>
      <c r="AS198" s="97"/>
      <c r="AT198" s="98">
        <f t="shared" si="376"/>
        <v>0</v>
      </c>
      <c r="AU198" s="97"/>
      <c r="AV198" s="97">
        <f t="shared" si="377"/>
        <v>0</v>
      </c>
      <c r="AW198" s="97"/>
      <c r="AX198" s="98">
        <f t="shared" si="378"/>
        <v>0</v>
      </c>
      <c r="AY198" s="97"/>
      <c r="AZ198" s="98">
        <f t="shared" si="379"/>
        <v>0</v>
      </c>
      <c r="BA198" s="97"/>
      <c r="BB198" s="98">
        <f t="shared" si="380"/>
        <v>0</v>
      </c>
      <c r="BC198" s="97"/>
      <c r="BD198" s="98">
        <f t="shared" si="381"/>
        <v>0</v>
      </c>
      <c r="BE198" s="97"/>
      <c r="BF198" s="98">
        <f t="shared" si="382"/>
        <v>0</v>
      </c>
      <c r="BG198" s="97"/>
      <c r="BH198" s="98">
        <f t="shared" si="383"/>
        <v>0</v>
      </c>
      <c r="BI198" s="97"/>
      <c r="BJ198" s="98">
        <f t="shared" si="384"/>
        <v>0</v>
      </c>
      <c r="BK198" s="97"/>
      <c r="BL198" s="98">
        <f t="shared" si="385"/>
        <v>0</v>
      </c>
      <c r="BM198" s="97"/>
      <c r="BN198" s="98">
        <f t="shared" si="386"/>
        <v>0</v>
      </c>
      <c r="BO198" s="97"/>
      <c r="BP198" s="98">
        <f t="shared" si="387"/>
        <v>0</v>
      </c>
      <c r="BQ198" s="97"/>
      <c r="BR198" s="98">
        <f t="shared" si="388"/>
        <v>0</v>
      </c>
      <c r="BS198" s="97"/>
      <c r="BT198" s="102">
        <f t="shared" si="389"/>
        <v>0</v>
      </c>
      <c r="BU198" s="104"/>
      <c r="BV198" s="98">
        <f t="shared" si="390"/>
        <v>0</v>
      </c>
      <c r="BW198" s="97"/>
      <c r="BX198" s="98">
        <f t="shared" si="391"/>
        <v>0</v>
      </c>
      <c r="BY198" s="97"/>
      <c r="BZ198" s="98">
        <f t="shared" si="392"/>
        <v>0</v>
      </c>
      <c r="CA198" s="97"/>
      <c r="CB198" s="98">
        <f t="shared" si="393"/>
        <v>0</v>
      </c>
      <c r="CC198" s="97"/>
      <c r="CD198" s="98">
        <f t="shared" si="394"/>
        <v>0</v>
      </c>
      <c r="CE198" s="97"/>
      <c r="CF198" s="98">
        <f t="shared" si="395"/>
        <v>0</v>
      </c>
      <c r="CG198" s="97"/>
      <c r="CH198" s="98">
        <f t="shared" si="396"/>
        <v>0</v>
      </c>
      <c r="CI198" s="97"/>
      <c r="CJ198" s="98">
        <f t="shared" si="397"/>
        <v>0</v>
      </c>
      <c r="CK198" s="97"/>
      <c r="CL198" s="98">
        <f t="shared" si="398"/>
        <v>0</v>
      </c>
      <c r="CM198" s="97"/>
      <c r="CN198" s="98">
        <f t="shared" si="399"/>
        <v>0</v>
      </c>
      <c r="CO198" s="97"/>
      <c r="CP198" s="98">
        <f t="shared" si="400"/>
        <v>0</v>
      </c>
      <c r="CQ198" s="97"/>
      <c r="CR198" s="98">
        <f t="shared" si="401"/>
        <v>0</v>
      </c>
      <c r="CS198" s="97"/>
      <c r="CT198" s="98">
        <f t="shared" si="402"/>
        <v>0</v>
      </c>
      <c r="CU198" s="103"/>
      <c r="CV198" s="98">
        <f t="shared" si="403"/>
        <v>0</v>
      </c>
      <c r="CW198" s="97"/>
      <c r="CX198" s="102">
        <f t="shared" si="404"/>
        <v>0</v>
      </c>
      <c r="CY198" s="97"/>
      <c r="CZ198" s="98">
        <f t="shared" si="405"/>
        <v>0</v>
      </c>
      <c r="DA198" s="104"/>
      <c r="DB198" s="98">
        <f t="shared" si="406"/>
        <v>0</v>
      </c>
      <c r="DC198" s="97"/>
      <c r="DD198" s="98">
        <f t="shared" si="407"/>
        <v>0</v>
      </c>
      <c r="DE198" s="97"/>
      <c r="DF198" s="98">
        <f t="shared" si="408"/>
        <v>0</v>
      </c>
      <c r="DG198" s="97"/>
      <c r="DH198" s="102">
        <f t="shared" si="409"/>
        <v>0</v>
      </c>
      <c r="DI198" s="98">
        <f t="shared" si="361"/>
        <v>253</v>
      </c>
      <c r="DJ198" s="98">
        <f t="shared" si="362"/>
        <v>27521977.559999999</v>
      </c>
    </row>
    <row r="199" spans="1:114" ht="15.75" customHeight="1" x14ac:dyDescent="0.25">
      <c r="A199" s="89"/>
      <c r="B199" s="90">
        <v>167</v>
      </c>
      <c r="C199" s="112" t="s">
        <v>487</v>
      </c>
      <c r="D199" s="148" t="s">
        <v>488</v>
      </c>
      <c r="E199" s="85">
        <v>23160</v>
      </c>
      <c r="F199" s="161">
        <v>3.21</v>
      </c>
      <c r="G199" s="94">
        <v>1</v>
      </c>
      <c r="H199" s="88"/>
      <c r="I199" s="164">
        <v>1.4</v>
      </c>
      <c r="J199" s="164">
        <v>1.68</v>
      </c>
      <c r="K199" s="164">
        <v>2.23</v>
      </c>
      <c r="L199" s="165">
        <v>2.57</v>
      </c>
      <c r="M199" s="97"/>
      <c r="N199" s="98">
        <f t="shared" si="307"/>
        <v>0</v>
      </c>
      <c r="O199" s="97"/>
      <c r="P199" s="97">
        <f t="shared" si="363"/>
        <v>0</v>
      </c>
      <c r="Q199" s="97"/>
      <c r="R199" s="98">
        <f t="shared" si="364"/>
        <v>0</v>
      </c>
      <c r="S199" s="97"/>
      <c r="T199" s="98">
        <f t="shared" si="365"/>
        <v>0</v>
      </c>
      <c r="U199" s="97">
        <v>39</v>
      </c>
      <c r="V199" s="98">
        <f t="shared" si="360"/>
        <v>4465076.6159999995</v>
      </c>
      <c r="W199" s="97"/>
      <c r="X199" s="98">
        <f t="shared" si="366"/>
        <v>0</v>
      </c>
      <c r="Y199" s="97"/>
      <c r="Z199" s="98">
        <f t="shared" si="367"/>
        <v>0</v>
      </c>
      <c r="AA199" s="97"/>
      <c r="AB199" s="98">
        <f t="shared" si="368"/>
        <v>0</v>
      </c>
      <c r="AC199" s="97"/>
      <c r="AD199" s="98">
        <f t="shared" si="369"/>
        <v>0</v>
      </c>
      <c r="AE199" s="97"/>
      <c r="AF199" s="98">
        <f t="shared" si="370"/>
        <v>0</v>
      </c>
      <c r="AG199" s="110"/>
      <c r="AH199" s="98">
        <f t="shared" si="371"/>
        <v>0</v>
      </c>
      <c r="AI199" s="97"/>
      <c r="AJ199" s="98">
        <f t="shared" si="372"/>
        <v>0</v>
      </c>
      <c r="AK199" s="97"/>
      <c r="AL199" s="97">
        <f t="shared" si="373"/>
        <v>0</v>
      </c>
      <c r="AM199" s="97"/>
      <c r="AN199" s="98">
        <f t="shared" si="374"/>
        <v>0</v>
      </c>
      <c r="AO199" s="103"/>
      <c r="AP199" s="98">
        <f t="shared" si="359"/>
        <v>0</v>
      </c>
      <c r="AQ199" s="97"/>
      <c r="AR199" s="98">
        <f t="shared" si="375"/>
        <v>0</v>
      </c>
      <c r="AS199" s="97"/>
      <c r="AT199" s="98">
        <f t="shared" si="376"/>
        <v>0</v>
      </c>
      <c r="AU199" s="97"/>
      <c r="AV199" s="97">
        <f t="shared" si="377"/>
        <v>0</v>
      </c>
      <c r="AW199" s="97"/>
      <c r="AX199" s="98">
        <f t="shared" si="378"/>
        <v>0</v>
      </c>
      <c r="AY199" s="97"/>
      <c r="AZ199" s="98">
        <f t="shared" si="379"/>
        <v>0</v>
      </c>
      <c r="BA199" s="97"/>
      <c r="BB199" s="98">
        <f t="shared" si="380"/>
        <v>0</v>
      </c>
      <c r="BC199" s="97"/>
      <c r="BD199" s="98">
        <f t="shared" si="381"/>
        <v>0</v>
      </c>
      <c r="BE199" s="97"/>
      <c r="BF199" s="98">
        <f t="shared" si="382"/>
        <v>0</v>
      </c>
      <c r="BG199" s="97"/>
      <c r="BH199" s="98">
        <f t="shared" si="383"/>
        <v>0</v>
      </c>
      <c r="BI199" s="97"/>
      <c r="BJ199" s="98">
        <f t="shared" si="384"/>
        <v>0</v>
      </c>
      <c r="BK199" s="97"/>
      <c r="BL199" s="98">
        <f t="shared" si="385"/>
        <v>0</v>
      </c>
      <c r="BM199" s="97"/>
      <c r="BN199" s="98">
        <f t="shared" si="386"/>
        <v>0</v>
      </c>
      <c r="BO199" s="97"/>
      <c r="BP199" s="98">
        <f t="shared" si="387"/>
        <v>0</v>
      </c>
      <c r="BQ199" s="97"/>
      <c r="BR199" s="98">
        <f t="shared" si="388"/>
        <v>0</v>
      </c>
      <c r="BS199" s="97"/>
      <c r="BT199" s="102">
        <f t="shared" si="389"/>
        <v>0</v>
      </c>
      <c r="BU199" s="104"/>
      <c r="BV199" s="98">
        <f t="shared" si="390"/>
        <v>0</v>
      </c>
      <c r="BW199" s="97"/>
      <c r="BX199" s="98">
        <f t="shared" si="391"/>
        <v>0</v>
      </c>
      <c r="BY199" s="97"/>
      <c r="BZ199" s="98">
        <f t="shared" si="392"/>
        <v>0</v>
      </c>
      <c r="CA199" s="97"/>
      <c r="CB199" s="98">
        <f t="shared" si="393"/>
        <v>0</v>
      </c>
      <c r="CC199" s="97"/>
      <c r="CD199" s="98">
        <f t="shared" si="394"/>
        <v>0</v>
      </c>
      <c r="CE199" s="97"/>
      <c r="CF199" s="98">
        <f t="shared" si="395"/>
        <v>0</v>
      </c>
      <c r="CG199" s="97"/>
      <c r="CH199" s="98">
        <f t="shared" si="396"/>
        <v>0</v>
      </c>
      <c r="CI199" s="97"/>
      <c r="CJ199" s="98">
        <f t="shared" si="397"/>
        <v>0</v>
      </c>
      <c r="CK199" s="97"/>
      <c r="CL199" s="98">
        <f t="shared" si="398"/>
        <v>0</v>
      </c>
      <c r="CM199" s="97"/>
      <c r="CN199" s="98">
        <f t="shared" si="399"/>
        <v>0</v>
      </c>
      <c r="CO199" s="97"/>
      <c r="CP199" s="98">
        <f t="shared" si="400"/>
        <v>0</v>
      </c>
      <c r="CQ199" s="97"/>
      <c r="CR199" s="98">
        <f t="shared" si="401"/>
        <v>0</v>
      </c>
      <c r="CS199" s="97"/>
      <c r="CT199" s="98">
        <f t="shared" si="402"/>
        <v>0</v>
      </c>
      <c r="CU199" s="103"/>
      <c r="CV199" s="98">
        <f t="shared" si="403"/>
        <v>0</v>
      </c>
      <c r="CW199" s="97"/>
      <c r="CX199" s="102">
        <f t="shared" si="404"/>
        <v>0</v>
      </c>
      <c r="CY199" s="97"/>
      <c r="CZ199" s="98">
        <f t="shared" si="405"/>
        <v>0</v>
      </c>
      <c r="DA199" s="104"/>
      <c r="DB199" s="98">
        <f t="shared" si="406"/>
        <v>0</v>
      </c>
      <c r="DC199" s="97"/>
      <c r="DD199" s="98">
        <f t="shared" si="407"/>
        <v>0</v>
      </c>
      <c r="DE199" s="97"/>
      <c r="DF199" s="98">
        <f t="shared" si="408"/>
        <v>0</v>
      </c>
      <c r="DG199" s="97"/>
      <c r="DH199" s="102">
        <f t="shared" si="409"/>
        <v>0</v>
      </c>
      <c r="DI199" s="98">
        <f t="shared" si="361"/>
        <v>39</v>
      </c>
      <c r="DJ199" s="98">
        <f t="shared" si="362"/>
        <v>4465076.6159999995</v>
      </c>
    </row>
    <row r="200" spans="1:114" ht="15.75" customHeight="1" x14ac:dyDescent="0.25">
      <c r="A200" s="89"/>
      <c r="B200" s="90">
        <v>168</v>
      </c>
      <c r="C200" s="112" t="s">
        <v>489</v>
      </c>
      <c r="D200" s="148" t="s">
        <v>490</v>
      </c>
      <c r="E200" s="85">
        <v>23160</v>
      </c>
      <c r="F200" s="161">
        <v>4.71</v>
      </c>
      <c r="G200" s="94">
        <v>1</v>
      </c>
      <c r="H200" s="88"/>
      <c r="I200" s="164">
        <v>1.4</v>
      </c>
      <c r="J200" s="164">
        <v>1.68</v>
      </c>
      <c r="K200" s="164">
        <v>2.23</v>
      </c>
      <c r="L200" s="165">
        <v>2.57</v>
      </c>
      <c r="M200" s="97"/>
      <c r="N200" s="98">
        <f t="shared" si="307"/>
        <v>0</v>
      </c>
      <c r="O200" s="97"/>
      <c r="P200" s="97">
        <f t="shared" si="363"/>
        <v>0</v>
      </c>
      <c r="Q200" s="97"/>
      <c r="R200" s="98">
        <f t="shared" si="364"/>
        <v>0</v>
      </c>
      <c r="S200" s="97"/>
      <c r="T200" s="98">
        <f t="shared" si="365"/>
        <v>0</v>
      </c>
      <c r="U200" s="97">
        <v>165</v>
      </c>
      <c r="V200" s="98">
        <f t="shared" si="360"/>
        <v>27718142.760000002</v>
      </c>
      <c r="W200" s="97"/>
      <c r="X200" s="98">
        <f t="shared" si="366"/>
        <v>0</v>
      </c>
      <c r="Y200" s="97"/>
      <c r="Z200" s="98">
        <f t="shared" si="367"/>
        <v>0</v>
      </c>
      <c r="AA200" s="97"/>
      <c r="AB200" s="98">
        <f t="shared" si="368"/>
        <v>0</v>
      </c>
      <c r="AC200" s="97"/>
      <c r="AD200" s="98">
        <f t="shared" si="369"/>
        <v>0</v>
      </c>
      <c r="AE200" s="97"/>
      <c r="AF200" s="98">
        <f t="shared" si="370"/>
        <v>0</v>
      </c>
      <c r="AG200" s="110"/>
      <c r="AH200" s="98">
        <f t="shared" si="371"/>
        <v>0</v>
      </c>
      <c r="AI200" s="97"/>
      <c r="AJ200" s="98">
        <f t="shared" si="372"/>
        <v>0</v>
      </c>
      <c r="AK200" s="97"/>
      <c r="AL200" s="97">
        <f t="shared" si="373"/>
        <v>0</v>
      </c>
      <c r="AM200" s="97"/>
      <c r="AN200" s="98">
        <f t="shared" si="374"/>
        <v>0</v>
      </c>
      <c r="AO200" s="103"/>
      <c r="AP200" s="98">
        <f t="shared" si="359"/>
        <v>0</v>
      </c>
      <c r="AQ200" s="97"/>
      <c r="AR200" s="98">
        <f t="shared" si="375"/>
        <v>0</v>
      </c>
      <c r="AS200" s="97"/>
      <c r="AT200" s="98">
        <f t="shared" si="376"/>
        <v>0</v>
      </c>
      <c r="AU200" s="97"/>
      <c r="AV200" s="97">
        <f t="shared" si="377"/>
        <v>0</v>
      </c>
      <c r="AW200" s="97"/>
      <c r="AX200" s="98">
        <f t="shared" si="378"/>
        <v>0</v>
      </c>
      <c r="AY200" s="97"/>
      <c r="AZ200" s="98">
        <f t="shared" si="379"/>
        <v>0</v>
      </c>
      <c r="BA200" s="97"/>
      <c r="BB200" s="98">
        <f t="shared" si="380"/>
        <v>0</v>
      </c>
      <c r="BC200" s="97"/>
      <c r="BD200" s="98">
        <f t="shared" si="381"/>
        <v>0</v>
      </c>
      <c r="BE200" s="97"/>
      <c r="BF200" s="98">
        <f t="shared" si="382"/>
        <v>0</v>
      </c>
      <c r="BG200" s="97"/>
      <c r="BH200" s="98">
        <f t="shared" si="383"/>
        <v>0</v>
      </c>
      <c r="BI200" s="97"/>
      <c r="BJ200" s="98">
        <f t="shared" si="384"/>
        <v>0</v>
      </c>
      <c r="BK200" s="97"/>
      <c r="BL200" s="98">
        <f t="shared" si="385"/>
        <v>0</v>
      </c>
      <c r="BM200" s="97"/>
      <c r="BN200" s="98">
        <f t="shared" si="386"/>
        <v>0</v>
      </c>
      <c r="BO200" s="97"/>
      <c r="BP200" s="98">
        <f t="shared" si="387"/>
        <v>0</v>
      </c>
      <c r="BQ200" s="97"/>
      <c r="BR200" s="98">
        <f t="shared" si="388"/>
        <v>0</v>
      </c>
      <c r="BS200" s="97"/>
      <c r="BT200" s="102">
        <f t="shared" si="389"/>
        <v>0</v>
      </c>
      <c r="BU200" s="104"/>
      <c r="BV200" s="98">
        <f t="shared" si="390"/>
        <v>0</v>
      </c>
      <c r="BW200" s="97"/>
      <c r="BX200" s="98">
        <f t="shared" si="391"/>
        <v>0</v>
      </c>
      <c r="BY200" s="97"/>
      <c r="BZ200" s="98">
        <f t="shared" si="392"/>
        <v>0</v>
      </c>
      <c r="CA200" s="97"/>
      <c r="CB200" s="98">
        <f t="shared" si="393"/>
        <v>0</v>
      </c>
      <c r="CC200" s="97"/>
      <c r="CD200" s="98">
        <f t="shared" si="394"/>
        <v>0</v>
      </c>
      <c r="CE200" s="97"/>
      <c r="CF200" s="98">
        <f t="shared" si="395"/>
        <v>0</v>
      </c>
      <c r="CG200" s="97"/>
      <c r="CH200" s="98">
        <f t="shared" si="396"/>
        <v>0</v>
      </c>
      <c r="CI200" s="97"/>
      <c r="CJ200" s="98">
        <f t="shared" si="397"/>
        <v>0</v>
      </c>
      <c r="CK200" s="97"/>
      <c r="CL200" s="98">
        <f t="shared" si="398"/>
        <v>0</v>
      </c>
      <c r="CM200" s="97"/>
      <c r="CN200" s="98">
        <f t="shared" si="399"/>
        <v>0</v>
      </c>
      <c r="CO200" s="97"/>
      <c r="CP200" s="98">
        <f t="shared" si="400"/>
        <v>0</v>
      </c>
      <c r="CQ200" s="97"/>
      <c r="CR200" s="98">
        <f t="shared" si="401"/>
        <v>0</v>
      </c>
      <c r="CS200" s="97"/>
      <c r="CT200" s="98">
        <f t="shared" si="402"/>
        <v>0</v>
      </c>
      <c r="CU200" s="103"/>
      <c r="CV200" s="98">
        <f t="shared" si="403"/>
        <v>0</v>
      </c>
      <c r="CW200" s="97"/>
      <c r="CX200" s="102">
        <f t="shared" si="404"/>
        <v>0</v>
      </c>
      <c r="CY200" s="97"/>
      <c r="CZ200" s="98">
        <f t="shared" si="405"/>
        <v>0</v>
      </c>
      <c r="DA200" s="104"/>
      <c r="DB200" s="98">
        <f t="shared" si="406"/>
        <v>0</v>
      </c>
      <c r="DC200" s="97"/>
      <c r="DD200" s="98">
        <f t="shared" si="407"/>
        <v>0</v>
      </c>
      <c r="DE200" s="97"/>
      <c r="DF200" s="98">
        <f t="shared" si="408"/>
        <v>0</v>
      </c>
      <c r="DG200" s="97"/>
      <c r="DH200" s="102">
        <f t="shared" si="409"/>
        <v>0</v>
      </c>
      <c r="DI200" s="98">
        <f t="shared" si="361"/>
        <v>165</v>
      </c>
      <c r="DJ200" s="98">
        <f t="shared" si="362"/>
        <v>27718142.760000002</v>
      </c>
    </row>
    <row r="201" spans="1:114" ht="15.75" customHeight="1" x14ac:dyDescent="0.25">
      <c r="A201" s="89"/>
      <c r="B201" s="90">
        <v>169</v>
      </c>
      <c r="C201" s="112" t="s">
        <v>491</v>
      </c>
      <c r="D201" s="148" t="s">
        <v>492</v>
      </c>
      <c r="E201" s="85">
        <v>23160</v>
      </c>
      <c r="F201" s="161">
        <v>5.22</v>
      </c>
      <c r="G201" s="94">
        <v>1</v>
      </c>
      <c r="H201" s="88"/>
      <c r="I201" s="164">
        <v>1.4</v>
      </c>
      <c r="J201" s="164">
        <v>1.68</v>
      </c>
      <c r="K201" s="164">
        <v>2.23</v>
      </c>
      <c r="L201" s="165">
        <v>2.57</v>
      </c>
      <c r="M201" s="97"/>
      <c r="N201" s="98">
        <f t="shared" si="307"/>
        <v>0</v>
      </c>
      <c r="O201" s="97"/>
      <c r="P201" s="97">
        <f t="shared" si="363"/>
        <v>0</v>
      </c>
      <c r="Q201" s="97"/>
      <c r="R201" s="98">
        <f t="shared" si="364"/>
        <v>0</v>
      </c>
      <c r="S201" s="97"/>
      <c r="T201" s="98">
        <f t="shared" si="365"/>
        <v>0</v>
      </c>
      <c r="U201" s="97"/>
      <c r="V201" s="98">
        <f t="shared" si="360"/>
        <v>0</v>
      </c>
      <c r="W201" s="97"/>
      <c r="X201" s="98">
        <f t="shared" si="366"/>
        <v>0</v>
      </c>
      <c r="Y201" s="97"/>
      <c r="Z201" s="98">
        <f t="shared" si="367"/>
        <v>0</v>
      </c>
      <c r="AA201" s="97"/>
      <c r="AB201" s="98">
        <f t="shared" si="368"/>
        <v>0</v>
      </c>
      <c r="AC201" s="97"/>
      <c r="AD201" s="98">
        <f t="shared" si="369"/>
        <v>0</v>
      </c>
      <c r="AE201" s="97"/>
      <c r="AF201" s="98">
        <f t="shared" si="370"/>
        <v>0</v>
      </c>
      <c r="AG201" s="110"/>
      <c r="AH201" s="98">
        <f t="shared" si="371"/>
        <v>0</v>
      </c>
      <c r="AI201" s="97"/>
      <c r="AJ201" s="98">
        <f t="shared" si="372"/>
        <v>0</v>
      </c>
      <c r="AK201" s="97"/>
      <c r="AL201" s="97">
        <f t="shared" si="373"/>
        <v>0</v>
      </c>
      <c r="AM201" s="97"/>
      <c r="AN201" s="98">
        <f t="shared" si="374"/>
        <v>0</v>
      </c>
      <c r="AO201" s="103"/>
      <c r="AP201" s="98">
        <f t="shared" si="359"/>
        <v>0</v>
      </c>
      <c r="AQ201" s="97"/>
      <c r="AR201" s="98">
        <f t="shared" si="375"/>
        <v>0</v>
      </c>
      <c r="AS201" s="97"/>
      <c r="AT201" s="98">
        <f t="shared" si="376"/>
        <v>0</v>
      </c>
      <c r="AU201" s="97"/>
      <c r="AV201" s="97">
        <f t="shared" si="377"/>
        <v>0</v>
      </c>
      <c r="AW201" s="97"/>
      <c r="AX201" s="98">
        <f t="shared" si="378"/>
        <v>0</v>
      </c>
      <c r="AY201" s="97"/>
      <c r="AZ201" s="98">
        <f t="shared" si="379"/>
        <v>0</v>
      </c>
      <c r="BA201" s="97"/>
      <c r="BB201" s="98">
        <f t="shared" si="380"/>
        <v>0</v>
      </c>
      <c r="BC201" s="97"/>
      <c r="BD201" s="98">
        <f t="shared" si="381"/>
        <v>0</v>
      </c>
      <c r="BE201" s="97"/>
      <c r="BF201" s="98">
        <f t="shared" si="382"/>
        <v>0</v>
      </c>
      <c r="BG201" s="97"/>
      <c r="BH201" s="98">
        <f t="shared" si="383"/>
        <v>0</v>
      </c>
      <c r="BI201" s="97"/>
      <c r="BJ201" s="98">
        <f t="shared" si="384"/>
        <v>0</v>
      </c>
      <c r="BK201" s="97"/>
      <c r="BL201" s="98">
        <f t="shared" si="385"/>
        <v>0</v>
      </c>
      <c r="BM201" s="97"/>
      <c r="BN201" s="98">
        <f t="shared" si="386"/>
        <v>0</v>
      </c>
      <c r="BO201" s="97"/>
      <c r="BP201" s="98">
        <f t="shared" si="387"/>
        <v>0</v>
      </c>
      <c r="BQ201" s="97"/>
      <c r="BR201" s="98">
        <f t="shared" si="388"/>
        <v>0</v>
      </c>
      <c r="BS201" s="97"/>
      <c r="BT201" s="102">
        <f t="shared" si="389"/>
        <v>0</v>
      </c>
      <c r="BU201" s="104"/>
      <c r="BV201" s="98">
        <f t="shared" si="390"/>
        <v>0</v>
      </c>
      <c r="BW201" s="97"/>
      <c r="BX201" s="98">
        <f t="shared" si="391"/>
        <v>0</v>
      </c>
      <c r="BY201" s="97"/>
      <c r="BZ201" s="98">
        <f t="shared" si="392"/>
        <v>0</v>
      </c>
      <c r="CA201" s="97"/>
      <c r="CB201" s="98">
        <f t="shared" si="393"/>
        <v>0</v>
      </c>
      <c r="CC201" s="97"/>
      <c r="CD201" s="98">
        <f t="shared" si="394"/>
        <v>0</v>
      </c>
      <c r="CE201" s="97"/>
      <c r="CF201" s="98">
        <f t="shared" si="395"/>
        <v>0</v>
      </c>
      <c r="CG201" s="97"/>
      <c r="CH201" s="98">
        <f t="shared" si="396"/>
        <v>0</v>
      </c>
      <c r="CI201" s="97"/>
      <c r="CJ201" s="98">
        <f t="shared" si="397"/>
        <v>0</v>
      </c>
      <c r="CK201" s="97"/>
      <c r="CL201" s="98">
        <f t="shared" si="398"/>
        <v>0</v>
      </c>
      <c r="CM201" s="97"/>
      <c r="CN201" s="98">
        <f t="shared" si="399"/>
        <v>0</v>
      </c>
      <c r="CO201" s="97"/>
      <c r="CP201" s="98">
        <f t="shared" si="400"/>
        <v>0</v>
      </c>
      <c r="CQ201" s="97"/>
      <c r="CR201" s="98">
        <f t="shared" si="401"/>
        <v>0</v>
      </c>
      <c r="CS201" s="97"/>
      <c r="CT201" s="98">
        <f t="shared" si="402"/>
        <v>0</v>
      </c>
      <c r="CU201" s="103"/>
      <c r="CV201" s="98">
        <f t="shared" si="403"/>
        <v>0</v>
      </c>
      <c r="CW201" s="97"/>
      <c r="CX201" s="102">
        <f t="shared" si="404"/>
        <v>0</v>
      </c>
      <c r="CY201" s="97"/>
      <c r="CZ201" s="98">
        <f t="shared" si="405"/>
        <v>0</v>
      </c>
      <c r="DA201" s="104"/>
      <c r="DB201" s="98">
        <f t="shared" si="406"/>
        <v>0</v>
      </c>
      <c r="DC201" s="97"/>
      <c r="DD201" s="98">
        <f t="shared" si="407"/>
        <v>0</v>
      </c>
      <c r="DE201" s="97"/>
      <c r="DF201" s="98">
        <f t="shared" si="408"/>
        <v>0</v>
      </c>
      <c r="DG201" s="97"/>
      <c r="DH201" s="102">
        <f t="shared" si="409"/>
        <v>0</v>
      </c>
      <c r="DI201" s="98">
        <f t="shared" si="361"/>
        <v>0</v>
      </c>
      <c r="DJ201" s="98">
        <f t="shared" si="362"/>
        <v>0</v>
      </c>
    </row>
    <row r="202" spans="1:114" ht="15.75" customHeight="1" x14ac:dyDescent="0.25">
      <c r="A202" s="89"/>
      <c r="B202" s="90">
        <v>170</v>
      </c>
      <c r="C202" s="112" t="s">
        <v>493</v>
      </c>
      <c r="D202" s="148" t="s">
        <v>494</v>
      </c>
      <c r="E202" s="85">
        <v>23160</v>
      </c>
      <c r="F202" s="161">
        <v>8.11</v>
      </c>
      <c r="G202" s="94">
        <v>1</v>
      </c>
      <c r="H202" s="88"/>
      <c r="I202" s="164">
        <v>1.4</v>
      </c>
      <c r="J202" s="164">
        <v>1.68</v>
      </c>
      <c r="K202" s="164">
        <v>2.23</v>
      </c>
      <c r="L202" s="165">
        <v>2.57</v>
      </c>
      <c r="M202" s="97"/>
      <c r="N202" s="98">
        <f t="shared" si="307"/>
        <v>0</v>
      </c>
      <c r="O202" s="97"/>
      <c r="P202" s="97">
        <f t="shared" si="363"/>
        <v>0</v>
      </c>
      <c r="Q202" s="97"/>
      <c r="R202" s="98">
        <f t="shared" si="364"/>
        <v>0</v>
      </c>
      <c r="S202" s="97"/>
      <c r="T202" s="98">
        <f t="shared" si="365"/>
        <v>0</v>
      </c>
      <c r="U202" s="97">
        <v>35</v>
      </c>
      <c r="V202" s="98">
        <f t="shared" si="360"/>
        <v>10123907.639999999</v>
      </c>
      <c r="W202" s="97"/>
      <c r="X202" s="98">
        <f t="shared" si="366"/>
        <v>0</v>
      </c>
      <c r="Y202" s="97"/>
      <c r="Z202" s="98">
        <f t="shared" si="367"/>
        <v>0</v>
      </c>
      <c r="AA202" s="97"/>
      <c r="AB202" s="98">
        <f t="shared" si="368"/>
        <v>0</v>
      </c>
      <c r="AC202" s="97"/>
      <c r="AD202" s="98">
        <f t="shared" si="369"/>
        <v>0</v>
      </c>
      <c r="AE202" s="97"/>
      <c r="AF202" s="98">
        <f t="shared" si="370"/>
        <v>0</v>
      </c>
      <c r="AG202" s="110"/>
      <c r="AH202" s="98">
        <f t="shared" si="371"/>
        <v>0</v>
      </c>
      <c r="AI202" s="97"/>
      <c r="AJ202" s="98">
        <f t="shared" si="372"/>
        <v>0</v>
      </c>
      <c r="AK202" s="97"/>
      <c r="AL202" s="97">
        <f t="shared" si="373"/>
        <v>0</v>
      </c>
      <c r="AM202" s="97"/>
      <c r="AN202" s="98">
        <f t="shared" si="374"/>
        <v>0</v>
      </c>
      <c r="AO202" s="103"/>
      <c r="AP202" s="98">
        <f t="shared" si="359"/>
        <v>0</v>
      </c>
      <c r="AQ202" s="97"/>
      <c r="AR202" s="98">
        <f t="shared" si="375"/>
        <v>0</v>
      </c>
      <c r="AS202" s="97"/>
      <c r="AT202" s="98">
        <f t="shared" si="376"/>
        <v>0</v>
      </c>
      <c r="AU202" s="97"/>
      <c r="AV202" s="97">
        <f t="shared" si="377"/>
        <v>0</v>
      </c>
      <c r="AW202" s="97"/>
      <c r="AX202" s="98">
        <f t="shared" si="378"/>
        <v>0</v>
      </c>
      <c r="AY202" s="97"/>
      <c r="AZ202" s="98">
        <f t="shared" si="379"/>
        <v>0</v>
      </c>
      <c r="BA202" s="97"/>
      <c r="BB202" s="98">
        <f t="shared" si="380"/>
        <v>0</v>
      </c>
      <c r="BC202" s="97"/>
      <c r="BD202" s="98">
        <f t="shared" si="381"/>
        <v>0</v>
      </c>
      <c r="BE202" s="97"/>
      <c r="BF202" s="98">
        <f t="shared" si="382"/>
        <v>0</v>
      </c>
      <c r="BG202" s="97"/>
      <c r="BH202" s="98">
        <f t="shared" si="383"/>
        <v>0</v>
      </c>
      <c r="BI202" s="97"/>
      <c r="BJ202" s="98">
        <f t="shared" si="384"/>
        <v>0</v>
      </c>
      <c r="BK202" s="97"/>
      <c r="BL202" s="98">
        <f t="shared" si="385"/>
        <v>0</v>
      </c>
      <c r="BM202" s="97"/>
      <c r="BN202" s="98">
        <f t="shared" si="386"/>
        <v>0</v>
      </c>
      <c r="BO202" s="97"/>
      <c r="BP202" s="98">
        <f t="shared" si="387"/>
        <v>0</v>
      </c>
      <c r="BQ202" s="97"/>
      <c r="BR202" s="98">
        <f t="shared" si="388"/>
        <v>0</v>
      </c>
      <c r="BS202" s="97"/>
      <c r="BT202" s="102">
        <f t="shared" si="389"/>
        <v>0</v>
      </c>
      <c r="BU202" s="104"/>
      <c r="BV202" s="98">
        <f t="shared" si="390"/>
        <v>0</v>
      </c>
      <c r="BW202" s="97"/>
      <c r="BX202" s="98">
        <f t="shared" si="391"/>
        <v>0</v>
      </c>
      <c r="BY202" s="97"/>
      <c r="BZ202" s="98">
        <f t="shared" si="392"/>
        <v>0</v>
      </c>
      <c r="CA202" s="97"/>
      <c r="CB202" s="98">
        <f t="shared" si="393"/>
        <v>0</v>
      </c>
      <c r="CC202" s="97"/>
      <c r="CD202" s="98">
        <f t="shared" si="394"/>
        <v>0</v>
      </c>
      <c r="CE202" s="97"/>
      <c r="CF202" s="98">
        <f t="shared" si="395"/>
        <v>0</v>
      </c>
      <c r="CG202" s="97"/>
      <c r="CH202" s="98">
        <f t="shared" si="396"/>
        <v>0</v>
      </c>
      <c r="CI202" s="97"/>
      <c r="CJ202" s="98">
        <f t="shared" si="397"/>
        <v>0</v>
      </c>
      <c r="CK202" s="97"/>
      <c r="CL202" s="98">
        <f t="shared" si="398"/>
        <v>0</v>
      </c>
      <c r="CM202" s="97"/>
      <c r="CN202" s="98">
        <f t="shared" si="399"/>
        <v>0</v>
      </c>
      <c r="CO202" s="97"/>
      <c r="CP202" s="98">
        <f t="shared" si="400"/>
        <v>0</v>
      </c>
      <c r="CQ202" s="97"/>
      <c r="CR202" s="98">
        <f t="shared" si="401"/>
        <v>0</v>
      </c>
      <c r="CS202" s="97"/>
      <c r="CT202" s="98">
        <f t="shared" si="402"/>
        <v>0</v>
      </c>
      <c r="CU202" s="103"/>
      <c r="CV202" s="98">
        <f t="shared" si="403"/>
        <v>0</v>
      </c>
      <c r="CW202" s="97"/>
      <c r="CX202" s="102">
        <f t="shared" si="404"/>
        <v>0</v>
      </c>
      <c r="CY202" s="97"/>
      <c r="CZ202" s="98">
        <f t="shared" si="405"/>
        <v>0</v>
      </c>
      <c r="DA202" s="104"/>
      <c r="DB202" s="98">
        <f t="shared" si="406"/>
        <v>0</v>
      </c>
      <c r="DC202" s="97"/>
      <c r="DD202" s="98">
        <f t="shared" si="407"/>
        <v>0</v>
      </c>
      <c r="DE202" s="97"/>
      <c r="DF202" s="98">
        <f t="shared" si="408"/>
        <v>0</v>
      </c>
      <c r="DG202" s="97"/>
      <c r="DH202" s="102">
        <f t="shared" si="409"/>
        <v>0</v>
      </c>
      <c r="DI202" s="98">
        <f t="shared" si="361"/>
        <v>35</v>
      </c>
      <c r="DJ202" s="98">
        <f t="shared" si="362"/>
        <v>10123907.639999999</v>
      </c>
    </row>
    <row r="203" spans="1:114" ht="15.75" customHeight="1" x14ac:dyDescent="0.25">
      <c r="A203" s="89"/>
      <c r="B203" s="90">
        <v>171</v>
      </c>
      <c r="C203" s="112" t="s">
        <v>495</v>
      </c>
      <c r="D203" s="148" t="s">
        <v>496</v>
      </c>
      <c r="E203" s="85">
        <v>23160</v>
      </c>
      <c r="F203" s="161">
        <v>11.56</v>
      </c>
      <c r="G203" s="94">
        <v>1</v>
      </c>
      <c r="H203" s="88"/>
      <c r="I203" s="164">
        <v>1.4</v>
      </c>
      <c r="J203" s="164">
        <v>1.68</v>
      </c>
      <c r="K203" s="164">
        <v>2.23</v>
      </c>
      <c r="L203" s="165">
        <v>2.57</v>
      </c>
      <c r="M203" s="97"/>
      <c r="N203" s="98">
        <f t="shared" si="307"/>
        <v>0</v>
      </c>
      <c r="O203" s="97"/>
      <c r="P203" s="97">
        <f t="shared" si="363"/>
        <v>0</v>
      </c>
      <c r="Q203" s="97"/>
      <c r="R203" s="98">
        <f t="shared" si="364"/>
        <v>0</v>
      </c>
      <c r="S203" s="97"/>
      <c r="T203" s="98">
        <f t="shared" si="365"/>
        <v>0</v>
      </c>
      <c r="U203" s="97">
        <v>76</v>
      </c>
      <c r="V203" s="98">
        <f t="shared" si="360"/>
        <v>31335072.384000003</v>
      </c>
      <c r="W203" s="97"/>
      <c r="X203" s="98">
        <f t="shared" si="366"/>
        <v>0</v>
      </c>
      <c r="Y203" s="97"/>
      <c r="Z203" s="98">
        <f t="shared" si="367"/>
        <v>0</v>
      </c>
      <c r="AA203" s="97"/>
      <c r="AB203" s="98">
        <f t="shared" si="368"/>
        <v>0</v>
      </c>
      <c r="AC203" s="97"/>
      <c r="AD203" s="98">
        <f t="shared" si="369"/>
        <v>0</v>
      </c>
      <c r="AE203" s="97"/>
      <c r="AF203" s="98">
        <f t="shared" si="370"/>
        <v>0</v>
      </c>
      <c r="AG203" s="110"/>
      <c r="AH203" s="98">
        <f t="shared" si="371"/>
        <v>0</v>
      </c>
      <c r="AI203" s="97"/>
      <c r="AJ203" s="98">
        <f t="shared" si="372"/>
        <v>0</v>
      </c>
      <c r="AK203" s="97"/>
      <c r="AL203" s="97">
        <f t="shared" si="373"/>
        <v>0</v>
      </c>
      <c r="AM203" s="97"/>
      <c r="AN203" s="98">
        <f t="shared" si="374"/>
        <v>0</v>
      </c>
      <c r="AO203" s="103"/>
      <c r="AP203" s="98">
        <f t="shared" si="359"/>
        <v>0</v>
      </c>
      <c r="AQ203" s="97"/>
      <c r="AR203" s="98">
        <f t="shared" si="375"/>
        <v>0</v>
      </c>
      <c r="AS203" s="97"/>
      <c r="AT203" s="98">
        <f t="shared" si="376"/>
        <v>0</v>
      </c>
      <c r="AU203" s="97"/>
      <c r="AV203" s="97">
        <f t="shared" si="377"/>
        <v>0</v>
      </c>
      <c r="AW203" s="97"/>
      <c r="AX203" s="98">
        <f t="shared" si="378"/>
        <v>0</v>
      </c>
      <c r="AY203" s="97"/>
      <c r="AZ203" s="98">
        <f t="shared" si="379"/>
        <v>0</v>
      </c>
      <c r="BA203" s="97"/>
      <c r="BB203" s="98">
        <f t="shared" si="380"/>
        <v>0</v>
      </c>
      <c r="BC203" s="97"/>
      <c r="BD203" s="98">
        <f t="shared" si="381"/>
        <v>0</v>
      </c>
      <c r="BE203" s="97"/>
      <c r="BF203" s="98">
        <f t="shared" si="382"/>
        <v>0</v>
      </c>
      <c r="BG203" s="97"/>
      <c r="BH203" s="98">
        <f t="shared" si="383"/>
        <v>0</v>
      </c>
      <c r="BI203" s="97"/>
      <c r="BJ203" s="98">
        <f t="shared" si="384"/>
        <v>0</v>
      </c>
      <c r="BK203" s="97"/>
      <c r="BL203" s="98">
        <f t="shared" si="385"/>
        <v>0</v>
      </c>
      <c r="BM203" s="97"/>
      <c r="BN203" s="98">
        <f t="shared" si="386"/>
        <v>0</v>
      </c>
      <c r="BO203" s="97"/>
      <c r="BP203" s="98">
        <f t="shared" si="387"/>
        <v>0</v>
      </c>
      <c r="BQ203" s="97"/>
      <c r="BR203" s="98">
        <f t="shared" si="388"/>
        <v>0</v>
      </c>
      <c r="BS203" s="97"/>
      <c r="BT203" s="102">
        <f t="shared" si="389"/>
        <v>0</v>
      </c>
      <c r="BU203" s="104"/>
      <c r="BV203" s="98">
        <f t="shared" si="390"/>
        <v>0</v>
      </c>
      <c r="BW203" s="97"/>
      <c r="BX203" s="98">
        <f t="shared" si="391"/>
        <v>0</v>
      </c>
      <c r="BY203" s="97"/>
      <c r="BZ203" s="98">
        <f t="shared" si="392"/>
        <v>0</v>
      </c>
      <c r="CA203" s="97"/>
      <c r="CB203" s="98">
        <f t="shared" si="393"/>
        <v>0</v>
      </c>
      <c r="CC203" s="97"/>
      <c r="CD203" s="98">
        <f t="shared" si="394"/>
        <v>0</v>
      </c>
      <c r="CE203" s="97"/>
      <c r="CF203" s="98">
        <f t="shared" si="395"/>
        <v>0</v>
      </c>
      <c r="CG203" s="97"/>
      <c r="CH203" s="98">
        <f t="shared" si="396"/>
        <v>0</v>
      </c>
      <c r="CI203" s="97"/>
      <c r="CJ203" s="98">
        <f t="shared" si="397"/>
        <v>0</v>
      </c>
      <c r="CK203" s="97"/>
      <c r="CL203" s="98">
        <f t="shared" si="398"/>
        <v>0</v>
      </c>
      <c r="CM203" s="97"/>
      <c r="CN203" s="98">
        <f t="shared" si="399"/>
        <v>0</v>
      </c>
      <c r="CO203" s="97"/>
      <c r="CP203" s="98">
        <f t="shared" si="400"/>
        <v>0</v>
      </c>
      <c r="CQ203" s="97"/>
      <c r="CR203" s="98">
        <f t="shared" si="401"/>
        <v>0</v>
      </c>
      <c r="CS203" s="97"/>
      <c r="CT203" s="98">
        <f t="shared" si="402"/>
        <v>0</v>
      </c>
      <c r="CU203" s="103"/>
      <c r="CV203" s="98">
        <f t="shared" si="403"/>
        <v>0</v>
      </c>
      <c r="CW203" s="97"/>
      <c r="CX203" s="102">
        <f t="shared" si="404"/>
        <v>0</v>
      </c>
      <c r="CY203" s="97"/>
      <c r="CZ203" s="98">
        <f t="shared" si="405"/>
        <v>0</v>
      </c>
      <c r="DA203" s="104"/>
      <c r="DB203" s="98">
        <f t="shared" si="406"/>
        <v>0</v>
      </c>
      <c r="DC203" s="97"/>
      <c r="DD203" s="98">
        <f t="shared" si="407"/>
        <v>0</v>
      </c>
      <c r="DE203" s="97"/>
      <c r="DF203" s="98">
        <f t="shared" si="408"/>
        <v>0</v>
      </c>
      <c r="DG203" s="97"/>
      <c r="DH203" s="102">
        <f t="shared" si="409"/>
        <v>0</v>
      </c>
      <c r="DI203" s="98">
        <f t="shared" si="361"/>
        <v>76</v>
      </c>
      <c r="DJ203" s="98">
        <f t="shared" si="362"/>
        <v>31335072.384000003</v>
      </c>
    </row>
    <row r="204" spans="1:114" ht="15.75" customHeight="1" x14ac:dyDescent="0.25">
      <c r="A204" s="89"/>
      <c r="B204" s="90">
        <v>172</v>
      </c>
      <c r="C204" s="112" t="s">
        <v>497</v>
      </c>
      <c r="D204" s="148" t="s">
        <v>498</v>
      </c>
      <c r="E204" s="85">
        <v>23160</v>
      </c>
      <c r="F204" s="161">
        <v>14.55</v>
      </c>
      <c r="G204" s="94">
        <v>1</v>
      </c>
      <c r="H204" s="88"/>
      <c r="I204" s="164">
        <v>1.4</v>
      </c>
      <c r="J204" s="164">
        <v>1.68</v>
      </c>
      <c r="K204" s="164">
        <v>2.23</v>
      </c>
      <c r="L204" s="165">
        <v>2.57</v>
      </c>
      <c r="M204" s="97"/>
      <c r="N204" s="98">
        <f t="shared" si="307"/>
        <v>0</v>
      </c>
      <c r="O204" s="97"/>
      <c r="P204" s="97">
        <f t="shared" si="363"/>
        <v>0</v>
      </c>
      <c r="Q204" s="97"/>
      <c r="R204" s="98">
        <f t="shared" si="364"/>
        <v>0</v>
      </c>
      <c r="S204" s="97"/>
      <c r="T204" s="98">
        <f t="shared" si="365"/>
        <v>0</v>
      </c>
      <c r="U204" s="97">
        <v>9</v>
      </c>
      <c r="V204" s="98">
        <f t="shared" si="360"/>
        <v>4670515.08</v>
      </c>
      <c r="W204" s="97"/>
      <c r="X204" s="98">
        <f t="shared" si="366"/>
        <v>0</v>
      </c>
      <c r="Y204" s="97"/>
      <c r="Z204" s="98">
        <f t="shared" si="367"/>
        <v>0</v>
      </c>
      <c r="AA204" s="97"/>
      <c r="AB204" s="98">
        <f t="shared" si="368"/>
        <v>0</v>
      </c>
      <c r="AC204" s="97"/>
      <c r="AD204" s="98">
        <f t="shared" si="369"/>
        <v>0</v>
      </c>
      <c r="AE204" s="97"/>
      <c r="AF204" s="98">
        <f t="shared" si="370"/>
        <v>0</v>
      </c>
      <c r="AG204" s="110"/>
      <c r="AH204" s="98">
        <f t="shared" si="371"/>
        <v>0</v>
      </c>
      <c r="AI204" s="97"/>
      <c r="AJ204" s="98">
        <f t="shared" si="372"/>
        <v>0</v>
      </c>
      <c r="AK204" s="97"/>
      <c r="AL204" s="97">
        <f t="shared" si="373"/>
        <v>0</v>
      </c>
      <c r="AM204" s="97"/>
      <c r="AN204" s="98">
        <f t="shared" si="374"/>
        <v>0</v>
      </c>
      <c r="AO204" s="103"/>
      <c r="AP204" s="98">
        <f t="shared" si="359"/>
        <v>0</v>
      </c>
      <c r="AQ204" s="97"/>
      <c r="AR204" s="98">
        <f t="shared" si="375"/>
        <v>0</v>
      </c>
      <c r="AS204" s="97"/>
      <c r="AT204" s="98">
        <f t="shared" si="376"/>
        <v>0</v>
      </c>
      <c r="AU204" s="97"/>
      <c r="AV204" s="97">
        <f t="shared" si="377"/>
        <v>0</v>
      </c>
      <c r="AW204" s="97"/>
      <c r="AX204" s="98">
        <f t="shared" si="378"/>
        <v>0</v>
      </c>
      <c r="AY204" s="97"/>
      <c r="AZ204" s="98">
        <f t="shared" si="379"/>
        <v>0</v>
      </c>
      <c r="BA204" s="97"/>
      <c r="BB204" s="98">
        <f t="shared" si="380"/>
        <v>0</v>
      </c>
      <c r="BC204" s="97"/>
      <c r="BD204" s="98">
        <f t="shared" si="381"/>
        <v>0</v>
      </c>
      <c r="BE204" s="97"/>
      <c r="BF204" s="98">
        <f t="shared" si="382"/>
        <v>0</v>
      </c>
      <c r="BG204" s="97"/>
      <c r="BH204" s="98">
        <f t="shared" si="383"/>
        <v>0</v>
      </c>
      <c r="BI204" s="97"/>
      <c r="BJ204" s="98">
        <f t="shared" si="384"/>
        <v>0</v>
      </c>
      <c r="BK204" s="97"/>
      <c r="BL204" s="98">
        <f t="shared" si="385"/>
        <v>0</v>
      </c>
      <c r="BM204" s="97"/>
      <c r="BN204" s="98">
        <f t="shared" si="386"/>
        <v>0</v>
      </c>
      <c r="BO204" s="97"/>
      <c r="BP204" s="98">
        <f t="shared" si="387"/>
        <v>0</v>
      </c>
      <c r="BQ204" s="97"/>
      <c r="BR204" s="98">
        <f t="shared" si="388"/>
        <v>0</v>
      </c>
      <c r="BS204" s="97"/>
      <c r="BT204" s="102">
        <f t="shared" si="389"/>
        <v>0</v>
      </c>
      <c r="BU204" s="104"/>
      <c r="BV204" s="98">
        <f t="shared" si="390"/>
        <v>0</v>
      </c>
      <c r="BW204" s="97"/>
      <c r="BX204" s="98">
        <f t="shared" si="391"/>
        <v>0</v>
      </c>
      <c r="BY204" s="97"/>
      <c r="BZ204" s="98">
        <f t="shared" si="392"/>
        <v>0</v>
      </c>
      <c r="CA204" s="97"/>
      <c r="CB204" s="98">
        <f t="shared" si="393"/>
        <v>0</v>
      </c>
      <c r="CC204" s="97"/>
      <c r="CD204" s="98">
        <f t="shared" si="394"/>
        <v>0</v>
      </c>
      <c r="CE204" s="97"/>
      <c r="CF204" s="98">
        <f t="shared" si="395"/>
        <v>0</v>
      </c>
      <c r="CG204" s="97"/>
      <c r="CH204" s="98">
        <f t="shared" si="396"/>
        <v>0</v>
      </c>
      <c r="CI204" s="97"/>
      <c r="CJ204" s="98">
        <f t="shared" si="397"/>
        <v>0</v>
      </c>
      <c r="CK204" s="97"/>
      <c r="CL204" s="98">
        <f t="shared" si="398"/>
        <v>0</v>
      </c>
      <c r="CM204" s="97"/>
      <c r="CN204" s="98">
        <f t="shared" si="399"/>
        <v>0</v>
      </c>
      <c r="CO204" s="97"/>
      <c r="CP204" s="98">
        <f t="shared" si="400"/>
        <v>0</v>
      </c>
      <c r="CQ204" s="97"/>
      <c r="CR204" s="98">
        <f t="shared" si="401"/>
        <v>0</v>
      </c>
      <c r="CS204" s="97"/>
      <c r="CT204" s="98">
        <f t="shared" si="402"/>
        <v>0</v>
      </c>
      <c r="CU204" s="103"/>
      <c r="CV204" s="98">
        <f t="shared" si="403"/>
        <v>0</v>
      </c>
      <c r="CW204" s="97"/>
      <c r="CX204" s="102">
        <f t="shared" si="404"/>
        <v>0</v>
      </c>
      <c r="CY204" s="97"/>
      <c r="CZ204" s="98">
        <f t="shared" si="405"/>
        <v>0</v>
      </c>
      <c r="DA204" s="104"/>
      <c r="DB204" s="98">
        <f t="shared" si="406"/>
        <v>0</v>
      </c>
      <c r="DC204" s="97"/>
      <c r="DD204" s="98">
        <f t="shared" si="407"/>
        <v>0</v>
      </c>
      <c r="DE204" s="97"/>
      <c r="DF204" s="98">
        <f t="shared" si="408"/>
        <v>0</v>
      </c>
      <c r="DG204" s="97"/>
      <c r="DH204" s="102">
        <f t="shared" si="409"/>
        <v>0</v>
      </c>
      <c r="DI204" s="98">
        <f t="shared" si="361"/>
        <v>9</v>
      </c>
      <c r="DJ204" s="98">
        <f t="shared" si="362"/>
        <v>4670515.08</v>
      </c>
    </row>
    <row r="205" spans="1:114" ht="30" customHeight="1" x14ac:dyDescent="0.25">
      <c r="A205" s="89"/>
      <c r="B205" s="90">
        <v>173</v>
      </c>
      <c r="C205" s="112" t="s">
        <v>499</v>
      </c>
      <c r="D205" s="148" t="s">
        <v>500</v>
      </c>
      <c r="E205" s="85">
        <v>23160</v>
      </c>
      <c r="F205" s="161">
        <v>3.09</v>
      </c>
      <c r="G205" s="94">
        <v>1</v>
      </c>
      <c r="H205" s="88"/>
      <c r="I205" s="164">
        <v>1.4</v>
      </c>
      <c r="J205" s="164">
        <v>1.68</v>
      </c>
      <c r="K205" s="164">
        <v>2.23</v>
      </c>
      <c r="L205" s="165">
        <v>2.57</v>
      </c>
      <c r="M205" s="97"/>
      <c r="N205" s="98">
        <f t="shared" si="307"/>
        <v>0</v>
      </c>
      <c r="O205" s="97"/>
      <c r="P205" s="97">
        <f t="shared" si="363"/>
        <v>0</v>
      </c>
      <c r="Q205" s="97"/>
      <c r="R205" s="98">
        <f t="shared" si="364"/>
        <v>0</v>
      </c>
      <c r="S205" s="97"/>
      <c r="T205" s="98">
        <f t="shared" si="365"/>
        <v>0</v>
      </c>
      <c r="U205" s="97"/>
      <c r="V205" s="98">
        <f t="shared" si="360"/>
        <v>0</v>
      </c>
      <c r="W205" s="97"/>
      <c r="X205" s="98">
        <f t="shared" si="366"/>
        <v>0</v>
      </c>
      <c r="Y205" s="97"/>
      <c r="Z205" s="98">
        <f t="shared" si="367"/>
        <v>0</v>
      </c>
      <c r="AA205" s="97"/>
      <c r="AB205" s="98">
        <f t="shared" si="368"/>
        <v>0</v>
      </c>
      <c r="AC205" s="97"/>
      <c r="AD205" s="98">
        <f t="shared" si="369"/>
        <v>0</v>
      </c>
      <c r="AE205" s="97"/>
      <c r="AF205" s="98">
        <f t="shared" si="370"/>
        <v>0</v>
      </c>
      <c r="AG205" s="110"/>
      <c r="AH205" s="98">
        <f t="shared" si="371"/>
        <v>0</v>
      </c>
      <c r="AI205" s="97"/>
      <c r="AJ205" s="98">
        <f t="shared" si="372"/>
        <v>0</v>
      </c>
      <c r="AK205" s="97"/>
      <c r="AL205" s="97">
        <f t="shared" si="373"/>
        <v>0</v>
      </c>
      <c r="AM205" s="97"/>
      <c r="AN205" s="98">
        <f t="shared" si="374"/>
        <v>0</v>
      </c>
      <c r="AO205" s="103"/>
      <c r="AP205" s="98">
        <f t="shared" si="359"/>
        <v>0</v>
      </c>
      <c r="AQ205" s="97"/>
      <c r="AR205" s="98">
        <f t="shared" si="375"/>
        <v>0</v>
      </c>
      <c r="AS205" s="97"/>
      <c r="AT205" s="98">
        <f t="shared" si="376"/>
        <v>0</v>
      </c>
      <c r="AU205" s="97"/>
      <c r="AV205" s="97">
        <f t="shared" si="377"/>
        <v>0</v>
      </c>
      <c r="AW205" s="97"/>
      <c r="AX205" s="98">
        <f t="shared" si="378"/>
        <v>0</v>
      </c>
      <c r="AY205" s="97"/>
      <c r="AZ205" s="98">
        <f t="shared" si="379"/>
        <v>0</v>
      </c>
      <c r="BA205" s="97"/>
      <c r="BB205" s="98">
        <f t="shared" si="380"/>
        <v>0</v>
      </c>
      <c r="BC205" s="97"/>
      <c r="BD205" s="98">
        <f t="shared" si="381"/>
        <v>0</v>
      </c>
      <c r="BE205" s="97"/>
      <c r="BF205" s="98">
        <f t="shared" si="382"/>
        <v>0</v>
      </c>
      <c r="BG205" s="97"/>
      <c r="BH205" s="98">
        <f t="shared" si="383"/>
        <v>0</v>
      </c>
      <c r="BI205" s="97"/>
      <c r="BJ205" s="98">
        <f t="shared" si="384"/>
        <v>0</v>
      </c>
      <c r="BK205" s="97"/>
      <c r="BL205" s="98">
        <f t="shared" si="385"/>
        <v>0</v>
      </c>
      <c r="BM205" s="97"/>
      <c r="BN205" s="98">
        <f t="shared" si="386"/>
        <v>0</v>
      </c>
      <c r="BO205" s="97"/>
      <c r="BP205" s="98">
        <f t="shared" si="387"/>
        <v>0</v>
      </c>
      <c r="BQ205" s="97"/>
      <c r="BR205" s="98">
        <f t="shared" si="388"/>
        <v>0</v>
      </c>
      <c r="BS205" s="97"/>
      <c r="BT205" s="102">
        <f t="shared" si="389"/>
        <v>0</v>
      </c>
      <c r="BU205" s="104"/>
      <c r="BV205" s="98">
        <f t="shared" si="390"/>
        <v>0</v>
      </c>
      <c r="BW205" s="97"/>
      <c r="BX205" s="98">
        <f t="shared" si="391"/>
        <v>0</v>
      </c>
      <c r="BY205" s="97"/>
      <c r="BZ205" s="98">
        <f t="shared" si="392"/>
        <v>0</v>
      </c>
      <c r="CA205" s="97"/>
      <c r="CB205" s="98">
        <f t="shared" si="393"/>
        <v>0</v>
      </c>
      <c r="CC205" s="97"/>
      <c r="CD205" s="98">
        <f t="shared" si="394"/>
        <v>0</v>
      </c>
      <c r="CE205" s="97"/>
      <c r="CF205" s="98">
        <f t="shared" si="395"/>
        <v>0</v>
      </c>
      <c r="CG205" s="97"/>
      <c r="CH205" s="98">
        <f t="shared" si="396"/>
        <v>0</v>
      </c>
      <c r="CI205" s="97"/>
      <c r="CJ205" s="98">
        <f t="shared" si="397"/>
        <v>0</v>
      </c>
      <c r="CK205" s="97"/>
      <c r="CL205" s="98">
        <f t="shared" si="398"/>
        <v>0</v>
      </c>
      <c r="CM205" s="97"/>
      <c r="CN205" s="98">
        <f t="shared" si="399"/>
        <v>0</v>
      </c>
      <c r="CO205" s="97"/>
      <c r="CP205" s="98">
        <f t="shared" si="400"/>
        <v>0</v>
      </c>
      <c r="CQ205" s="97"/>
      <c r="CR205" s="98">
        <f t="shared" si="401"/>
        <v>0</v>
      </c>
      <c r="CS205" s="97"/>
      <c r="CT205" s="98">
        <f t="shared" si="402"/>
        <v>0</v>
      </c>
      <c r="CU205" s="103"/>
      <c r="CV205" s="98">
        <f t="shared" si="403"/>
        <v>0</v>
      </c>
      <c r="CW205" s="97"/>
      <c r="CX205" s="102">
        <f t="shared" si="404"/>
        <v>0</v>
      </c>
      <c r="CY205" s="97"/>
      <c r="CZ205" s="98">
        <f t="shared" si="405"/>
        <v>0</v>
      </c>
      <c r="DA205" s="104"/>
      <c r="DB205" s="98">
        <f t="shared" si="406"/>
        <v>0</v>
      </c>
      <c r="DC205" s="97"/>
      <c r="DD205" s="98">
        <f t="shared" si="407"/>
        <v>0</v>
      </c>
      <c r="DE205" s="97"/>
      <c r="DF205" s="98">
        <f t="shared" si="408"/>
        <v>0</v>
      </c>
      <c r="DG205" s="97"/>
      <c r="DH205" s="102">
        <f t="shared" si="409"/>
        <v>0</v>
      </c>
      <c r="DI205" s="98">
        <f t="shared" si="361"/>
        <v>0</v>
      </c>
      <c r="DJ205" s="98">
        <f t="shared" si="362"/>
        <v>0</v>
      </c>
    </row>
    <row r="206" spans="1:114" ht="30" customHeight="1" x14ac:dyDescent="0.25">
      <c r="A206" s="89"/>
      <c r="B206" s="90">
        <v>174</v>
      </c>
      <c r="C206" s="112" t="s">
        <v>501</v>
      </c>
      <c r="D206" s="148" t="s">
        <v>502</v>
      </c>
      <c r="E206" s="85">
        <v>23160</v>
      </c>
      <c r="F206" s="161">
        <v>6.32</v>
      </c>
      <c r="G206" s="94">
        <v>1</v>
      </c>
      <c r="H206" s="88"/>
      <c r="I206" s="164">
        <v>1.4</v>
      </c>
      <c r="J206" s="164">
        <v>1.68</v>
      </c>
      <c r="K206" s="164">
        <v>2.23</v>
      </c>
      <c r="L206" s="165">
        <v>2.57</v>
      </c>
      <c r="M206" s="97"/>
      <c r="N206" s="98">
        <f t="shared" si="307"/>
        <v>0</v>
      </c>
      <c r="O206" s="97"/>
      <c r="P206" s="97">
        <f t="shared" si="363"/>
        <v>0</v>
      </c>
      <c r="Q206" s="97"/>
      <c r="R206" s="98">
        <f t="shared" si="364"/>
        <v>0</v>
      </c>
      <c r="S206" s="97"/>
      <c r="T206" s="98">
        <f t="shared" si="365"/>
        <v>0</v>
      </c>
      <c r="U206" s="97">
        <v>85</v>
      </c>
      <c r="V206" s="98">
        <f t="shared" si="360"/>
        <v>19159990.080000002</v>
      </c>
      <c r="W206" s="97"/>
      <c r="X206" s="98">
        <f t="shared" si="366"/>
        <v>0</v>
      </c>
      <c r="Y206" s="97"/>
      <c r="Z206" s="98">
        <f t="shared" si="367"/>
        <v>0</v>
      </c>
      <c r="AA206" s="97"/>
      <c r="AB206" s="98">
        <f t="shared" si="368"/>
        <v>0</v>
      </c>
      <c r="AC206" s="97"/>
      <c r="AD206" s="98">
        <f t="shared" si="369"/>
        <v>0</v>
      </c>
      <c r="AE206" s="97"/>
      <c r="AF206" s="98">
        <f t="shared" si="370"/>
        <v>0</v>
      </c>
      <c r="AG206" s="110"/>
      <c r="AH206" s="98">
        <f t="shared" si="371"/>
        <v>0</v>
      </c>
      <c r="AI206" s="97"/>
      <c r="AJ206" s="98">
        <f t="shared" si="372"/>
        <v>0</v>
      </c>
      <c r="AK206" s="97"/>
      <c r="AL206" s="97">
        <f t="shared" si="373"/>
        <v>0</v>
      </c>
      <c r="AM206" s="97"/>
      <c r="AN206" s="98">
        <f t="shared" si="374"/>
        <v>0</v>
      </c>
      <c r="AO206" s="103"/>
      <c r="AP206" s="98">
        <f t="shared" si="359"/>
        <v>0</v>
      </c>
      <c r="AQ206" s="97"/>
      <c r="AR206" s="98">
        <f t="shared" si="375"/>
        <v>0</v>
      </c>
      <c r="AS206" s="97"/>
      <c r="AT206" s="98">
        <f t="shared" si="376"/>
        <v>0</v>
      </c>
      <c r="AU206" s="97"/>
      <c r="AV206" s="97">
        <f t="shared" si="377"/>
        <v>0</v>
      </c>
      <c r="AW206" s="97"/>
      <c r="AX206" s="98">
        <f t="shared" si="378"/>
        <v>0</v>
      </c>
      <c r="AY206" s="97"/>
      <c r="AZ206" s="98">
        <f t="shared" si="379"/>
        <v>0</v>
      </c>
      <c r="BA206" s="97"/>
      <c r="BB206" s="98">
        <f t="shared" si="380"/>
        <v>0</v>
      </c>
      <c r="BC206" s="97"/>
      <c r="BD206" s="98">
        <f t="shared" si="381"/>
        <v>0</v>
      </c>
      <c r="BE206" s="97"/>
      <c r="BF206" s="98">
        <f t="shared" si="382"/>
        <v>0</v>
      </c>
      <c r="BG206" s="97"/>
      <c r="BH206" s="98">
        <f t="shared" si="383"/>
        <v>0</v>
      </c>
      <c r="BI206" s="97"/>
      <c r="BJ206" s="98">
        <f t="shared" si="384"/>
        <v>0</v>
      </c>
      <c r="BK206" s="97"/>
      <c r="BL206" s="98">
        <f t="shared" si="385"/>
        <v>0</v>
      </c>
      <c r="BM206" s="97"/>
      <c r="BN206" s="98">
        <f t="shared" si="386"/>
        <v>0</v>
      </c>
      <c r="BO206" s="97"/>
      <c r="BP206" s="98">
        <f t="shared" si="387"/>
        <v>0</v>
      </c>
      <c r="BQ206" s="97"/>
      <c r="BR206" s="98">
        <f t="shared" si="388"/>
        <v>0</v>
      </c>
      <c r="BS206" s="97"/>
      <c r="BT206" s="102">
        <f t="shared" si="389"/>
        <v>0</v>
      </c>
      <c r="BU206" s="104"/>
      <c r="BV206" s="98">
        <f t="shared" si="390"/>
        <v>0</v>
      </c>
      <c r="BW206" s="97"/>
      <c r="BX206" s="98">
        <f t="shared" si="391"/>
        <v>0</v>
      </c>
      <c r="BY206" s="97"/>
      <c r="BZ206" s="98">
        <f t="shared" si="392"/>
        <v>0</v>
      </c>
      <c r="CA206" s="97"/>
      <c r="CB206" s="98">
        <f t="shared" si="393"/>
        <v>0</v>
      </c>
      <c r="CC206" s="97"/>
      <c r="CD206" s="98">
        <f t="shared" si="394"/>
        <v>0</v>
      </c>
      <c r="CE206" s="97"/>
      <c r="CF206" s="98">
        <f t="shared" si="395"/>
        <v>0</v>
      </c>
      <c r="CG206" s="97"/>
      <c r="CH206" s="98">
        <f t="shared" si="396"/>
        <v>0</v>
      </c>
      <c r="CI206" s="97"/>
      <c r="CJ206" s="98">
        <f t="shared" si="397"/>
        <v>0</v>
      </c>
      <c r="CK206" s="97"/>
      <c r="CL206" s="98">
        <f t="shared" si="398"/>
        <v>0</v>
      </c>
      <c r="CM206" s="97"/>
      <c r="CN206" s="98">
        <f t="shared" si="399"/>
        <v>0</v>
      </c>
      <c r="CO206" s="97"/>
      <c r="CP206" s="98">
        <f t="shared" si="400"/>
        <v>0</v>
      </c>
      <c r="CQ206" s="97"/>
      <c r="CR206" s="98">
        <f t="shared" si="401"/>
        <v>0</v>
      </c>
      <c r="CS206" s="97"/>
      <c r="CT206" s="98">
        <f t="shared" si="402"/>
        <v>0</v>
      </c>
      <c r="CU206" s="103"/>
      <c r="CV206" s="98">
        <f t="shared" si="403"/>
        <v>0</v>
      </c>
      <c r="CW206" s="97"/>
      <c r="CX206" s="102">
        <f t="shared" si="404"/>
        <v>0</v>
      </c>
      <c r="CY206" s="97"/>
      <c r="CZ206" s="98">
        <f t="shared" si="405"/>
        <v>0</v>
      </c>
      <c r="DA206" s="104"/>
      <c r="DB206" s="98">
        <f t="shared" si="406"/>
        <v>0</v>
      </c>
      <c r="DC206" s="97"/>
      <c r="DD206" s="98">
        <f t="shared" si="407"/>
        <v>0</v>
      </c>
      <c r="DE206" s="97"/>
      <c r="DF206" s="98">
        <f t="shared" si="408"/>
        <v>0</v>
      </c>
      <c r="DG206" s="97"/>
      <c r="DH206" s="102">
        <f t="shared" si="409"/>
        <v>0</v>
      </c>
      <c r="DI206" s="98">
        <f t="shared" si="361"/>
        <v>85</v>
      </c>
      <c r="DJ206" s="98">
        <f t="shared" si="362"/>
        <v>19159990.080000002</v>
      </c>
    </row>
    <row r="207" spans="1:114" ht="30" customHeight="1" x14ac:dyDescent="0.25">
      <c r="A207" s="89"/>
      <c r="B207" s="90">
        <v>175</v>
      </c>
      <c r="C207" s="112" t="s">
        <v>503</v>
      </c>
      <c r="D207" s="148" t="s">
        <v>504</v>
      </c>
      <c r="E207" s="85">
        <v>23160</v>
      </c>
      <c r="F207" s="161">
        <v>7.37</v>
      </c>
      <c r="G207" s="94">
        <v>1</v>
      </c>
      <c r="H207" s="88"/>
      <c r="I207" s="164">
        <v>1.4</v>
      </c>
      <c r="J207" s="164">
        <v>1.68</v>
      </c>
      <c r="K207" s="164">
        <v>2.23</v>
      </c>
      <c r="L207" s="165">
        <v>2.57</v>
      </c>
      <c r="M207" s="97"/>
      <c r="N207" s="98">
        <f t="shared" si="307"/>
        <v>0</v>
      </c>
      <c r="O207" s="97"/>
      <c r="P207" s="97">
        <f t="shared" si="363"/>
        <v>0</v>
      </c>
      <c r="Q207" s="97"/>
      <c r="R207" s="98">
        <f t="shared" si="364"/>
        <v>0</v>
      </c>
      <c r="S207" s="97"/>
      <c r="T207" s="98">
        <f t="shared" si="365"/>
        <v>0</v>
      </c>
      <c r="U207" s="97">
        <v>0</v>
      </c>
      <c r="V207" s="98">
        <f t="shared" si="360"/>
        <v>0</v>
      </c>
      <c r="W207" s="97"/>
      <c r="X207" s="98">
        <f t="shared" si="366"/>
        <v>0</v>
      </c>
      <c r="Y207" s="97"/>
      <c r="Z207" s="98">
        <f t="shared" si="367"/>
        <v>0</v>
      </c>
      <c r="AA207" s="97"/>
      <c r="AB207" s="98">
        <f t="shared" si="368"/>
        <v>0</v>
      </c>
      <c r="AC207" s="97"/>
      <c r="AD207" s="98">
        <f t="shared" si="369"/>
        <v>0</v>
      </c>
      <c r="AE207" s="97"/>
      <c r="AF207" s="98">
        <f t="shared" si="370"/>
        <v>0</v>
      </c>
      <c r="AG207" s="110"/>
      <c r="AH207" s="98">
        <f t="shared" si="371"/>
        <v>0</v>
      </c>
      <c r="AI207" s="97"/>
      <c r="AJ207" s="98">
        <f t="shared" si="372"/>
        <v>0</v>
      </c>
      <c r="AK207" s="97"/>
      <c r="AL207" s="97">
        <f t="shared" si="373"/>
        <v>0</v>
      </c>
      <c r="AM207" s="97"/>
      <c r="AN207" s="98">
        <f t="shared" si="374"/>
        <v>0</v>
      </c>
      <c r="AO207" s="103"/>
      <c r="AP207" s="98">
        <f t="shared" si="359"/>
        <v>0</v>
      </c>
      <c r="AQ207" s="97"/>
      <c r="AR207" s="98">
        <f t="shared" si="375"/>
        <v>0</v>
      </c>
      <c r="AS207" s="97"/>
      <c r="AT207" s="98">
        <f t="shared" si="376"/>
        <v>0</v>
      </c>
      <c r="AU207" s="97"/>
      <c r="AV207" s="97">
        <f t="shared" si="377"/>
        <v>0</v>
      </c>
      <c r="AW207" s="97"/>
      <c r="AX207" s="98">
        <f t="shared" si="378"/>
        <v>0</v>
      </c>
      <c r="AY207" s="97"/>
      <c r="AZ207" s="98">
        <f t="shared" si="379"/>
        <v>0</v>
      </c>
      <c r="BA207" s="97"/>
      <c r="BB207" s="98">
        <f t="shared" si="380"/>
        <v>0</v>
      </c>
      <c r="BC207" s="97"/>
      <c r="BD207" s="98">
        <f t="shared" si="381"/>
        <v>0</v>
      </c>
      <c r="BE207" s="97"/>
      <c r="BF207" s="98">
        <f t="shared" si="382"/>
        <v>0</v>
      </c>
      <c r="BG207" s="97"/>
      <c r="BH207" s="98">
        <f t="shared" si="383"/>
        <v>0</v>
      </c>
      <c r="BI207" s="97"/>
      <c r="BJ207" s="98">
        <f t="shared" si="384"/>
        <v>0</v>
      </c>
      <c r="BK207" s="97"/>
      <c r="BL207" s="98">
        <f t="shared" si="385"/>
        <v>0</v>
      </c>
      <c r="BM207" s="97"/>
      <c r="BN207" s="98">
        <f t="shared" si="386"/>
        <v>0</v>
      </c>
      <c r="BO207" s="97"/>
      <c r="BP207" s="98">
        <f t="shared" si="387"/>
        <v>0</v>
      </c>
      <c r="BQ207" s="97"/>
      <c r="BR207" s="98">
        <f t="shared" si="388"/>
        <v>0</v>
      </c>
      <c r="BS207" s="97"/>
      <c r="BT207" s="102">
        <f t="shared" si="389"/>
        <v>0</v>
      </c>
      <c r="BU207" s="104"/>
      <c r="BV207" s="98">
        <f t="shared" si="390"/>
        <v>0</v>
      </c>
      <c r="BW207" s="97"/>
      <c r="BX207" s="98">
        <f t="shared" si="391"/>
        <v>0</v>
      </c>
      <c r="BY207" s="97"/>
      <c r="BZ207" s="98">
        <f t="shared" si="392"/>
        <v>0</v>
      </c>
      <c r="CA207" s="97"/>
      <c r="CB207" s="98">
        <f t="shared" si="393"/>
        <v>0</v>
      </c>
      <c r="CC207" s="97"/>
      <c r="CD207" s="98">
        <f t="shared" si="394"/>
        <v>0</v>
      </c>
      <c r="CE207" s="97"/>
      <c r="CF207" s="98">
        <f t="shared" si="395"/>
        <v>0</v>
      </c>
      <c r="CG207" s="97"/>
      <c r="CH207" s="98">
        <f t="shared" si="396"/>
        <v>0</v>
      </c>
      <c r="CI207" s="97"/>
      <c r="CJ207" s="98">
        <f t="shared" si="397"/>
        <v>0</v>
      </c>
      <c r="CK207" s="97"/>
      <c r="CL207" s="98">
        <f t="shared" si="398"/>
        <v>0</v>
      </c>
      <c r="CM207" s="97"/>
      <c r="CN207" s="98">
        <f t="shared" si="399"/>
        <v>0</v>
      </c>
      <c r="CO207" s="97"/>
      <c r="CP207" s="98">
        <f t="shared" si="400"/>
        <v>0</v>
      </c>
      <c r="CQ207" s="97"/>
      <c r="CR207" s="98">
        <f t="shared" si="401"/>
        <v>0</v>
      </c>
      <c r="CS207" s="97"/>
      <c r="CT207" s="98">
        <f t="shared" si="402"/>
        <v>0</v>
      </c>
      <c r="CU207" s="103"/>
      <c r="CV207" s="98">
        <f t="shared" si="403"/>
        <v>0</v>
      </c>
      <c r="CW207" s="97"/>
      <c r="CX207" s="102">
        <f t="shared" si="404"/>
        <v>0</v>
      </c>
      <c r="CY207" s="97"/>
      <c r="CZ207" s="98">
        <f t="shared" si="405"/>
        <v>0</v>
      </c>
      <c r="DA207" s="104"/>
      <c r="DB207" s="98">
        <f t="shared" si="406"/>
        <v>0</v>
      </c>
      <c r="DC207" s="97"/>
      <c r="DD207" s="98">
        <f t="shared" si="407"/>
        <v>0</v>
      </c>
      <c r="DE207" s="97"/>
      <c r="DF207" s="98">
        <f t="shared" si="408"/>
        <v>0</v>
      </c>
      <c r="DG207" s="97"/>
      <c r="DH207" s="102">
        <f t="shared" si="409"/>
        <v>0</v>
      </c>
      <c r="DI207" s="98">
        <f t="shared" si="361"/>
        <v>0</v>
      </c>
      <c r="DJ207" s="98">
        <f t="shared" si="362"/>
        <v>0</v>
      </c>
    </row>
    <row r="208" spans="1:114" ht="30" customHeight="1" x14ac:dyDescent="0.25">
      <c r="A208" s="89"/>
      <c r="B208" s="90">
        <v>176</v>
      </c>
      <c r="C208" s="112" t="s">
        <v>505</v>
      </c>
      <c r="D208" s="148" t="s">
        <v>506</v>
      </c>
      <c r="E208" s="85">
        <v>23160</v>
      </c>
      <c r="F208" s="161">
        <v>9.92</v>
      </c>
      <c r="G208" s="94">
        <v>1</v>
      </c>
      <c r="H208" s="88"/>
      <c r="I208" s="164">
        <v>1.4</v>
      </c>
      <c r="J208" s="164">
        <v>1.68</v>
      </c>
      <c r="K208" s="164">
        <v>2.23</v>
      </c>
      <c r="L208" s="165">
        <v>2.57</v>
      </c>
      <c r="M208" s="97"/>
      <c r="N208" s="98">
        <f t="shared" si="307"/>
        <v>0</v>
      </c>
      <c r="O208" s="97"/>
      <c r="P208" s="97">
        <f t="shared" si="363"/>
        <v>0</v>
      </c>
      <c r="Q208" s="97"/>
      <c r="R208" s="98">
        <f t="shared" si="364"/>
        <v>0</v>
      </c>
      <c r="S208" s="97"/>
      <c r="T208" s="98">
        <f t="shared" si="365"/>
        <v>0</v>
      </c>
      <c r="U208" s="97">
        <v>140</v>
      </c>
      <c r="V208" s="98">
        <f t="shared" si="360"/>
        <v>49533496.32</v>
      </c>
      <c r="W208" s="97"/>
      <c r="X208" s="98">
        <f t="shared" si="366"/>
        <v>0</v>
      </c>
      <c r="Y208" s="97"/>
      <c r="Z208" s="98">
        <f t="shared" si="367"/>
        <v>0</v>
      </c>
      <c r="AA208" s="97"/>
      <c r="AB208" s="98">
        <f t="shared" si="368"/>
        <v>0</v>
      </c>
      <c r="AC208" s="97"/>
      <c r="AD208" s="98">
        <f t="shared" si="369"/>
        <v>0</v>
      </c>
      <c r="AE208" s="97"/>
      <c r="AF208" s="98">
        <f t="shared" si="370"/>
        <v>0</v>
      </c>
      <c r="AG208" s="110"/>
      <c r="AH208" s="98">
        <f t="shared" si="371"/>
        <v>0</v>
      </c>
      <c r="AI208" s="97"/>
      <c r="AJ208" s="98">
        <f t="shared" si="372"/>
        <v>0</v>
      </c>
      <c r="AK208" s="97"/>
      <c r="AL208" s="97">
        <f t="shared" si="373"/>
        <v>0</v>
      </c>
      <c r="AM208" s="97"/>
      <c r="AN208" s="98">
        <f t="shared" si="374"/>
        <v>0</v>
      </c>
      <c r="AO208" s="103"/>
      <c r="AP208" s="98">
        <f t="shared" si="359"/>
        <v>0</v>
      </c>
      <c r="AQ208" s="97"/>
      <c r="AR208" s="98">
        <f t="shared" si="375"/>
        <v>0</v>
      </c>
      <c r="AS208" s="97"/>
      <c r="AT208" s="98">
        <f t="shared" si="376"/>
        <v>0</v>
      </c>
      <c r="AU208" s="97"/>
      <c r="AV208" s="97">
        <f t="shared" si="377"/>
        <v>0</v>
      </c>
      <c r="AW208" s="97"/>
      <c r="AX208" s="98">
        <f t="shared" si="378"/>
        <v>0</v>
      </c>
      <c r="AY208" s="97"/>
      <c r="AZ208" s="98">
        <f t="shared" si="379"/>
        <v>0</v>
      </c>
      <c r="BA208" s="97"/>
      <c r="BB208" s="98">
        <f t="shared" si="380"/>
        <v>0</v>
      </c>
      <c r="BC208" s="97"/>
      <c r="BD208" s="98">
        <f t="shared" si="381"/>
        <v>0</v>
      </c>
      <c r="BE208" s="97"/>
      <c r="BF208" s="98">
        <f t="shared" si="382"/>
        <v>0</v>
      </c>
      <c r="BG208" s="97"/>
      <c r="BH208" s="98">
        <f t="shared" si="383"/>
        <v>0</v>
      </c>
      <c r="BI208" s="97"/>
      <c r="BJ208" s="98">
        <f t="shared" si="384"/>
        <v>0</v>
      </c>
      <c r="BK208" s="97"/>
      <c r="BL208" s="98">
        <f t="shared" si="385"/>
        <v>0</v>
      </c>
      <c r="BM208" s="97"/>
      <c r="BN208" s="98">
        <f t="shared" si="386"/>
        <v>0</v>
      </c>
      <c r="BO208" s="97"/>
      <c r="BP208" s="98">
        <f t="shared" si="387"/>
        <v>0</v>
      </c>
      <c r="BQ208" s="97"/>
      <c r="BR208" s="98">
        <f t="shared" si="388"/>
        <v>0</v>
      </c>
      <c r="BS208" s="97"/>
      <c r="BT208" s="102">
        <f t="shared" si="389"/>
        <v>0</v>
      </c>
      <c r="BU208" s="104"/>
      <c r="BV208" s="98">
        <f t="shared" si="390"/>
        <v>0</v>
      </c>
      <c r="BW208" s="97"/>
      <c r="BX208" s="98">
        <f t="shared" si="391"/>
        <v>0</v>
      </c>
      <c r="BY208" s="97"/>
      <c r="BZ208" s="98">
        <f t="shared" si="392"/>
        <v>0</v>
      </c>
      <c r="CA208" s="97"/>
      <c r="CB208" s="98">
        <f t="shared" si="393"/>
        <v>0</v>
      </c>
      <c r="CC208" s="97"/>
      <c r="CD208" s="98">
        <f t="shared" si="394"/>
        <v>0</v>
      </c>
      <c r="CE208" s="97"/>
      <c r="CF208" s="98">
        <f t="shared" si="395"/>
        <v>0</v>
      </c>
      <c r="CG208" s="97"/>
      <c r="CH208" s="98">
        <f t="shared" si="396"/>
        <v>0</v>
      </c>
      <c r="CI208" s="97"/>
      <c r="CJ208" s="98">
        <f t="shared" si="397"/>
        <v>0</v>
      </c>
      <c r="CK208" s="97"/>
      <c r="CL208" s="98">
        <f t="shared" si="398"/>
        <v>0</v>
      </c>
      <c r="CM208" s="97"/>
      <c r="CN208" s="98">
        <f t="shared" si="399"/>
        <v>0</v>
      </c>
      <c r="CO208" s="97"/>
      <c r="CP208" s="98">
        <f t="shared" si="400"/>
        <v>0</v>
      </c>
      <c r="CQ208" s="97"/>
      <c r="CR208" s="98">
        <f t="shared" si="401"/>
        <v>0</v>
      </c>
      <c r="CS208" s="97"/>
      <c r="CT208" s="98">
        <f t="shared" si="402"/>
        <v>0</v>
      </c>
      <c r="CU208" s="103"/>
      <c r="CV208" s="98">
        <f t="shared" si="403"/>
        <v>0</v>
      </c>
      <c r="CW208" s="97"/>
      <c r="CX208" s="102">
        <f t="shared" si="404"/>
        <v>0</v>
      </c>
      <c r="CY208" s="97"/>
      <c r="CZ208" s="98">
        <f t="shared" si="405"/>
        <v>0</v>
      </c>
      <c r="DA208" s="104"/>
      <c r="DB208" s="98">
        <f t="shared" si="406"/>
        <v>0</v>
      </c>
      <c r="DC208" s="97"/>
      <c r="DD208" s="98">
        <f t="shared" si="407"/>
        <v>0</v>
      </c>
      <c r="DE208" s="97"/>
      <c r="DF208" s="98">
        <f t="shared" si="408"/>
        <v>0</v>
      </c>
      <c r="DG208" s="97"/>
      <c r="DH208" s="102">
        <f t="shared" si="409"/>
        <v>0</v>
      </c>
      <c r="DI208" s="98">
        <f t="shared" si="361"/>
        <v>140</v>
      </c>
      <c r="DJ208" s="98">
        <f t="shared" si="362"/>
        <v>49533496.32</v>
      </c>
    </row>
    <row r="209" spans="1:114" ht="30" customHeight="1" x14ac:dyDescent="0.25">
      <c r="A209" s="89"/>
      <c r="B209" s="90">
        <v>177</v>
      </c>
      <c r="C209" s="112" t="s">
        <v>507</v>
      </c>
      <c r="D209" s="148" t="s">
        <v>508</v>
      </c>
      <c r="E209" s="85">
        <v>23160</v>
      </c>
      <c r="F209" s="161">
        <v>10.86</v>
      </c>
      <c r="G209" s="94">
        <v>1</v>
      </c>
      <c r="H209" s="88"/>
      <c r="I209" s="164">
        <v>1.4</v>
      </c>
      <c r="J209" s="164">
        <v>1.68</v>
      </c>
      <c r="K209" s="164">
        <v>2.23</v>
      </c>
      <c r="L209" s="165">
        <v>2.57</v>
      </c>
      <c r="M209" s="97"/>
      <c r="N209" s="98">
        <f t="shared" si="307"/>
        <v>0</v>
      </c>
      <c r="O209" s="97"/>
      <c r="P209" s="97">
        <f t="shared" si="363"/>
        <v>0</v>
      </c>
      <c r="Q209" s="97"/>
      <c r="R209" s="98">
        <f t="shared" si="364"/>
        <v>0</v>
      </c>
      <c r="S209" s="97"/>
      <c r="T209" s="98">
        <f t="shared" si="365"/>
        <v>0</v>
      </c>
      <c r="U209" s="97">
        <v>8</v>
      </c>
      <c r="V209" s="98">
        <f t="shared" si="360"/>
        <v>3098696.8319999999</v>
      </c>
      <c r="W209" s="97"/>
      <c r="X209" s="98">
        <f t="shared" si="366"/>
        <v>0</v>
      </c>
      <c r="Y209" s="97"/>
      <c r="Z209" s="98">
        <f t="shared" si="367"/>
        <v>0</v>
      </c>
      <c r="AA209" s="97"/>
      <c r="AB209" s="98">
        <f t="shared" si="368"/>
        <v>0</v>
      </c>
      <c r="AC209" s="97"/>
      <c r="AD209" s="98">
        <f t="shared" si="369"/>
        <v>0</v>
      </c>
      <c r="AE209" s="97"/>
      <c r="AF209" s="98">
        <f t="shared" si="370"/>
        <v>0</v>
      </c>
      <c r="AG209" s="110"/>
      <c r="AH209" s="98">
        <f t="shared" si="371"/>
        <v>0</v>
      </c>
      <c r="AI209" s="97"/>
      <c r="AJ209" s="98">
        <f t="shared" si="372"/>
        <v>0</v>
      </c>
      <c r="AK209" s="97"/>
      <c r="AL209" s="97">
        <f t="shared" si="373"/>
        <v>0</v>
      </c>
      <c r="AM209" s="97"/>
      <c r="AN209" s="98">
        <f t="shared" si="374"/>
        <v>0</v>
      </c>
      <c r="AO209" s="103"/>
      <c r="AP209" s="98">
        <f t="shared" si="359"/>
        <v>0</v>
      </c>
      <c r="AQ209" s="97"/>
      <c r="AR209" s="98">
        <f t="shared" si="375"/>
        <v>0</v>
      </c>
      <c r="AS209" s="97"/>
      <c r="AT209" s="98">
        <f t="shared" si="376"/>
        <v>0</v>
      </c>
      <c r="AU209" s="97"/>
      <c r="AV209" s="97">
        <f t="shared" si="377"/>
        <v>0</v>
      </c>
      <c r="AW209" s="97"/>
      <c r="AX209" s="98">
        <f t="shared" si="378"/>
        <v>0</v>
      </c>
      <c r="AY209" s="97"/>
      <c r="AZ209" s="98">
        <f t="shared" si="379"/>
        <v>0</v>
      </c>
      <c r="BA209" s="97"/>
      <c r="BB209" s="98">
        <f t="shared" si="380"/>
        <v>0</v>
      </c>
      <c r="BC209" s="97"/>
      <c r="BD209" s="98">
        <f t="shared" si="381"/>
        <v>0</v>
      </c>
      <c r="BE209" s="97"/>
      <c r="BF209" s="98">
        <f t="shared" si="382"/>
        <v>0</v>
      </c>
      <c r="BG209" s="97"/>
      <c r="BH209" s="98">
        <f t="shared" si="383"/>
        <v>0</v>
      </c>
      <c r="BI209" s="97"/>
      <c r="BJ209" s="98">
        <f t="shared" si="384"/>
        <v>0</v>
      </c>
      <c r="BK209" s="97"/>
      <c r="BL209" s="98">
        <f t="shared" si="385"/>
        <v>0</v>
      </c>
      <c r="BM209" s="97"/>
      <c r="BN209" s="98">
        <f t="shared" si="386"/>
        <v>0</v>
      </c>
      <c r="BO209" s="97"/>
      <c r="BP209" s="98">
        <f t="shared" si="387"/>
        <v>0</v>
      </c>
      <c r="BQ209" s="97"/>
      <c r="BR209" s="98">
        <f t="shared" si="388"/>
        <v>0</v>
      </c>
      <c r="BS209" s="97"/>
      <c r="BT209" s="102">
        <f t="shared" si="389"/>
        <v>0</v>
      </c>
      <c r="BU209" s="104"/>
      <c r="BV209" s="98">
        <f t="shared" si="390"/>
        <v>0</v>
      </c>
      <c r="BW209" s="97"/>
      <c r="BX209" s="98">
        <f t="shared" si="391"/>
        <v>0</v>
      </c>
      <c r="BY209" s="97"/>
      <c r="BZ209" s="98">
        <f t="shared" si="392"/>
        <v>0</v>
      </c>
      <c r="CA209" s="97"/>
      <c r="CB209" s="98">
        <f t="shared" si="393"/>
        <v>0</v>
      </c>
      <c r="CC209" s="97"/>
      <c r="CD209" s="98">
        <f t="shared" si="394"/>
        <v>0</v>
      </c>
      <c r="CE209" s="97"/>
      <c r="CF209" s="98">
        <f t="shared" si="395"/>
        <v>0</v>
      </c>
      <c r="CG209" s="97"/>
      <c r="CH209" s="98">
        <f t="shared" si="396"/>
        <v>0</v>
      </c>
      <c r="CI209" s="97"/>
      <c r="CJ209" s="98">
        <f t="shared" si="397"/>
        <v>0</v>
      </c>
      <c r="CK209" s="97"/>
      <c r="CL209" s="98">
        <f t="shared" si="398"/>
        <v>0</v>
      </c>
      <c r="CM209" s="97"/>
      <c r="CN209" s="98">
        <f t="shared" si="399"/>
        <v>0</v>
      </c>
      <c r="CO209" s="97"/>
      <c r="CP209" s="98">
        <f t="shared" si="400"/>
        <v>0</v>
      </c>
      <c r="CQ209" s="97"/>
      <c r="CR209" s="98">
        <f t="shared" si="401"/>
        <v>0</v>
      </c>
      <c r="CS209" s="97"/>
      <c r="CT209" s="98">
        <f t="shared" si="402"/>
        <v>0</v>
      </c>
      <c r="CU209" s="103"/>
      <c r="CV209" s="98">
        <f t="shared" si="403"/>
        <v>0</v>
      </c>
      <c r="CW209" s="97"/>
      <c r="CX209" s="102">
        <f t="shared" si="404"/>
        <v>0</v>
      </c>
      <c r="CY209" s="97"/>
      <c r="CZ209" s="98">
        <f t="shared" si="405"/>
        <v>0</v>
      </c>
      <c r="DA209" s="104"/>
      <c r="DB209" s="98">
        <f t="shared" si="406"/>
        <v>0</v>
      </c>
      <c r="DC209" s="97"/>
      <c r="DD209" s="98">
        <f t="shared" si="407"/>
        <v>0</v>
      </c>
      <c r="DE209" s="97"/>
      <c r="DF209" s="98">
        <f t="shared" si="408"/>
        <v>0</v>
      </c>
      <c r="DG209" s="97"/>
      <c r="DH209" s="102">
        <f t="shared" si="409"/>
        <v>0</v>
      </c>
      <c r="DI209" s="98">
        <f t="shared" si="361"/>
        <v>8</v>
      </c>
      <c r="DJ209" s="98">
        <f t="shared" si="362"/>
        <v>3098696.8319999999</v>
      </c>
    </row>
    <row r="210" spans="1:114" ht="30" customHeight="1" x14ac:dyDescent="0.25">
      <c r="A210" s="89"/>
      <c r="B210" s="90">
        <v>178</v>
      </c>
      <c r="C210" s="112" t="s">
        <v>509</v>
      </c>
      <c r="D210" s="148" t="s">
        <v>510</v>
      </c>
      <c r="E210" s="85">
        <v>23160</v>
      </c>
      <c r="F210" s="166">
        <v>15.9</v>
      </c>
      <c r="G210" s="94">
        <v>1</v>
      </c>
      <c r="H210" s="88"/>
      <c r="I210" s="164">
        <v>1.4</v>
      </c>
      <c r="J210" s="164">
        <v>1.68</v>
      </c>
      <c r="K210" s="164">
        <v>2.23</v>
      </c>
      <c r="L210" s="165">
        <v>2.57</v>
      </c>
      <c r="M210" s="97"/>
      <c r="N210" s="98">
        <f t="shared" si="307"/>
        <v>0</v>
      </c>
      <c r="O210" s="97"/>
      <c r="P210" s="97">
        <f t="shared" si="363"/>
        <v>0</v>
      </c>
      <c r="Q210" s="97"/>
      <c r="R210" s="98">
        <f t="shared" si="364"/>
        <v>0</v>
      </c>
      <c r="S210" s="97"/>
      <c r="T210" s="98">
        <f t="shared" si="365"/>
        <v>0</v>
      </c>
      <c r="U210" s="97"/>
      <c r="V210" s="98">
        <f t="shared" si="360"/>
        <v>0</v>
      </c>
      <c r="W210" s="97"/>
      <c r="X210" s="98">
        <f t="shared" si="366"/>
        <v>0</v>
      </c>
      <c r="Y210" s="97"/>
      <c r="Z210" s="98">
        <f t="shared" si="367"/>
        <v>0</v>
      </c>
      <c r="AA210" s="97"/>
      <c r="AB210" s="98">
        <f t="shared" si="368"/>
        <v>0</v>
      </c>
      <c r="AC210" s="97"/>
      <c r="AD210" s="98">
        <f t="shared" si="369"/>
        <v>0</v>
      </c>
      <c r="AE210" s="97"/>
      <c r="AF210" s="98">
        <f t="shared" si="370"/>
        <v>0</v>
      </c>
      <c r="AG210" s="110"/>
      <c r="AH210" s="98">
        <f t="shared" si="371"/>
        <v>0</v>
      </c>
      <c r="AI210" s="97"/>
      <c r="AJ210" s="98">
        <f t="shared" si="372"/>
        <v>0</v>
      </c>
      <c r="AK210" s="97"/>
      <c r="AL210" s="97">
        <f t="shared" si="373"/>
        <v>0</v>
      </c>
      <c r="AM210" s="97"/>
      <c r="AN210" s="98">
        <f t="shared" si="374"/>
        <v>0</v>
      </c>
      <c r="AO210" s="103"/>
      <c r="AP210" s="98">
        <f t="shared" si="359"/>
        <v>0</v>
      </c>
      <c r="AQ210" s="97"/>
      <c r="AR210" s="98">
        <f t="shared" si="375"/>
        <v>0</v>
      </c>
      <c r="AS210" s="97"/>
      <c r="AT210" s="98">
        <f t="shared" si="376"/>
        <v>0</v>
      </c>
      <c r="AU210" s="97"/>
      <c r="AV210" s="97">
        <f t="shared" si="377"/>
        <v>0</v>
      </c>
      <c r="AW210" s="97"/>
      <c r="AX210" s="98">
        <f t="shared" si="378"/>
        <v>0</v>
      </c>
      <c r="AY210" s="97"/>
      <c r="AZ210" s="98">
        <f t="shared" si="379"/>
        <v>0</v>
      </c>
      <c r="BA210" s="97"/>
      <c r="BB210" s="98">
        <f t="shared" si="380"/>
        <v>0</v>
      </c>
      <c r="BC210" s="97"/>
      <c r="BD210" s="98">
        <f t="shared" si="381"/>
        <v>0</v>
      </c>
      <c r="BE210" s="97"/>
      <c r="BF210" s="98">
        <f t="shared" si="382"/>
        <v>0</v>
      </c>
      <c r="BG210" s="97"/>
      <c r="BH210" s="98">
        <f t="shared" si="383"/>
        <v>0</v>
      </c>
      <c r="BI210" s="97"/>
      <c r="BJ210" s="98">
        <f t="shared" si="384"/>
        <v>0</v>
      </c>
      <c r="BK210" s="97"/>
      <c r="BL210" s="98">
        <f t="shared" si="385"/>
        <v>0</v>
      </c>
      <c r="BM210" s="97"/>
      <c r="BN210" s="98">
        <f t="shared" si="386"/>
        <v>0</v>
      </c>
      <c r="BO210" s="97"/>
      <c r="BP210" s="98">
        <f t="shared" si="387"/>
        <v>0</v>
      </c>
      <c r="BQ210" s="97"/>
      <c r="BR210" s="98">
        <f t="shared" si="388"/>
        <v>0</v>
      </c>
      <c r="BS210" s="97"/>
      <c r="BT210" s="102">
        <f t="shared" si="389"/>
        <v>0</v>
      </c>
      <c r="BU210" s="104"/>
      <c r="BV210" s="98">
        <f t="shared" si="390"/>
        <v>0</v>
      </c>
      <c r="BW210" s="97"/>
      <c r="BX210" s="98">
        <f t="shared" si="391"/>
        <v>0</v>
      </c>
      <c r="BY210" s="97"/>
      <c r="BZ210" s="98">
        <f t="shared" si="392"/>
        <v>0</v>
      </c>
      <c r="CA210" s="97"/>
      <c r="CB210" s="98">
        <f t="shared" si="393"/>
        <v>0</v>
      </c>
      <c r="CC210" s="97"/>
      <c r="CD210" s="98">
        <f t="shared" si="394"/>
        <v>0</v>
      </c>
      <c r="CE210" s="97"/>
      <c r="CF210" s="98">
        <f t="shared" si="395"/>
        <v>0</v>
      </c>
      <c r="CG210" s="97"/>
      <c r="CH210" s="98">
        <f t="shared" si="396"/>
        <v>0</v>
      </c>
      <c r="CI210" s="97"/>
      <c r="CJ210" s="98">
        <f t="shared" si="397"/>
        <v>0</v>
      </c>
      <c r="CK210" s="97"/>
      <c r="CL210" s="98">
        <f t="shared" si="398"/>
        <v>0</v>
      </c>
      <c r="CM210" s="97"/>
      <c r="CN210" s="98">
        <f t="shared" si="399"/>
        <v>0</v>
      </c>
      <c r="CO210" s="97"/>
      <c r="CP210" s="98">
        <f t="shared" si="400"/>
        <v>0</v>
      </c>
      <c r="CQ210" s="97"/>
      <c r="CR210" s="98">
        <f t="shared" si="401"/>
        <v>0</v>
      </c>
      <c r="CS210" s="97"/>
      <c r="CT210" s="98">
        <f t="shared" si="402"/>
        <v>0</v>
      </c>
      <c r="CU210" s="103"/>
      <c r="CV210" s="98">
        <f t="shared" si="403"/>
        <v>0</v>
      </c>
      <c r="CW210" s="97"/>
      <c r="CX210" s="102">
        <f t="shared" si="404"/>
        <v>0</v>
      </c>
      <c r="CY210" s="97"/>
      <c r="CZ210" s="98">
        <f t="shared" si="405"/>
        <v>0</v>
      </c>
      <c r="DA210" s="104"/>
      <c r="DB210" s="98">
        <f t="shared" si="406"/>
        <v>0</v>
      </c>
      <c r="DC210" s="97"/>
      <c r="DD210" s="98">
        <f t="shared" si="407"/>
        <v>0</v>
      </c>
      <c r="DE210" s="97"/>
      <c r="DF210" s="98">
        <f t="shared" si="408"/>
        <v>0</v>
      </c>
      <c r="DG210" s="97"/>
      <c r="DH210" s="102">
        <f t="shared" si="409"/>
        <v>0</v>
      </c>
      <c r="DI210" s="98">
        <f t="shared" si="361"/>
        <v>0</v>
      </c>
      <c r="DJ210" s="98">
        <f t="shared" si="362"/>
        <v>0</v>
      </c>
    </row>
    <row r="211" spans="1:114" ht="30" customHeight="1" x14ac:dyDescent="0.25">
      <c r="A211" s="89"/>
      <c r="B211" s="90">
        <v>179</v>
      </c>
      <c r="C211" s="112" t="s">
        <v>511</v>
      </c>
      <c r="D211" s="148" t="s">
        <v>512</v>
      </c>
      <c r="E211" s="85">
        <v>23160</v>
      </c>
      <c r="F211" s="161">
        <v>22.52</v>
      </c>
      <c r="G211" s="94">
        <v>1</v>
      </c>
      <c r="H211" s="88"/>
      <c r="I211" s="164">
        <v>1.4</v>
      </c>
      <c r="J211" s="164">
        <v>1.68</v>
      </c>
      <c r="K211" s="164">
        <v>2.23</v>
      </c>
      <c r="L211" s="165">
        <v>2.57</v>
      </c>
      <c r="M211" s="97"/>
      <c r="N211" s="98">
        <f t="shared" si="307"/>
        <v>0</v>
      </c>
      <c r="O211" s="97"/>
      <c r="P211" s="97">
        <f t="shared" si="363"/>
        <v>0</v>
      </c>
      <c r="Q211" s="97"/>
      <c r="R211" s="98">
        <f t="shared" si="364"/>
        <v>0</v>
      </c>
      <c r="S211" s="97"/>
      <c r="T211" s="98">
        <f t="shared" si="365"/>
        <v>0</v>
      </c>
      <c r="U211" s="97">
        <v>29</v>
      </c>
      <c r="V211" s="98">
        <f t="shared" si="360"/>
        <v>23293012.511999998</v>
      </c>
      <c r="W211" s="97"/>
      <c r="X211" s="98">
        <f t="shared" si="366"/>
        <v>0</v>
      </c>
      <c r="Y211" s="97"/>
      <c r="Z211" s="98">
        <f t="shared" si="367"/>
        <v>0</v>
      </c>
      <c r="AA211" s="97"/>
      <c r="AB211" s="98">
        <f t="shared" si="368"/>
        <v>0</v>
      </c>
      <c r="AC211" s="97"/>
      <c r="AD211" s="98">
        <f t="shared" si="369"/>
        <v>0</v>
      </c>
      <c r="AE211" s="97"/>
      <c r="AF211" s="98">
        <f t="shared" si="370"/>
        <v>0</v>
      </c>
      <c r="AG211" s="110"/>
      <c r="AH211" s="98">
        <f t="shared" si="371"/>
        <v>0</v>
      </c>
      <c r="AI211" s="97"/>
      <c r="AJ211" s="98">
        <f t="shared" si="372"/>
        <v>0</v>
      </c>
      <c r="AK211" s="97"/>
      <c r="AL211" s="97">
        <f t="shared" si="373"/>
        <v>0</v>
      </c>
      <c r="AM211" s="97"/>
      <c r="AN211" s="98">
        <f t="shared" si="374"/>
        <v>0</v>
      </c>
      <c r="AO211" s="103"/>
      <c r="AP211" s="98">
        <f t="shared" si="359"/>
        <v>0</v>
      </c>
      <c r="AQ211" s="97"/>
      <c r="AR211" s="98">
        <f t="shared" si="375"/>
        <v>0</v>
      </c>
      <c r="AS211" s="97"/>
      <c r="AT211" s="98">
        <f t="shared" si="376"/>
        <v>0</v>
      </c>
      <c r="AU211" s="97"/>
      <c r="AV211" s="97">
        <f t="shared" si="377"/>
        <v>0</v>
      </c>
      <c r="AW211" s="97"/>
      <c r="AX211" s="98">
        <f t="shared" si="378"/>
        <v>0</v>
      </c>
      <c r="AY211" s="97"/>
      <c r="AZ211" s="98">
        <f t="shared" si="379"/>
        <v>0</v>
      </c>
      <c r="BA211" s="97"/>
      <c r="BB211" s="98">
        <f t="shared" si="380"/>
        <v>0</v>
      </c>
      <c r="BC211" s="97"/>
      <c r="BD211" s="98">
        <f t="shared" si="381"/>
        <v>0</v>
      </c>
      <c r="BE211" s="97"/>
      <c r="BF211" s="98">
        <f t="shared" si="382"/>
        <v>0</v>
      </c>
      <c r="BG211" s="97"/>
      <c r="BH211" s="98">
        <f t="shared" si="383"/>
        <v>0</v>
      </c>
      <c r="BI211" s="97"/>
      <c r="BJ211" s="98">
        <f t="shared" si="384"/>
        <v>0</v>
      </c>
      <c r="BK211" s="97"/>
      <c r="BL211" s="98">
        <f t="shared" si="385"/>
        <v>0</v>
      </c>
      <c r="BM211" s="97"/>
      <c r="BN211" s="98">
        <f t="shared" si="386"/>
        <v>0</v>
      </c>
      <c r="BO211" s="97"/>
      <c r="BP211" s="98">
        <f t="shared" si="387"/>
        <v>0</v>
      </c>
      <c r="BQ211" s="97"/>
      <c r="BR211" s="98">
        <f t="shared" si="388"/>
        <v>0</v>
      </c>
      <c r="BS211" s="97"/>
      <c r="BT211" s="102">
        <f t="shared" si="389"/>
        <v>0</v>
      </c>
      <c r="BU211" s="104"/>
      <c r="BV211" s="98">
        <f t="shared" si="390"/>
        <v>0</v>
      </c>
      <c r="BW211" s="97"/>
      <c r="BX211" s="98">
        <f t="shared" si="391"/>
        <v>0</v>
      </c>
      <c r="BY211" s="97"/>
      <c r="BZ211" s="98">
        <f t="shared" si="392"/>
        <v>0</v>
      </c>
      <c r="CA211" s="97"/>
      <c r="CB211" s="98">
        <f t="shared" si="393"/>
        <v>0</v>
      </c>
      <c r="CC211" s="97"/>
      <c r="CD211" s="98">
        <f t="shared" si="394"/>
        <v>0</v>
      </c>
      <c r="CE211" s="97"/>
      <c r="CF211" s="98">
        <f t="shared" si="395"/>
        <v>0</v>
      </c>
      <c r="CG211" s="97"/>
      <c r="CH211" s="98">
        <f t="shared" si="396"/>
        <v>0</v>
      </c>
      <c r="CI211" s="97"/>
      <c r="CJ211" s="98">
        <f t="shared" si="397"/>
        <v>0</v>
      </c>
      <c r="CK211" s="97"/>
      <c r="CL211" s="98">
        <f t="shared" si="398"/>
        <v>0</v>
      </c>
      <c r="CM211" s="97"/>
      <c r="CN211" s="98">
        <f t="shared" si="399"/>
        <v>0</v>
      </c>
      <c r="CO211" s="97"/>
      <c r="CP211" s="98">
        <f t="shared" si="400"/>
        <v>0</v>
      </c>
      <c r="CQ211" s="97"/>
      <c r="CR211" s="98">
        <f t="shared" si="401"/>
        <v>0</v>
      </c>
      <c r="CS211" s="97"/>
      <c r="CT211" s="98">
        <f t="shared" si="402"/>
        <v>0</v>
      </c>
      <c r="CU211" s="103"/>
      <c r="CV211" s="98">
        <f t="shared" si="403"/>
        <v>0</v>
      </c>
      <c r="CW211" s="97"/>
      <c r="CX211" s="102">
        <f t="shared" si="404"/>
        <v>0</v>
      </c>
      <c r="CY211" s="97"/>
      <c r="CZ211" s="98">
        <f t="shared" si="405"/>
        <v>0</v>
      </c>
      <c r="DA211" s="104"/>
      <c r="DB211" s="98">
        <f t="shared" si="406"/>
        <v>0</v>
      </c>
      <c r="DC211" s="97"/>
      <c r="DD211" s="98">
        <f t="shared" si="407"/>
        <v>0</v>
      </c>
      <c r="DE211" s="97"/>
      <c r="DF211" s="98">
        <f t="shared" si="408"/>
        <v>0</v>
      </c>
      <c r="DG211" s="97"/>
      <c r="DH211" s="102">
        <f t="shared" si="409"/>
        <v>0</v>
      </c>
      <c r="DI211" s="98">
        <f t="shared" si="361"/>
        <v>29</v>
      </c>
      <c r="DJ211" s="98">
        <f t="shared" si="362"/>
        <v>23293012.511999998</v>
      </c>
    </row>
    <row r="212" spans="1:114" ht="34.5" customHeight="1" x14ac:dyDescent="0.25">
      <c r="A212" s="89"/>
      <c r="B212" s="90">
        <v>180</v>
      </c>
      <c r="C212" s="112" t="s">
        <v>513</v>
      </c>
      <c r="D212" s="92" t="s">
        <v>514</v>
      </c>
      <c r="E212" s="85">
        <v>23160</v>
      </c>
      <c r="F212" s="93">
        <v>4.2699999999999996</v>
      </c>
      <c r="G212" s="94">
        <v>1</v>
      </c>
      <c r="H212" s="88"/>
      <c r="I212" s="95">
        <v>1.4</v>
      </c>
      <c r="J212" s="95">
        <v>1.68</v>
      </c>
      <c r="K212" s="95">
        <v>2.23</v>
      </c>
      <c r="L212" s="96">
        <v>2.57</v>
      </c>
      <c r="M212" s="97">
        <v>100</v>
      </c>
      <c r="N212" s="98">
        <f t="shared" si="307"/>
        <v>15229552.799999997</v>
      </c>
      <c r="O212" s="97"/>
      <c r="P212" s="97">
        <f t="shared" si="363"/>
        <v>0</v>
      </c>
      <c r="Q212" s="97"/>
      <c r="R212" s="98">
        <f t="shared" si="364"/>
        <v>0</v>
      </c>
      <c r="S212" s="97"/>
      <c r="T212" s="98">
        <f t="shared" si="365"/>
        <v>0</v>
      </c>
      <c r="U212" s="97"/>
      <c r="V212" s="98">
        <f t="shared" si="360"/>
        <v>0</v>
      </c>
      <c r="W212" s="97">
        <v>0</v>
      </c>
      <c r="X212" s="98">
        <f t="shared" si="366"/>
        <v>0</v>
      </c>
      <c r="Y212" s="97"/>
      <c r="Z212" s="98">
        <f t="shared" si="367"/>
        <v>0</v>
      </c>
      <c r="AA212" s="97">
        <v>0</v>
      </c>
      <c r="AB212" s="98">
        <f t="shared" si="368"/>
        <v>0</v>
      </c>
      <c r="AC212" s="97"/>
      <c r="AD212" s="98">
        <f t="shared" si="369"/>
        <v>0</v>
      </c>
      <c r="AE212" s="97">
        <v>0</v>
      </c>
      <c r="AF212" s="98">
        <f t="shared" si="370"/>
        <v>0</v>
      </c>
      <c r="AG212" s="110"/>
      <c r="AH212" s="98">
        <f t="shared" si="371"/>
        <v>0</v>
      </c>
      <c r="AI212" s="97"/>
      <c r="AJ212" s="98">
        <f t="shared" si="372"/>
        <v>0</v>
      </c>
      <c r="AK212" s="97">
        <v>0</v>
      </c>
      <c r="AL212" s="97">
        <f t="shared" si="373"/>
        <v>0</v>
      </c>
      <c r="AM212" s="97"/>
      <c r="AN212" s="98">
        <f t="shared" si="374"/>
        <v>0</v>
      </c>
      <c r="AO212" s="101"/>
      <c r="AP212" s="98">
        <f t="shared" si="359"/>
        <v>0</v>
      </c>
      <c r="AQ212" s="97">
        <v>0</v>
      </c>
      <c r="AR212" s="102">
        <f t="shared" si="375"/>
        <v>0</v>
      </c>
      <c r="AS212" s="97"/>
      <c r="AT212" s="98">
        <f t="shared" si="376"/>
        <v>0</v>
      </c>
      <c r="AU212" s="97">
        <v>0</v>
      </c>
      <c r="AV212" s="97">
        <f t="shared" si="377"/>
        <v>0</v>
      </c>
      <c r="AW212" s="97"/>
      <c r="AX212" s="98">
        <f t="shared" si="378"/>
        <v>0</v>
      </c>
      <c r="AY212" s="97">
        <v>0</v>
      </c>
      <c r="AZ212" s="98">
        <f t="shared" si="379"/>
        <v>0</v>
      </c>
      <c r="BA212" s="97">
        <v>0</v>
      </c>
      <c r="BB212" s="98">
        <f t="shared" si="380"/>
        <v>0</v>
      </c>
      <c r="BC212" s="97">
        <v>0</v>
      </c>
      <c r="BD212" s="98">
        <f t="shared" si="381"/>
        <v>0</v>
      </c>
      <c r="BE212" s="97"/>
      <c r="BF212" s="98">
        <f t="shared" si="382"/>
        <v>0</v>
      </c>
      <c r="BG212" s="97"/>
      <c r="BH212" s="98">
        <f t="shared" si="383"/>
        <v>0</v>
      </c>
      <c r="BI212" s="97">
        <v>0</v>
      </c>
      <c r="BJ212" s="98">
        <f t="shared" si="384"/>
        <v>0</v>
      </c>
      <c r="BK212" s="97">
        <v>0</v>
      </c>
      <c r="BL212" s="98">
        <f t="shared" si="385"/>
        <v>0</v>
      </c>
      <c r="BM212" s="97"/>
      <c r="BN212" s="98">
        <f t="shared" si="386"/>
        <v>0</v>
      </c>
      <c r="BO212" s="97"/>
      <c r="BP212" s="98">
        <f t="shared" si="387"/>
        <v>0</v>
      </c>
      <c r="BQ212" s="97"/>
      <c r="BR212" s="98">
        <f t="shared" si="388"/>
        <v>0</v>
      </c>
      <c r="BS212" s="97"/>
      <c r="BT212" s="102">
        <f t="shared" si="389"/>
        <v>0</v>
      </c>
      <c r="BU212" s="104">
        <v>0</v>
      </c>
      <c r="BV212" s="98">
        <f t="shared" si="390"/>
        <v>0</v>
      </c>
      <c r="BW212" s="97">
        <v>0</v>
      </c>
      <c r="BX212" s="98">
        <f t="shared" si="391"/>
        <v>0</v>
      </c>
      <c r="BY212" s="97">
        <v>0</v>
      </c>
      <c r="BZ212" s="98">
        <f t="shared" si="392"/>
        <v>0</v>
      </c>
      <c r="CA212" s="97"/>
      <c r="CB212" s="98">
        <f t="shared" si="393"/>
        <v>0</v>
      </c>
      <c r="CC212" s="97">
        <v>0</v>
      </c>
      <c r="CD212" s="98">
        <f t="shared" si="394"/>
        <v>0</v>
      </c>
      <c r="CE212" s="97"/>
      <c r="CF212" s="98">
        <f t="shared" si="395"/>
        <v>0</v>
      </c>
      <c r="CG212" s="97"/>
      <c r="CH212" s="98">
        <f t="shared" si="396"/>
        <v>0</v>
      </c>
      <c r="CI212" s="97"/>
      <c r="CJ212" s="98">
        <f t="shared" si="397"/>
        <v>0</v>
      </c>
      <c r="CK212" s="97"/>
      <c r="CL212" s="98">
        <f t="shared" si="398"/>
        <v>0</v>
      </c>
      <c r="CM212" s="97"/>
      <c r="CN212" s="98">
        <f t="shared" si="399"/>
        <v>0</v>
      </c>
      <c r="CO212" s="97"/>
      <c r="CP212" s="98">
        <f t="shared" si="400"/>
        <v>0</v>
      </c>
      <c r="CQ212" s="97"/>
      <c r="CR212" s="98">
        <f t="shared" si="401"/>
        <v>0</v>
      </c>
      <c r="CS212" s="97">
        <v>0</v>
      </c>
      <c r="CT212" s="98">
        <f t="shared" si="402"/>
        <v>0</v>
      </c>
      <c r="CU212" s="103">
        <v>0</v>
      </c>
      <c r="CV212" s="98">
        <f t="shared" si="403"/>
        <v>0</v>
      </c>
      <c r="CW212" s="97">
        <v>0</v>
      </c>
      <c r="CX212" s="102">
        <f t="shared" si="404"/>
        <v>0</v>
      </c>
      <c r="CY212" s="97">
        <v>0</v>
      </c>
      <c r="CZ212" s="98">
        <f t="shared" si="405"/>
        <v>0</v>
      </c>
      <c r="DA212" s="104"/>
      <c r="DB212" s="98">
        <f t="shared" si="406"/>
        <v>0</v>
      </c>
      <c r="DC212" s="97"/>
      <c r="DD212" s="98">
        <f t="shared" si="407"/>
        <v>0</v>
      </c>
      <c r="DE212" s="97"/>
      <c r="DF212" s="98">
        <f t="shared" si="408"/>
        <v>0</v>
      </c>
      <c r="DG212" s="97"/>
      <c r="DH212" s="102">
        <f t="shared" si="409"/>
        <v>0</v>
      </c>
      <c r="DI212" s="98">
        <f t="shared" si="361"/>
        <v>100</v>
      </c>
      <c r="DJ212" s="98">
        <f t="shared" si="362"/>
        <v>15229552.799999997</v>
      </c>
    </row>
    <row r="213" spans="1:114" ht="45" x14ac:dyDescent="0.25">
      <c r="A213" s="89"/>
      <c r="B213" s="90">
        <v>181</v>
      </c>
      <c r="C213" s="112" t="s">
        <v>515</v>
      </c>
      <c r="D213" s="92" t="s">
        <v>516</v>
      </c>
      <c r="E213" s="85">
        <v>23160</v>
      </c>
      <c r="F213" s="93">
        <v>3.46</v>
      </c>
      <c r="G213" s="94">
        <v>1</v>
      </c>
      <c r="H213" s="88"/>
      <c r="I213" s="95">
        <v>1.4</v>
      </c>
      <c r="J213" s="95">
        <v>1.68</v>
      </c>
      <c r="K213" s="95">
        <v>2.23</v>
      </c>
      <c r="L213" s="96">
        <v>2.57</v>
      </c>
      <c r="M213" s="97">
        <v>567</v>
      </c>
      <c r="N213" s="98">
        <f t="shared" si="307"/>
        <v>69971056.848000005</v>
      </c>
      <c r="O213" s="97"/>
      <c r="P213" s="97">
        <f t="shared" si="363"/>
        <v>0</v>
      </c>
      <c r="Q213" s="97"/>
      <c r="R213" s="98">
        <f t="shared" si="364"/>
        <v>0</v>
      </c>
      <c r="S213" s="97"/>
      <c r="T213" s="98">
        <f t="shared" si="365"/>
        <v>0</v>
      </c>
      <c r="U213" s="97">
        <v>110</v>
      </c>
      <c r="V213" s="98">
        <f t="shared" si="360"/>
        <v>13574631.84</v>
      </c>
      <c r="W213" s="97">
        <v>0</v>
      </c>
      <c r="X213" s="98">
        <f t="shared" si="366"/>
        <v>0</v>
      </c>
      <c r="Y213" s="97"/>
      <c r="Z213" s="98">
        <f t="shared" si="367"/>
        <v>0</v>
      </c>
      <c r="AA213" s="97">
        <v>0</v>
      </c>
      <c r="AB213" s="98">
        <f t="shared" si="368"/>
        <v>0</v>
      </c>
      <c r="AC213" s="97"/>
      <c r="AD213" s="98">
        <f t="shared" si="369"/>
        <v>0</v>
      </c>
      <c r="AE213" s="97">
        <v>0</v>
      </c>
      <c r="AF213" s="98">
        <f t="shared" si="370"/>
        <v>0</v>
      </c>
      <c r="AG213" s="110"/>
      <c r="AH213" s="98">
        <f t="shared" si="371"/>
        <v>0</v>
      </c>
      <c r="AI213" s="97"/>
      <c r="AJ213" s="98">
        <f t="shared" si="372"/>
        <v>0</v>
      </c>
      <c r="AK213" s="97">
        <v>0</v>
      </c>
      <c r="AL213" s="97">
        <f t="shared" si="373"/>
        <v>0</v>
      </c>
      <c r="AM213" s="97"/>
      <c r="AN213" s="98">
        <f t="shared" si="374"/>
        <v>0</v>
      </c>
      <c r="AO213" s="103">
        <v>55</v>
      </c>
      <c r="AP213" s="98">
        <f t="shared" si="359"/>
        <v>8144779.1040000003</v>
      </c>
      <c r="AQ213" s="97">
        <v>0</v>
      </c>
      <c r="AR213" s="102">
        <f t="shared" si="375"/>
        <v>0</v>
      </c>
      <c r="AS213" s="97"/>
      <c r="AT213" s="98">
        <f t="shared" si="376"/>
        <v>0</v>
      </c>
      <c r="AU213" s="97">
        <v>0</v>
      </c>
      <c r="AV213" s="97">
        <f t="shared" si="377"/>
        <v>0</v>
      </c>
      <c r="AW213" s="97"/>
      <c r="AX213" s="98">
        <f t="shared" si="378"/>
        <v>0</v>
      </c>
      <c r="AY213" s="97">
        <v>0</v>
      </c>
      <c r="AZ213" s="98">
        <f t="shared" si="379"/>
        <v>0</v>
      </c>
      <c r="BA213" s="97">
        <v>0</v>
      </c>
      <c r="BB213" s="98">
        <f t="shared" si="380"/>
        <v>0</v>
      </c>
      <c r="BC213" s="97">
        <v>0</v>
      </c>
      <c r="BD213" s="98">
        <f t="shared" si="381"/>
        <v>0</v>
      </c>
      <c r="BE213" s="97"/>
      <c r="BF213" s="98">
        <f t="shared" si="382"/>
        <v>0</v>
      </c>
      <c r="BG213" s="97"/>
      <c r="BH213" s="98">
        <f t="shared" si="383"/>
        <v>0</v>
      </c>
      <c r="BI213" s="97">
        <v>0</v>
      </c>
      <c r="BJ213" s="98">
        <f t="shared" si="384"/>
        <v>0</v>
      </c>
      <c r="BK213" s="97">
        <v>0</v>
      </c>
      <c r="BL213" s="98">
        <f t="shared" si="385"/>
        <v>0</v>
      </c>
      <c r="BM213" s="97"/>
      <c r="BN213" s="98">
        <f t="shared" si="386"/>
        <v>0</v>
      </c>
      <c r="BO213" s="97"/>
      <c r="BP213" s="98">
        <f t="shared" si="387"/>
        <v>0</v>
      </c>
      <c r="BQ213" s="97"/>
      <c r="BR213" s="98">
        <f t="shared" si="388"/>
        <v>0</v>
      </c>
      <c r="BS213" s="97"/>
      <c r="BT213" s="102">
        <f t="shared" si="389"/>
        <v>0</v>
      </c>
      <c r="BU213" s="104">
        <v>0</v>
      </c>
      <c r="BV213" s="98">
        <f t="shared" si="390"/>
        <v>0</v>
      </c>
      <c r="BW213" s="97">
        <v>0</v>
      </c>
      <c r="BX213" s="98">
        <f t="shared" si="391"/>
        <v>0</v>
      </c>
      <c r="BY213" s="97">
        <v>0</v>
      </c>
      <c r="BZ213" s="98">
        <f t="shared" si="392"/>
        <v>0</v>
      </c>
      <c r="CA213" s="97"/>
      <c r="CB213" s="98">
        <f t="shared" si="393"/>
        <v>0</v>
      </c>
      <c r="CC213" s="97">
        <v>0</v>
      </c>
      <c r="CD213" s="98">
        <f t="shared" si="394"/>
        <v>0</v>
      </c>
      <c r="CE213" s="97"/>
      <c r="CF213" s="98">
        <f t="shared" si="395"/>
        <v>0</v>
      </c>
      <c r="CG213" s="97"/>
      <c r="CH213" s="98">
        <f t="shared" si="396"/>
        <v>0</v>
      </c>
      <c r="CI213" s="97"/>
      <c r="CJ213" s="98">
        <f t="shared" si="397"/>
        <v>0</v>
      </c>
      <c r="CK213" s="97"/>
      <c r="CL213" s="98">
        <f t="shared" si="398"/>
        <v>0</v>
      </c>
      <c r="CM213" s="97"/>
      <c r="CN213" s="98">
        <f t="shared" si="399"/>
        <v>0</v>
      </c>
      <c r="CO213" s="97"/>
      <c r="CP213" s="98">
        <f t="shared" si="400"/>
        <v>0</v>
      </c>
      <c r="CQ213" s="97"/>
      <c r="CR213" s="98">
        <f t="shared" si="401"/>
        <v>0</v>
      </c>
      <c r="CS213" s="97">
        <v>0</v>
      </c>
      <c r="CT213" s="98">
        <f t="shared" si="402"/>
        <v>0</v>
      </c>
      <c r="CU213" s="103">
        <v>0</v>
      </c>
      <c r="CV213" s="98">
        <f t="shared" si="403"/>
        <v>0</v>
      </c>
      <c r="CW213" s="97">
        <v>0</v>
      </c>
      <c r="CX213" s="102">
        <f t="shared" si="404"/>
        <v>0</v>
      </c>
      <c r="CY213" s="97">
        <v>0</v>
      </c>
      <c r="CZ213" s="98">
        <f t="shared" si="405"/>
        <v>0</v>
      </c>
      <c r="DA213" s="104"/>
      <c r="DB213" s="98">
        <f t="shared" si="406"/>
        <v>0</v>
      </c>
      <c r="DC213" s="97"/>
      <c r="DD213" s="98">
        <f t="shared" si="407"/>
        <v>0</v>
      </c>
      <c r="DE213" s="97"/>
      <c r="DF213" s="98">
        <f t="shared" si="408"/>
        <v>0</v>
      </c>
      <c r="DG213" s="97"/>
      <c r="DH213" s="102">
        <f t="shared" si="409"/>
        <v>0</v>
      </c>
      <c r="DI213" s="98">
        <f t="shared" si="361"/>
        <v>732</v>
      </c>
      <c r="DJ213" s="98">
        <f t="shared" si="362"/>
        <v>91690467.792000011</v>
      </c>
    </row>
    <row r="214" spans="1:114" ht="60" customHeight="1" x14ac:dyDescent="0.25">
      <c r="A214" s="89"/>
      <c r="B214" s="90">
        <v>182</v>
      </c>
      <c r="C214" s="112" t="s">
        <v>517</v>
      </c>
      <c r="D214" s="92" t="s">
        <v>518</v>
      </c>
      <c r="E214" s="85">
        <v>23160</v>
      </c>
      <c r="F214" s="93">
        <v>7.92</v>
      </c>
      <c r="G214" s="94">
        <v>1</v>
      </c>
      <c r="H214" s="88"/>
      <c r="I214" s="95">
        <v>1.4</v>
      </c>
      <c r="J214" s="95">
        <v>1.68</v>
      </c>
      <c r="K214" s="95">
        <v>2.23</v>
      </c>
      <c r="L214" s="96">
        <v>2.57</v>
      </c>
      <c r="M214" s="97">
        <v>140</v>
      </c>
      <c r="N214" s="98">
        <f t="shared" si="307"/>
        <v>39546904.32</v>
      </c>
      <c r="O214" s="97"/>
      <c r="P214" s="97">
        <f t="shared" si="363"/>
        <v>0</v>
      </c>
      <c r="Q214" s="97">
        <v>16</v>
      </c>
      <c r="R214" s="98">
        <f t="shared" si="364"/>
        <v>4519646.2080000006</v>
      </c>
      <c r="S214" s="97"/>
      <c r="T214" s="98">
        <f t="shared" si="365"/>
        <v>0</v>
      </c>
      <c r="U214" s="97">
        <v>90</v>
      </c>
      <c r="V214" s="98">
        <f t="shared" si="360"/>
        <v>25423009.920000002</v>
      </c>
      <c r="W214" s="97"/>
      <c r="X214" s="98">
        <f t="shared" si="366"/>
        <v>0</v>
      </c>
      <c r="Y214" s="97"/>
      <c r="Z214" s="98">
        <f t="shared" si="367"/>
        <v>0</v>
      </c>
      <c r="AA214" s="97"/>
      <c r="AB214" s="98">
        <f t="shared" si="368"/>
        <v>0</v>
      </c>
      <c r="AC214" s="97"/>
      <c r="AD214" s="98">
        <f t="shared" si="369"/>
        <v>0</v>
      </c>
      <c r="AE214" s="97"/>
      <c r="AF214" s="98">
        <f t="shared" si="370"/>
        <v>0</v>
      </c>
      <c r="AG214" s="110"/>
      <c r="AH214" s="98">
        <f t="shared" si="371"/>
        <v>0</v>
      </c>
      <c r="AI214" s="97"/>
      <c r="AJ214" s="98">
        <f t="shared" si="372"/>
        <v>0</v>
      </c>
      <c r="AK214" s="97"/>
      <c r="AL214" s="97">
        <f t="shared" si="373"/>
        <v>0</v>
      </c>
      <c r="AM214" s="97"/>
      <c r="AN214" s="98">
        <f t="shared" si="374"/>
        <v>0</v>
      </c>
      <c r="AO214" s="103">
        <v>13</v>
      </c>
      <c r="AP214" s="98">
        <f t="shared" si="359"/>
        <v>4406655.0528000006</v>
      </c>
      <c r="AQ214" s="97"/>
      <c r="AR214" s="102">
        <f t="shared" si="375"/>
        <v>0</v>
      </c>
      <c r="AS214" s="97"/>
      <c r="AT214" s="98">
        <f t="shared" si="376"/>
        <v>0</v>
      </c>
      <c r="AU214" s="97"/>
      <c r="AV214" s="97">
        <f t="shared" si="377"/>
        <v>0</v>
      </c>
      <c r="AW214" s="97"/>
      <c r="AX214" s="98">
        <f t="shared" si="378"/>
        <v>0</v>
      </c>
      <c r="AY214" s="97"/>
      <c r="AZ214" s="98">
        <f t="shared" si="379"/>
        <v>0</v>
      </c>
      <c r="BA214" s="97"/>
      <c r="BB214" s="98">
        <f t="shared" si="380"/>
        <v>0</v>
      </c>
      <c r="BC214" s="97"/>
      <c r="BD214" s="98">
        <f t="shared" si="381"/>
        <v>0</v>
      </c>
      <c r="BE214" s="97"/>
      <c r="BF214" s="98">
        <f t="shared" si="382"/>
        <v>0</v>
      </c>
      <c r="BG214" s="97"/>
      <c r="BH214" s="98">
        <f t="shared" si="383"/>
        <v>0</v>
      </c>
      <c r="BI214" s="97"/>
      <c r="BJ214" s="98">
        <f t="shared" si="384"/>
        <v>0</v>
      </c>
      <c r="BK214" s="97"/>
      <c r="BL214" s="98">
        <f t="shared" si="385"/>
        <v>0</v>
      </c>
      <c r="BM214" s="97"/>
      <c r="BN214" s="98">
        <f t="shared" si="386"/>
        <v>0</v>
      </c>
      <c r="BO214" s="97"/>
      <c r="BP214" s="98">
        <f t="shared" si="387"/>
        <v>0</v>
      </c>
      <c r="BQ214" s="97"/>
      <c r="BR214" s="98">
        <f t="shared" si="388"/>
        <v>0</v>
      </c>
      <c r="BS214" s="97"/>
      <c r="BT214" s="102">
        <f t="shared" si="389"/>
        <v>0</v>
      </c>
      <c r="BU214" s="104"/>
      <c r="BV214" s="98">
        <f t="shared" si="390"/>
        <v>0</v>
      </c>
      <c r="BW214" s="97"/>
      <c r="BX214" s="98">
        <f t="shared" si="391"/>
        <v>0</v>
      </c>
      <c r="BY214" s="97"/>
      <c r="BZ214" s="98">
        <f t="shared" si="392"/>
        <v>0</v>
      </c>
      <c r="CA214" s="97"/>
      <c r="CB214" s="98">
        <f t="shared" si="393"/>
        <v>0</v>
      </c>
      <c r="CC214" s="97"/>
      <c r="CD214" s="98">
        <f t="shared" si="394"/>
        <v>0</v>
      </c>
      <c r="CE214" s="97"/>
      <c r="CF214" s="98">
        <f t="shared" si="395"/>
        <v>0</v>
      </c>
      <c r="CG214" s="97"/>
      <c r="CH214" s="98">
        <f t="shared" si="396"/>
        <v>0</v>
      </c>
      <c r="CI214" s="97"/>
      <c r="CJ214" s="98">
        <f t="shared" si="397"/>
        <v>0</v>
      </c>
      <c r="CK214" s="97"/>
      <c r="CL214" s="98">
        <f t="shared" si="398"/>
        <v>0</v>
      </c>
      <c r="CM214" s="97"/>
      <c r="CN214" s="98">
        <f t="shared" si="399"/>
        <v>0</v>
      </c>
      <c r="CO214" s="97"/>
      <c r="CP214" s="98">
        <f t="shared" si="400"/>
        <v>0</v>
      </c>
      <c r="CQ214" s="97"/>
      <c r="CR214" s="98">
        <f t="shared" si="401"/>
        <v>0</v>
      </c>
      <c r="CS214" s="97"/>
      <c r="CT214" s="98">
        <f t="shared" si="402"/>
        <v>0</v>
      </c>
      <c r="CU214" s="103">
        <v>0</v>
      </c>
      <c r="CV214" s="98">
        <f t="shared" si="403"/>
        <v>0</v>
      </c>
      <c r="CW214" s="97"/>
      <c r="CX214" s="102">
        <f t="shared" si="404"/>
        <v>0</v>
      </c>
      <c r="CY214" s="97"/>
      <c r="CZ214" s="98">
        <f t="shared" si="405"/>
        <v>0</v>
      </c>
      <c r="DA214" s="104"/>
      <c r="DB214" s="98">
        <f t="shared" si="406"/>
        <v>0</v>
      </c>
      <c r="DC214" s="97"/>
      <c r="DD214" s="98">
        <f t="shared" si="407"/>
        <v>0</v>
      </c>
      <c r="DE214" s="97"/>
      <c r="DF214" s="98">
        <f t="shared" si="408"/>
        <v>0</v>
      </c>
      <c r="DG214" s="97"/>
      <c r="DH214" s="102">
        <f t="shared" si="409"/>
        <v>0</v>
      </c>
      <c r="DI214" s="98">
        <f t="shared" si="361"/>
        <v>259</v>
      </c>
      <c r="DJ214" s="98">
        <f t="shared" si="362"/>
        <v>73896215.500799999</v>
      </c>
    </row>
    <row r="215" spans="1:114" ht="15.75" customHeight="1" x14ac:dyDescent="0.25">
      <c r="A215" s="89">
        <v>20</v>
      </c>
      <c r="B215" s="204"/>
      <c r="C215" s="205"/>
      <c r="D215" s="201" t="s">
        <v>519</v>
      </c>
      <c r="E215" s="85">
        <v>23160</v>
      </c>
      <c r="F215" s="155">
        <v>0.87</v>
      </c>
      <c r="G215" s="94">
        <v>1</v>
      </c>
      <c r="H215" s="88"/>
      <c r="I215" s="95">
        <v>1.4</v>
      </c>
      <c r="J215" s="95">
        <v>1.68</v>
      </c>
      <c r="K215" s="95">
        <v>2.23</v>
      </c>
      <c r="L215" s="96">
        <v>2.57</v>
      </c>
      <c r="M215" s="113">
        <f>SUM(M216:M225)</f>
        <v>929</v>
      </c>
      <c r="N215" s="113">
        <f>SUM(N216:N225)</f>
        <v>26770227.120000005</v>
      </c>
      <c r="O215" s="113">
        <f t="shared" ref="O215:BZ215" si="410">SUM(O216:O225)</f>
        <v>0</v>
      </c>
      <c r="P215" s="113">
        <f t="shared" si="410"/>
        <v>0</v>
      </c>
      <c r="Q215" s="113">
        <f t="shared" si="410"/>
        <v>14</v>
      </c>
      <c r="R215" s="113">
        <f t="shared" si="410"/>
        <v>402997.89599999995</v>
      </c>
      <c r="S215" s="113">
        <f t="shared" si="410"/>
        <v>0</v>
      </c>
      <c r="T215" s="113">
        <f t="shared" si="410"/>
        <v>0</v>
      </c>
      <c r="U215" s="113">
        <f t="shared" si="410"/>
        <v>0</v>
      </c>
      <c r="V215" s="113">
        <f t="shared" si="410"/>
        <v>0</v>
      </c>
      <c r="W215" s="113">
        <f t="shared" si="410"/>
        <v>320</v>
      </c>
      <c r="X215" s="113">
        <f t="shared" si="410"/>
        <v>26717376</v>
      </c>
      <c r="Y215" s="113">
        <f t="shared" si="410"/>
        <v>0</v>
      </c>
      <c r="Z215" s="113">
        <f t="shared" si="410"/>
        <v>0</v>
      </c>
      <c r="AA215" s="113">
        <f t="shared" si="410"/>
        <v>0</v>
      </c>
      <c r="AB215" s="113">
        <f t="shared" si="410"/>
        <v>0</v>
      </c>
      <c r="AC215" s="113">
        <f t="shared" si="410"/>
        <v>0</v>
      </c>
      <c r="AD215" s="113">
        <f t="shared" si="410"/>
        <v>0</v>
      </c>
      <c r="AE215" s="113">
        <f t="shared" si="410"/>
        <v>0</v>
      </c>
      <c r="AF215" s="113">
        <f t="shared" si="410"/>
        <v>0</v>
      </c>
      <c r="AG215" s="113">
        <f t="shared" si="410"/>
        <v>2311</v>
      </c>
      <c r="AH215" s="113">
        <f t="shared" si="410"/>
        <v>54998036.251199998</v>
      </c>
      <c r="AI215" s="113">
        <f t="shared" si="410"/>
        <v>0</v>
      </c>
      <c r="AJ215" s="113">
        <f t="shared" si="410"/>
        <v>0</v>
      </c>
      <c r="AK215" s="113">
        <f t="shared" si="410"/>
        <v>0</v>
      </c>
      <c r="AL215" s="113">
        <f t="shared" si="410"/>
        <v>0</v>
      </c>
      <c r="AM215" s="113">
        <f t="shared" si="410"/>
        <v>0</v>
      </c>
      <c r="AN215" s="113">
        <f t="shared" si="410"/>
        <v>0</v>
      </c>
      <c r="AO215" s="113">
        <f t="shared" si="410"/>
        <v>0</v>
      </c>
      <c r="AP215" s="113">
        <f t="shared" si="410"/>
        <v>0</v>
      </c>
      <c r="AQ215" s="113">
        <f t="shared" si="410"/>
        <v>18</v>
      </c>
      <c r="AR215" s="113">
        <f t="shared" si="410"/>
        <v>440922.30336000008</v>
      </c>
      <c r="AS215" s="113">
        <f t="shared" si="410"/>
        <v>2</v>
      </c>
      <c r="AT215" s="113">
        <f t="shared" si="410"/>
        <v>46042.079999999994</v>
      </c>
      <c r="AU215" s="113">
        <f t="shared" si="410"/>
        <v>16</v>
      </c>
      <c r="AV215" s="113">
        <f t="shared" si="410"/>
        <v>333428.96160000004</v>
      </c>
      <c r="AW215" s="113">
        <f>SUM(AW216:AW225)</f>
        <v>0</v>
      </c>
      <c r="AX215" s="113">
        <f>SUM(AX216:AX225)</f>
        <v>0</v>
      </c>
      <c r="AY215" s="113">
        <f>SUM(AY216:AY225)</f>
        <v>0</v>
      </c>
      <c r="AZ215" s="113">
        <f t="shared" si="410"/>
        <v>0</v>
      </c>
      <c r="BA215" s="113">
        <v>0</v>
      </c>
      <c r="BB215" s="113">
        <f t="shared" si="410"/>
        <v>0</v>
      </c>
      <c r="BC215" s="113">
        <f t="shared" si="410"/>
        <v>0</v>
      </c>
      <c r="BD215" s="113">
        <f t="shared" si="410"/>
        <v>0</v>
      </c>
      <c r="BE215" s="113">
        <f t="shared" si="410"/>
        <v>42</v>
      </c>
      <c r="BF215" s="113">
        <f t="shared" si="410"/>
        <v>819263.69279999984</v>
      </c>
      <c r="BG215" s="113">
        <f t="shared" si="410"/>
        <v>0</v>
      </c>
      <c r="BH215" s="113">
        <f t="shared" si="410"/>
        <v>0</v>
      </c>
      <c r="BI215" s="113">
        <f t="shared" si="410"/>
        <v>0</v>
      </c>
      <c r="BJ215" s="113">
        <f t="shared" si="410"/>
        <v>0</v>
      </c>
      <c r="BK215" s="113">
        <v>0</v>
      </c>
      <c r="BL215" s="113">
        <f t="shared" si="410"/>
        <v>0</v>
      </c>
      <c r="BM215" s="113">
        <f t="shared" si="410"/>
        <v>36</v>
      </c>
      <c r="BN215" s="113">
        <f t="shared" si="410"/>
        <v>714365.56799999997</v>
      </c>
      <c r="BO215" s="113">
        <f t="shared" si="410"/>
        <v>24</v>
      </c>
      <c r="BP215" s="113">
        <f t="shared" si="410"/>
        <v>455092.88831999997</v>
      </c>
      <c r="BQ215" s="113">
        <f t="shared" si="410"/>
        <v>39</v>
      </c>
      <c r="BR215" s="113">
        <f t="shared" si="410"/>
        <v>1210020.1021439999</v>
      </c>
      <c r="BS215" s="113">
        <f t="shared" si="410"/>
        <v>17</v>
      </c>
      <c r="BT215" s="203">
        <f t="shared" si="410"/>
        <v>486546.76224000001</v>
      </c>
      <c r="BU215" s="156">
        <f t="shared" si="410"/>
        <v>16</v>
      </c>
      <c r="BV215" s="113">
        <f t="shared" si="410"/>
        <v>408853.6704</v>
      </c>
      <c r="BW215" s="113">
        <f t="shared" si="410"/>
        <v>0</v>
      </c>
      <c r="BX215" s="113">
        <f t="shared" si="410"/>
        <v>0</v>
      </c>
      <c r="BY215" s="113">
        <f t="shared" si="410"/>
        <v>0</v>
      </c>
      <c r="BZ215" s="113">
        <f t="shared" si="410"/>
        <v>0</v>
      </c>
      <c r="CA215" s="113">
        <f>SUM(CA216:CA225)</f>
        <v>4</v>
      </c>
      <c r="CB215" s="113">
        <f>SUM(CB216:CB225)</f>
        <v>101863.23839999999</v>
      </c>
      <c r="CC215" s="113">
        <f t="shared" ref="CC215:DJ215" si="411">SUM(CC216:CC225)</f>
        <v>7</v>
      </c>
      <c r="CD215" s="113">
        <f t="shared" si="411"/>
        <v>83841.979199999987</v>
      </c>
      <c r="CE215" s="113">
        <f t="shared" si="411"/>
        <v>0</v>
      </c>
      <c r="CF215" s="113">
        <f t="shared" si="411"/>
        <v>0</v>
      </c>
      <c r="CG215" s="113">
        <f t="shared" si="411"/>
        <v>0</v>
      </c>
      <c r="CH215" s="113">
        <f t="shared" si="411"/>
        <v>0</v>
      </c>
      <c r="CI215" s="113">
        <f t="shared" si="411"/>
        <v>20</v>
      </c>
      <c r="CJ215" s="113">
        <f t="shared" si="411"/>
        <v>365742.72</v>
      </c>
      <c r="CK215" s="113">
        <f t="shared" si="411"/>
        <v>12</v>
      </c>
      <c r="CL215" s="113">
        <f t="shared" si="411"/>
        <v>221780.15999999997</v>
      </c>
      <c r="CM215" s="113">
        <f t="shared" si="411"/>
        <v>20</v>
      </c>
      <c r="CN215" s="113">
        <f t="shared" si="411"/>
        <v>382148.61551999999</v>
      </c>
      <c r="CO215" s="113">
        <f t="shared" si="411"/>
        <v>161</v>
      </c>
      <c r="CP215" s="113">
        <f t="shared" si="411"/>
        <v>4484289.78144</v>
      </c>
      <c r="CQ215" s="113">
        <f t="shared" si="411"/>
        <v>13</v>
      </c>
      <c r="CR215" s="113">
        <f t="shared" si="411"/>
        <v>373150.95551999996</v>
      </c>
      <c r="CS215" s="113">
        <f t="shared" si="411"/>
        <v>0</v>
      </c>
      <c r="CT215" s="113">
        <f t="shared" si="411"/>
        <v>0</v>
      </c>
      <c r="CU215" s="113">
        <f t="shared" si="411"/>
        <v>1446</v>
      </c>
      <c r="CV215" s="113">
        <f t="shared" si="411"/>
        <v>41633855.625599995</v>
      </c>
      <c r="CW215" s="113">
        <f t="shared" si="411"/>
        <v>0</v>
      </c>
      <c r="CX215" s="113">
        <f t="shared" si="411"/>
        <v>0</v>
      </c>
      <c r="CY215" s="113">
        <f t="shared" si="411"/>
        <v>9</v>
      </c>
      <c r="CZ215" s="113">
        <f t="shared" si="411"/>
        <v>186061.88160000002</v>
      </c>
      <c r="DA215" s="113">
        <f t="shared" si="411"/>
        <v>6</v>
      </c>
      <c r="DB215" s="113">
        <f t="shared" si="411"/>
        <v>119761.2864</v>
      </c>
      <c r="DC215" s="113">
        <f t="shared" si="411"/>
        <v>11</v>
      </c>
      <c r="DD215" s="113">
        <f t="shared" si="411"/>
        <v>286213.1327999999</v>
      </c>
      <c r="DE215" s="113">
        <f t="shared" si="411"/>
        <v>7</v>
      </c>
      <c r="DF215" s="113">
        <f t="shared" si="411"/>
        <v>203901.56639999998</v>
      </c>
      <c r="DG215" s="113">
        <f t="shared" si="411"/>
        <v>11</v>
      </c>
      <c r="DH215" s="203">
        <f t="shared" si="411"/>
        <v>421913.64535200002</v>
      </c>
      <c r="DI215" s="113">
        <f t="shared" si="411"/>
        <v>5511</v>
      </c>
      <c r="DJ215" s="113">
        <f t="shared" si="411"/>
        <v>162667697.88429603</v>
      </c>
    </row>
    <row r="216" spans="1:114" ht="45" customHeight="1" x14ac:dyDescent="0.25">
      <c r="A216" s="89"/>
      <c r="B216" s="90">
        <v>183</v>
      </c>
      <c r="C216" s="91" t="s">
        <v>520</v>
      </c>
      <c r="D216" s="92" t="s">
        <v>521</v>
      </c>
      <c r="E216" s="85">
        <v>23160</v>
      </c>
      <c r="F216" s="93">
        <v>0.66</v>
      </c>
      <c r="G216" s="94">
        <v>1</v>
      </c>
      <c r="H216" s="88"/>
      <c r="I216" s="95">
        <v>1.4</v>
      </c>
      <c r="J216" s="95">
        <v>1.68</v>
      </c>
      <c r="K216" s="95">
        <v>2.23</v>
      </c>
      <c r="L216" s="96">
        <v>2.57</v>
      </c>
      <c r="M216" s="97">
        <v>18</v>
      </c>
      <c r="N216" s="98">
        <f t="shared" ref="N216:N222" si="412">(M216*$E216*$F216*$G216*$I216*$N$11)</f>
        <v>423716.83199999994</v>
      </c>
      <c r="O216" s="97"/>
      <c r="P216" s="97">
        <f t="shared" ref="P216:P222" si="413">(O216*$E216*$F216*$G216*$I216*$P$11)</f>
        <v>0</v>
      </c>
      <c r="Q216" s="97"/>
      <c r="R216" s="98">
        <f t="shared" ref="R216:R222" si="414">(Q216*$E216*$F216*$G216*$I216*$R$11)</f>
        <v>0</v>
      </c>
      <c r="S216" s="97"/>
      <c r="T216" s="98">
        <f t="shared" ref="T216:T222" si="415">(S216/12*2*$E216*$F216*$G216*$I216*$T$11)+(S216/12*10*$E216*$F216*$G216*$I216*$T$12)</f>
        <v>0</v>
      </c>
      <c r="U216" s="97">
        <v>0</v>
      </c>
      <c r="V216" s="98">
        <f t="shared" ref="V216:V222" si="416">(U216*$E216*$F216*$G216*$I216*$V$11)</f>
        <v>0</v>
      </c>
      <c r="W216" s="97"/>
      <c r="X216" s="98">
        <f t="shared" ref="X216:X222" si="417">(W216*$E216*$F216*$G216*$I216*$X$11)</f>
        <v>0</v>
      </c>
      <c r="Y216" s="97"/>
      <c r="Z216" s="98">
        <f t="shared" ref="Z216:Z222" si="418">(Y216*$E216*$F216*$G216*$I216*$Z$11)</f>
        <v>0</v>
      </c>
      <c r="AA216" s="97">
        <v>0</v>
      </c>
      <c r="AB216" s="98">
        <f t="shared" ref="AB216:AB222" si="419">(AA216*$E216*$F216*$G216*$I216*$AB$11)</f>
        <v>0</v>
      </c>
      <c r="AC216" s="97"/>
      <c r="AD216" s="98">
        <f t="shared" ref="AD216:AD222" si="420">(AC216*$E216*$F216*$G216*$I216*$AD$11)</f>
        <v>0</v>
      </c>
      <c r="AE216" s="97">
        <v>0</v>
      </c>
      <c r="AF216" s="98">
        <f t="shared" ref="AF216:AF222" si="421">(AE216*$E216*$F216*$G216*$I216*$AF$11)</f>
        <v>0</v>
      </c>
      <c r="AG216" s="110">
        <v>16</v>
      </c>
      <c r="AH216" s="98">
        <f t="shared" ref="AH216:AH222" si="422">(AG216*$E216*$F216*$G216*$I216*$AH$11)</f>
        <v>376637.18400000001</v>
      </c>
      <c r="AI216" s="97"/>
      <c r="AJ216" s="98">
        <f t="shared" ref="AJ216:AJ222" si="423">(AI216*$E216*$F216*$G216*$I216*$AJ$11)</f>
        <v>0</v>
      </c>
      <c r="AK216" s="97"/>
      <c r="AL216" s="97">
        <f t="shared" ref="AL216:AL222" si="424">(AK216*$E216*$F216*$G216*$I216*$AL$11)</f>
        <v>0</v>
      </c>
      <c r="AM216" s="97"/>
      <c r="AN216" s="98">
        <f t="shared" ref="AN216:AN222" si="425">(AM216*$E216*$F216*$G216*$J216*$AN$11)</f>
        <v>0</v>
      </c>
      <c r="AO216" s="103">
        <v>0</v>
      </c>
      <c r="AP216" s="98">
        <f t="shared" ref="AP216:AP222" si="426">(AO216*$E216*$F216*$G216*$J216*$AP$11)</f>
        <v>0</v>
      </c>
      <c r="AQ216" s="97">
        <v>0</v>
      </c>
      <c r="AR216" s="102">
        <f t="shared" ref="AR216:AR222" si="427">(AQ216*$E216*$F216*$G216*$J216*$AR$11)</f>
        <v>0</v>
      </c>
      <c r="AS216" s="97"/>
      <c r="AT216" s="98">
        <f t="shared" ref="AT216:AT222" si="428">(AS216*$E216*$F216*$G216*$I216*$AT$11)</f>
        <v>0</v>
      </c>
      <c r="AU216" s="97"/>
      <c r="AV216" s="97">
        <f t="shared" ref="AV216:AV222" si="429">(AU216*$E216*$F216*$G216*$I216*$AV$11)</f>
        <v>0</v>
      </c>
      <c r="AW216" s="97"/>
      <c r="AX216" s="98">
        <f t="shared" ref="AX216:AX222" si="430">(AW216*$E216*$F216*$G216*$I216*$AX$11)</f>
        <v>0</v>
      </c>
      <c r="AY216" s="97">
        <v>0</v>
      </c>
      <c r="AZ216" s="98">
        <f t="shared" ref="AZ216:AZ222" si="431">(AY216*$E216*$F216*$G216*$I216*$AZ$11)</f>
        <v>0</v>
      </c>
      <c r="BA216" s="97">
        <v>0</v>
      </c>
      <c r="BB216" s="98">
        <f t="shared" ref="BB216:BB222" si="432">(BA216*$E216*$F216*$G216*$I216*$BB$11)</f>
        <v>0</v>
      </c>
      <c r="BC216" s="97">
        <v>0</v>
      </c>
      <c r="BD216" s="98">
        <f t="shared" ref="BD216:BD222" si="433">(BC216*$E216*$F216*$G216*$I216*$BD$11)</f>
        <v>0</v>
      </c>
      <c r="BE216" s="97"/>
      <c r="BF216" s="98">
        <f t="shared" ref="BF216:BF222" si="434">(BE216*$E216*$F216*$G216*$I216*$BF$11)</f>
        <v>0</v>
      </c>
      <c r="BG216" s="97"/>
      <c r="BH216" s="98">
        <f t="shared" ref="BH216:BH222" si="435">(BG216*$E216*$F216*$G216*$J216*$BH$11)</f>
        <v>0</v>
      </c>
      <c r="BI216" s="97">
        <v>0</v>
      </c>
      <c r="BJ216" s="98">
        <f t="shared" ref="BJ216:BJ222" si="436">(BI216*$E216*$F216*$G216*$J216*$BJ$11)</f>
        <v>0</v>
      </c>
      <c r="BK216" s="97">
        <v>0</v>
      </c>
      <c r="BL216" s="98">
        <f t="shared" ref="BL216:BL222" si="437">(BK216*$E216*$F216*$G216*$J216*$BL$11)</f>
        <v>0</v>
      </c>
      <c r="BM216" s="97"/>
      <c r="BN216" s="98">
        <f t="shared" ref="BN216:BN222" si="438">(BM216*$E216*$F216*$G216*$J216*$BN$11)</f>
        <v>0</v>
      </c>
      <c r="BO216" s="97"/>
      <c r="BP216" s="98">
        <f t="shared" ref="BP216:BP222" si="439">(BO216*$E216*$F216*$G216*$J216*$BP$11)</f>
        <v>0</v>
      </c>
      <c r="BQ216" s="97">
        <v>5</v>
      </c>
      <c r="BR216" s="98">
        <f t="shared" ref="BR216:BR222" si="440">(BQ216*$E216*$F216*$G216*$J216*$BR$11)</f>
        <v>164350.77119999999</v>
      </c>
      <c r="BS216" s="97"/>
      <c r="BT216" s="102">
        <f t="shared" ref="BT216:BT222" si="441">(BS216*$E216*$F216*$G216*$J216*$BT$11)</f>
        <v>0</v>
      </c>
      <c r="BU216" s="104">
        <v>0</v>
      </c>
      <c r="BV216" s="98">
        <f t="shared" ref="BV216:BV222" si="442">(BU216*$E216*$F216*$G216*$I216*$BV$11)</f>
        <v>0</v>
      </c>
      <c r="BW216" s="97">
        <v>0</v>
      </c>
      <c r="BX216" s="98">
        <f t="shared" ref="BX216:BX222" si="443">(BW216*$E216*$F216*$G216*$I216*$BX$11)</f>
        <v>0</v>
      </c>
      <c r="BY216" s="97">
        <v>0</v>
      </c>
      <c r="BZ216" s="98">
        <f t="shared" ref="BZ216:BZ222" si="444">(BY216*$E216*$F216*$G216*$I216*$BZ$11)</f>
        <v>0</v>
      </c>
      <c r="CA216" s="97"/>
      <c r="CB216" s="98">
        <f t="shared" ref="CB216:CB222" si="445">(CA216*$E216*$F216*$G216*$J216*$CB$11)</f>
        <v>0</v>
      </c>
      <c r="CC216" s="97"/>
      <c r="CD216" s="98">
        <f t="shared" ref="CD216:CD222" si="446">(CC216*$E216*$F216*$G216*$I216*$CD$11)</f>
        <v>0</v>
      </c>
      <c r="CE216" s="97"/>
      <c r="CF216" s="98">
        <f t="shared" ref="CF216:CF222" si="447">(CE216*$E216*$F216*$G216*$I216*$CF$11)</f>
        <v>0</v>
      </c>
      <c r="CG216" s="97"/>
      <c r="CH216" s="98">
        <f>(CG216*$E216*$F216*$G216*$I216*$CH$11)</f>
        <v>0</v>
      </c>
      <c r="CI216" s="97"/>
      <c r="CJ216" s="98">
        <f t="shared" ref="CJ216:CJ222" si="448">(CI216*$E216*$F216*$G216*$I216*$CJ$11)</f>
        <v>0</v>
      </c>
      <c r="CK216" s="97"/>
      <c r="CL216" s="98">
        <f t="shared" ref="CL216:CL222" si="449">(CK216*$E216*$F216*$G216*$I216*$CL$11)</f>
        <v>0</v>
      </c>
      <c r="CM216" s="97"/>
      <c r="CN216" s="98">
        <f t="shared" ref="CN216:CN222" si="450">(CM216*$E216*$F216*$G216*$I216*$CN$11)</f>
        <v>0</v>
      </c>
      <c r="CO216" s="97">
        <v>0</v>
      </c>
      <c r="CP216" s="98">
        <f t="shared" ref="CP216:CP222" si="451">(CO216*$E216*$F216*$G216*$J216*$CP$11)</f>
        <v>0</v>
      </c>
      <c r="CQ216" s="97"/>
      <c r="CR216" s="98">
        <f t="shared" ref="CR216:CR222" si="452">(CQ216*$E216*$F216*$G216*$J216*$CR$11)</f>
        <v>0</v>
      </c>
      <c r="CS216" s="97">
        <v>0</v>
      </c>
      <c r="CT216" s="98">
        <f t="shared" ref="CT216:CT222" si="453">(CS216*$E216*$F216*$G216*$J216*$CT$11)</f>
        <v>0</v>
      </c>
      <c r="CU216" s="103">
        <v>33</v>
      </c>
      <c r="CV216" s="98">
        <f t="shared" ref="CV216:CV222" si="454">(CU216*$E216*$F216*$G216*$J216*$CV$11)</f>
        <v>762690.29760000005</v>
      </c>
      <c r="CW216" s="97">
        <v>0</v>
      </c>
      <c r="CX216" s="102">
        <f t="shared" ref="CX216:CX222" si="455">(CW216*$E216*$F216*$G216*$J216*$CX$11)</f>
        <v>0</v>
      </c>
      <c r="CY216" s="97"/>
      <c r="CZ216" s="98">
        <f t="shared" ref="CZ216:CZ222" si="456">(CY216*$E216*$F216*$G216*$J216*$CZ$11)</f>
        <v>0</v>
      </c>
      <c r="DA216" s="104"/>
      <c r="DB216" s="98">
        <f t="shared" ref="DB216:DB222" si="457">(DA216*$E216*$F216*$G216*$J216*$DB$11)</f>
        <v>0</v>
      </c>
      <c r="DC216" s="97"/>
      <c r="DD216" s="98">
        <f t="shared" ref="DD216:DD222" si="458">(DC216*$E216*$F216*$G216*$J216*$DD$11)</f>
        <v>0</v>
      </c>
      <c r="DE216" s="97"/>
      <c r="DF216" s="98">
        <f t="shared" ref="DF216:DF222" si="459">(DE216*$E216*$F216*$G216*$K216*$DF$11)</f>
        <v>0</v>
      </c>
      <c r="DG216" s="97"/>
      <c r="DH216" s="102">
        <f t="shared" ref="DH216:DH222" si="460">(DG216*$E216*$F216*$G216*$L216*$DH$11)</f>
        <v>0</v>
      </c>
      <c r="DI216" s="98">
        <f t="shared" ref="DI216:DI225" si="461">SUM(M216,O216,Q216,S216,U216,W216,Y216,AA216,AC216,AE216,AG216,AI216,AO216,AS216,AU216,BY216,AK216,AY216,BA216,BC216,CM216,BE216,BG216,AM216,BK216,AQ216,CO216,BM216,CQ216,BO216,BQ216,BS216,CA216,BU216,BW216,CC216,CE216,CG216,CI216,CK216,CS216,CU216,BI216,AW216,CW216,CY216,DA216,DC216,DE216,DG216)</f>
        <v>72</v>
      </c>
      <c r="DJ216" s="98">
        <f t="shared" ref="DJ216:DJ225" si="462">SUM(N216,P216,R216,T216,V216,X216,Z216,AB216,AD216,AF216,AH216,AJ216,AP216,AT216,AV216,BZ216,AL216,AZ216,BB216,BD216,CN216,BF216,BH216,AN216,BL216,AR216,CP216,BN216,CR216,BP216,BR216,BT216,CB216,BV216,BX216,CD216,CF216,CH216,CJ216,CL216,CT216,CV216,BJ216,AX216,CX216,CZ216,DB216,DD216,DF216,DH216)</f>
        <v>1727395.0847999998</v>
      </c>
    </row>
    <row r="217" spans="1:114" ht="30" customHeight="1" x14ac:dyDescent="0.25">
      <c r="A217" s="89"/>
      <c r="B217" s="90">
        <v>184</v>
      </c>
      <c r="C217" s="91" t="s">
        <v>522</v>
      </c>
      <c r="D217" s="92" t="s">
        <v>523</v>
      </c>
      <c r="E217" s="85">
        <v>23160</v>
      </c>
      <c r="F217" s="93">
        <v>0.47</v>
      </c>
      <c r="G217" s="94">
        <v>1</v>
      </c>
      <c r="H217" s="88"/>
      <c r="I217" s="95">
        <v>1.4</v>
      </c>
      <c r="J217" s="95">
        <v>1.68</v>
      </c>
      <c r="K217" s="95">
        <v>2.23</v>
      </c>
      <c r="L217" s="96">
        <v>2.57</v>
      </c>
      <c r="M217" s="97">
        <v>130</v>
      </c>
      <c r="N217" s="98">
        <f t="shared" si="412"/>
        <v>2179217.04</v>
      </c>
      <c r="O217" s="97"/>
      <c r="P217" s="97">
        <f t="shared" si="413"/>
        <v>0</v>
      </c>
      <c r="Q217" s="97"/>
      <c r="R217" s="98">
        <f t="shared" si="414"/>
        <v>0</v>
      </c>
      <c r="S217" s="97"/>
      <c r="T217" s="98">
        <f t="shared" si="415"/>
        <v>0</v>
      </c>
      <c r="U217" s="97">
        <v>0</v>
      </c>
      <c r="V217" s="98">
        <f t="shared" si="416"/>
        <v>0</v>
      </c>
      <c r="W217" s="97"/>
      <c r="X217" s="98">
        <f t="shared" si="417"/>
        <v>0</v>
      </c>
      <c r="Y217" s="97"/>
      <c r="Z217" s="98">
        <f t="shared" si="418"/>
        <v>0</v>
      </c>
      <c r="AA217" s="97">
        <v>0</v>
      </c>
      <c r="AB217" s="98">
        <f t="shared" si="419"/>
        <v>0</v>
      </c>
      <c r="AC217" s="97"/>
      <c r="AD217" s="98">
        <f t="shared" si="420"/>
        <v>0</v>
      </c>
      <c r="AE217" s="97">
        <v>0</v>
      </c>
      <c r="AF217" s="98">
        <f t="shared" si="421"/>
        <v>0</v>
      </c>
      <c r="AG217" s="110">
        <f>431+8+20</f>
        <v>459</v>
      </c>
      <c r="AH217" s="98">
        <f t="shared" si="422"/>
        <v>7694312.4720000001</v>
      </c>
      <c r="AI217" s="97"/>
      <c r="AJ217" s="98">
        <f t="shared" si="423"/>
        <v>0</v>
      </c>
      <c r="AK217" s="97"/>
      <c r="AL217" s="97">
        <f t="shared" si="424"/>
        <v>0</v>
      </c>
      <c r="AM217" s="97"/>
      <c r="AN217" s="98">
        <f t="shared" si="425"/>
        <v>0</v>
      </c>
      <c r="AO217" s="103">
        <v>0</v>
      </c>
      <c r="AP217" s="98">
        <f t="shared" si="426"/>
        <v>0</v>
      </c>
      <c r="AQ217" s="97">
        <v>3</v>
      </c>
      <c r="AR217" s="102">
        <f t="shared" si="427"/>
        <v>60347.548799999997</v>
      </c>
      <c r="AS217" s="97"/>
      <c r="AT217" s="98">
        <f t="shared" si="428"/>
        <v>0</v>
      </c>
      <c r="AU217" s="97"/>
      <c r="AV217" s="97">
        <f t="shared" si="429"/>
        <v>0</v>
      </c>
      <c r="AW217" s="97"/>
      <c r="AX217" s="98">
        <f t="shared" si="430"/>
        <v>0</v>
      </c>
      <c r="AY217" s="97">
        <v>0</v>
      </c>
      <c r="AZ217" s="98">
        <f t="shared" si="431"/>
        <v>0</v>
      </c>
      <c r="BA217" s="97">
        <v>0</v>
      </c>
      <c r="BB217" s="98">
        <f t="shared" si="432"/>
        <v>0</v>
      </c>
      <c r="BC217" s="97">
        <v>0</v>
      </c>
      <c r="BD217" s="98">
        <f t="shared" si="433"/>
        <v>0</v>
      </c>
      <c r="BE217" s="97">
        <v>42</v>
      </c>
      <c r="BF217" s="98">
        <f t="shared" si="434"/>
        <v>819263.69279999984</v>
      </c>
      <c r="BG217" s="97"/>
      <c r="BH217" s="98">
        <f t="shared" si="435"/>
        <v>0</v>
      </c>
      <c r="BI217" s="97">
        <v>0</v>
      </c>
      <c r="BJ217" s="98">
        <f t="shared" si="436"/>
        <v>0</v>
      </c>
      <c r="BK217" s="97">
        <v>0</v>
      </c>
      <c r="BL217" s="98">
        <f t="shared" si="437"/>
        <v>0</v>
      </c>
      <c r="BM217" s="97">
        <v>30</v>
      </c>
      <c r="BN217" s="98">
        <f t="shared" si="438"/>
        <v>548614.07999999996</v>
      </c>
      <c r="BO217" s="97">
        <v>15</v>
      </c>
      <c r="BP217" s="98">
        <f t="shared" si="439"/>
        <v>246876.33599999998</v>
      </c>
      <c r="BQ217" s="97">
        <v>12</v>
      </c>
      <c r="BR217" s="98">
        <f t="shared" si="440"/>
        <v>280890.40895999997</v>
      </c>
      <c r="BS217" s="97">
        <v>3</v>
      </c>
      <c r="BT217" s="102">
        <f t="shared" si="441"/>
        <v>60347.548799999997</v>
      </c>
      <c r="BU217" s="104">
        <v>0</v>
      </c>
      <c r="BV217" s="98">
        <f t="shared" si="442"/>
        <v>0</v>
      </c>
      <c r="BW217" s="97">
        <v>0</v>
      </c>
      <c r="BX217" s="98">
        <f t="shared" si="443"/>
        <v>0</v>
      </c>
      <c r="BY217" s="97">
        <v>0</v>
      </c>
      <c r="BZ217" s="98">
        <f t="shared" si="444"/>
        <v>0</v>
      </c>
      <c r="CA217" s="97">
        <v>1</v>
      </c>
      <c r="CB217" s="98">
        <f t="shared" si="445"/>
        <v>18287.135999999999</v>
      </c>
      <c r="CC217" s="97">
        <v>5</v>
      </c>
      <c r="CD217" s="98">
        <f t="shared" si="446"/>
        <v>53337.479999999996</v>
      </c>
      <c r="CE217" s="97"/>
      <c r="CF217" s="98">
        <f t="shared" si="447"/>
        <v>0</v>
      </c>
      <c r="CG217" s="97"/>
      <c r="CH217" s="98"/>
      <c r="CI217" s="97">
        <v>20</v>
      </c>
      <c r="CJ217" s="98">
        <f t="shared" si="448"/>
        <v>365742.72</v>
      </c>
      <c r="CK217" s="97">
        <v>7</v>
      </c>
      <c r="CL217" s="98">
        <f t="shared" si="449"/>
        <v>106674.95999999999</v>
      </c>
      <c r="CM217" s="97">
        <v>14</v>
      </c>
      <c r="CN217" s="98">
        <f t="shared" si="450"/>
        <v>236818.4112</v>
      </c>
      <c r="CO217" s="97">
        <v>44</v>
      </c>
      <c r="CP217" s="98">
        <f t="shared" si="451"/>
        <v>893143.72224000003</v>
      </c>
      <c r="CQ217" s="97">
        <v>5</v>
      </c>
      <c r="CR217" s="98">
        <f t="shared" si="452"/>
        <v>109722.81599999999</v>
      </c>
      <c r="CS217" s="97">
        <v>0</v>
      </c>
      <c r="CT217" s="98">
        <f t="shared" si="453"/>
        <v>0</v>
      </c>
      <c r="CU217" s="103">
        <v>191</v>
      </c>
      <c r="CV217" s="98">
        <f t="shared" si="454"/>
        <v>3143558.6784000001</v>
      </c>
      <c r="CW217" s="97">
        <v>0</v>
      </c>
      <c r="CX217" s="102">
        <f t="shared" si="455"/>
        <v>0</v>
      </c>
      <c r="CY217" s="146">
        <v>5</v>
      </c>
      <c r="CZ217" s="98">
        <f t="shared" si="456"/>
        <v>91435.68</v>
      </c>
      <c r="DA217" s="104">
        <v>5</v>
      </c>
      <c r="DB217" s="98">
        <f t="shared" si="457"/>
        <v>91435.68</v>
      </c>
      <c r="DC217" s="97">
        <v>7</v>
      </c>
      <c r="DD217" s="98">
        <f t="shared" si="458"/>
        <v>153611.94239999997</v>
      </c>
      <c r="DE217" s="97">
        <v>7</v>
      </c>
      <c r="DF217" s="98">
        <f t="shared" si="459"/>
        <v>203901.56639999998</v>
      </c>
      <c r="DG217" s="97">
        <v>3</v>
      </c>
      <c r="DH217" s="102">
        <f t="shared" si="460"/>
        <v>93156.630120000002</v>
      </c>
      <c r="DI217" s="98">
        <f t="shared" si="461"/>
        <v>1008</v>
      </c>
      <c r="DJ217" s="98">
        <f t="shared" si="462"/>
        <v>17450696.550120004</v>
      </c>
    </row>
    <row r="218" spans="1:114" ht="15.75" customHeight="1" x14ac:dyDescent="0.25">
      <c r="A218" s="89"/>
      <c r="B218" s="90">
        <v>185</v>
      </c>
      <c r="C218" s="91" t="s">
        <v>524</v>
      </c>
      <c r="D218" s="92" t="s">
        <v>525</v>
      </c>
      <c r="E218" s="85">
        <v>23160</v>
      </c>
      <c r="F218" s="93">
        <v>0.61</v>
      </c>
      <c r="G218" s="111">
        <v>0.8</v>
      </c>
      <c r="H218" s="149"/>
      <c r="I218" s="95">
        <v>1.4</v>
      </c>
      <c r="J218" s="95">
        <v>1.68</v>
      </c>
      <c r="K218" s="95">
        <v>2.23</v>
      </c>
      <c r="L218" s="96">
        <v>2.57</v>
      </c>
      <c r="M218" s="97">
        <f>53+15-8</f>
        <v>60</v>
      </c>
      <c r="N218" s="98">
        <f t="shared" si="412"/>
        <v>1044312.192</v>
      </c>
      <c r="O218" s="97"/>
      <c r="P218" s="97">
        <f t="shared" si="413"/>
        <v>0</v>
      </c>
      <c r="Q218" s="97"/>
      <c r="R218" s="98">
        <f t="shared" si="414"/>
        <v>0</v>
      </c>
      <c r="S218" s="97"/>
      <c r="T218" s="98">
        <f t="shared" si="415"/>
        <v>0</v>
      </c>
      <c r="U218" s="97"/>
      <c r="V218" s="98">
        <f t="shared" si="416"/>
        <v>0</v>
      </c>
      <c r="W218" s="97"/>
      <c r="X218" s="98">
        <f t="shared" si="417"/>
        <v>0</v>
      </c>
      <c r="Y218" s="97"/>
      <c r="Z218" s="98">
        <f t="shared" si="418"/>
        <v>0</v>
      </c>
      <c r="AA218" s="97">
        <v>0</v>
      </c>
      <c r="AB218" s="98">
        <f t="shared" si="419"/>
        <v>0</v>
      </c>
      <c r="AC218" s="97"/>
      <c r="AD218" s="98">
        <f t="shared" si="420"/>
        <v>0</v>
      </c>
      <c r="AE218" s="97">
        <v>0</v>
      </c>
      <c r="AF218" s="98">
        <f t="shared" si="421"/>
        <v>0</v>
      </c>
      <c r="AG218" s="110">
        <v>216</v>
      </c>
      <c r="AH218" s="98">
        <f t="shared" si="422"/>
        <v>3759523.8912000004</v>
      </c>
      <c r="AI218" s="97"/>
      <c r="AJ218" s="98">
        <f t="shared" si="423"/>
        <v>0</v>
      </c>
      <c r="AK218" s="97"/>
      <c r="AL218" s="97">
        <f t="shared" si="424"/>
        <v>0</v>
      </c>
      <c r="AM218" s="97"/>
      <c r="AN218" s="98">
        <f t="shared" si="425"/>
        <v>0</v>
      </c>
      <c r="AO218" s="103">
        <v>0</v>
      </c>
      <c r="AP218" s="98">
        <f t="shared" si="426"/>
        <v>0</v>
      </c>
      <c r="AQ218" s="97">
        <v>8</v>
      </c>
      <c r="AR218" s="102">
        <f t="shared" si="427"/>
        <v>167089.95072000005</v>
      </c>
      <c r="AS218" s="97"/>
      <c r="AT218" s="98">
        <f t="shared" si="428"/>
        <v>0</v>
      </c>
      <c r="AU218" s="97"/>
      <c r="AV218" s="97">
        <f t="shared" si="429"/>
        <v>0</v>
      </c>
      <c r="AW218" s="97"/>
      <c r="AX218" s="98">
        <f t="shared" si="430"/>
        <v>0</v>
      </c>
      <c r="AY218" s="97">
        <v>0</v>
      </c>
      <c r="AZ218" s="98">
        <f t="shared" si="431"/>
        <v>0</v>
      </c>
      <c r="BA218" s="97">
        <v>0</v>
      </c>
      <c r="BB218" s="98">
        <f t="shared" si="432"/>
        <v>0</v>
      </c>
      <c r="BC218" s="97">
        <v>0</v>
      </c>
      <c r="BD218" s="98">
        <f t="shared" si="433"/>
        <v>0</v>
      </c>
      <c r="BE218" s="97"/>
      <c r="BF218" s="98">
        <f t="shared" si="434"/>
        <v>0</v>
      </c>
      <c r="BG218" s="97"/>
      <c r="BH218" s="98">
        <f t="shared" si="435"/>
        <v>0</v>
      </c>
      <c r="BI218" s="97">
        <v>0</v>
      </c>
      <c r="BJ218" s="98">
        <f t="shared" si="436"/>
        <v>0</v>
      </c>
      <c r="BK218" s="97">
        <v>0</v>
      </c>
      <c r="BL218" s="98">
        <f t="shared" si="437"/>
        <v>0</v>
      </c>
      <c r="BM218" s="97"/>
      <c r="BN218" s="98">
        <f t="shared" si="438"/>
        <v>0</v>
      </c>
      <c r="BO218" s="97">
        <v>2</v>
      </c>
      <c r="BP218" s="98">
        <f t="shared" si="439"/>
        <v>34177.489920000007</v>
      </c>
      <c r="BQ218" s="97">
        <v>2</v>
      </c>
      <c r="BR218" s="98">
        <f t="shared" si="440"/>
        <v>48607.985664000007</v>
      </c>
      <c r="BS218" s="97"/>
      <c r="BT218" s="102">
        <f t="shared" si="441"/>
        <v>0</v>
      </c>
      <c r="BU218" s="104">
        <v>0</v>
      </c>
      <c r="BV218" s="98">
        <f t="shared" si="442"/>
        <v>0</v>
      </c>
      <c r="BW218" s="97">
        <v>0</v>
      </c>
      <c r="BX218" s="98">
        <f t="shared" si="443"/>
        <v>0</v>
      </c>
      <c r="BY218" s="97">
        <v>0</v>
      </c>
      <c r="BZ218" s="98">
        <f t="shared" si="444"/>
        <v>0</v>
      </c>
      <c r="CA218" s="97"/>
      <c r="CB218" s="98">
        <f t="shared" si="445"/>
        <v>0</v>
      </c>
      <c r="CC218" s="97"/>
      <c r="CD218" s="98">
        <f t="shared" si="446"/>
        <v>0</v>
      </c>
      <c r="CE218" s="97"/>
      <c r="CF218" s="98">
        <f t="shared" si="447"/>
        <v>0</v>
      </c>
      <c r="CG218" s="97"/>
      <c r="CH218" s="98">
        <f>(CG218*$E218*$F218*$G218*$I218*$CH$11)</f>
        <v>0</v>
      </c>
      <c r="CI218" s="97"/>
      <c r="CJ218" s="98">
        <f t="shared" si="448"/>
        <v>0</v>
      </c>
      <c r="CK218" s="97"/>
      <c r="CL218" s="98">
        <f t="shared" si="449"/>
        <v>0</v>
      </c>
      <c r="CM218" s="97">
        <v>1</v>
      </c>
      <c r="CN218" s="98">
        <f t="shared" si="450"/>
        <v>17563.432320000004</v>
      </c>
      <c r="CO218" s="97">
        <v>12</v>
      </c>
      <c r="CP218" s="98">
        <f t="shared" si="451"/>
        <v>252913.42540800001</v>
      </c>
      <c r="CQ218" s="97"/>
      <c r="CR218" s="98">
        <f t="shared" si="452"/>
        <v>0</v>
      </c>
      <c r="CS218" s="97">
        <v>0</v>
      </c>
      <c r="CT218" s="98">
        <f t="shared" si="453"/>
        <v>0</v>
      </c>
      <c r="CU218" s="103">
        <v>80</v>
      </c>
      <c r="CV218" s="98">
        <f t="shared" si="454"/>
        <v>1367099.5967999999</v>
      </c>
      <c r="CW218" s="97">
        <v>0</v>
      </c>
      <c r="CX218" s="102">
        <f t="shared" si="455"/>
        <v>0</v>
      </c>
      <c r="CY218" s="146">
        <v>2</v>
      </c>
      <c r="CZ218" s="98">
        <f t="shared" si="456"/>
        <v>37974.988800000006</v>
      </c>
      <c r="DA218" s="104"/>
      <c r="DB218" s="98">
        <f t="shared" si="457"/>
        <v>0</v>
      </c>
      <c r="DC218" s="97"/>
      <c r="DD218" s="98">
        <f t="shared" si="458"/>
        <v>0</v>
      </c>
      <c r="DE218" s="97"/>
      <c r="DF218" s="98">
        <f t="shared" si="459"/>
        <v>0</v>
      </c>
      <c r="DG218" s="97">
        <v>3</v>
      </c>
      <c r="DH218" s="102">
        <f t="shared" si="460"/>
        <v>96724.330847999998</v>
      </c>
      <c r="DI218" s="98">
        <f t="shared" si="461"/>
        <v>386</v>
      </c>
      <c r="DJ218" s="98">
        <f t="shared" si="462"/>
        <v>6825987.2836800003</v>
      </c>
    </row>
    <row r="219" spans="1:114" ht="47.25" customHeight="1" x14ac:dyDescent="0.25">
      <c r="A219" s="89"/>
      <c r="B219" s="90">
        <v>186</v>
      </c>
      <c r="C219" s="91" t="s">
        <v>526</v>
      </c>
      <c r="D219" s="92" t="s">
        <v>527</v>
      </c>
      <c r="E219" s="85">
        <v>23160</v>
      </c>
      <c r="F219" s="93">
        <v>0.71</v>
      </c>
      <c r="G219" s="94">
        <v>1</v>
      </c>
      <c r="H219" s="88"/>
      <c r="I219" s="95">
        <v>1.4</v>
      </c>
      <c r="J219" s="95">
        <v>1.68</v>
      </c>
      <c r="K219" s="95">
        <v>2.23</v>
      </c>
      <c r="L219" s="96">
        <v>2.57</v>
      </c>
      <c r="M219" s="97">
        <v>80</v>
      </c>
      <c r="N219" s="98">
        <f t="shared" si="412"/>
        <v>2025851.52</v>
      </c>
      <c r="O219" s="97"/>
      <c r="P219" s="97">
        <f t="shared" si="413"/>
        <v>0</v>
      </c>
      <c r="Q219" s="97">
        <v>9</v>
      </c>
      <c r="R219" s="98">
        <f t="shared" si="414"/>
        <v>227908.296</v>
      </c>
      <c r="S219" s="97"/>
      <c r="T219" s="98">
        <f t="shared" si="415"/>
        <v>0</v>
      </c>
      <c r="U219" s="97">
        <v>0</v>
      </c>
      <c r="V219" s="98">
        <f t="shared" si="416"/>
        <v>0</v>
      </c>
      <c r="W219" s="97"/>
      <c r="X219" s="98">
        <f t="shared" si="417"/>
        <v>0</v>
      </c>
      <c r="Y219" s="97"/>
      <c r="Z219" s="98">
        <f t="shared" si="418"/>
        <v>0</v>
      </c>
      <c r="AA219" s="97">
        <v>0</v>
      </c>
      <c r="AB219" s="98">
        <f t="shared" si="419"/>
        <v>0</v>
      </c>
      <c r="AC219" s="97"/>
      <c r="AD219" s="98">
        <f t="shared" si="420"/>
        <v>0</v>
      </c>
      <c r="AE219" s="97">
        <v>0</v>
      </c>
      <c r="AF219" s="98">
        <f t="shared" si="421"/>
        <v>0</v>
      </c>
      <c r="AG219" s="110">
        <v>178</v>
      </c>
      <c r="AH219" s="98">
        <f t="shared" si="422"/>
        <v>4507519.6320000002</v>
      </c>
      <c r="AI219" s="97"/>
      <c r="AJ219" s="98">
        <f t="shared" si="423"/>
        <v>0</v>
      </c>
      <c r="AK219" s="97"/>
      <c r="AL219" s="97">
        <f t="shared" si="424"/>
        <v>0</v>
      </c>
      <c r="AM219" s="97"/>
      <c r="AN219" s="98">
        <f t="shared" si="425"/>
        <v>0</v>
      </c>
      <c r="AO219" s="103">
        <v>0</v>
      </c>
      <c r="AP219" s="98">
        <f t="shared" si="426"/>
        <v>0</v>
      </c>
      <c r="AQ219" s="97">
        <v>6</v>
      </c>
      <c r="AR219" s="102">
        <f t="shared" si="427"/>
        <v>182326.63680000001</v>
      </c>
      <c r="AS219" s="97">
        <v>2</v>
      </c>
      <c r="AT219" s="98">
        <f t="shared" si="428"/>
        <v>46042.079999999994</v>
      </c>
      <c r="AU219" s="97">
        <v>3</v>
      </c>
      <c r="AV219" s="97">
        <f t="shared" si="429"/>
        <v>62156.807999999997</v>
      </c>
      <c r="AW219" s="97"/>
      <c r="AX219" s="98">
        <f t="shared" si="430"/>
        <v>0</v>
      </c>
      <c r="AY219" s="97">
        <v>0</v>
      </c>
      <c r="AZ219" s="98">
        <f t="shared" si="431"/>
        <v>0</v>
      </c>
      <c r="BA219" s="97">
        <v>0</v>
      </c>
      <c r="BB219" s="98">
        <f t="shared" si="432"/>
        <v>0</v>
      </c>
      <c r="BC219" s="97">
        <v>0</v>
      </c>
      <c r="BD219" s="98">
        <f t="shared" si="433"/>
        <v>0</v>
      </c>
      <c r="BE219" s="97"/>
      <c r="BF219" s="98">
        <f t="shared" si="434"/>
        <v>0</v>
      </c>
      <c r="BG219" s="97"/>
      <c r="BH219" s="98">
        <f t="shared" si="435"/>
        <v>0</v>
      </c>
      <c r="BI219" s="97">
        <v>0</v>
      </c>
      <c r="BJ219" s="98">
        <f t="shared" si="436"/>
        <v>0</v>
      </c>
      <c r="BK219" s="97">
        <v>0</v>
      </c>
      <c r="BL219" s="98">
        <f t="shared" si="437"/>
        <v>0</v>
      </c>
      <c r="BM219" s="97">
        <v>6</v>
      </c>
      <c r="BN219" s="98">
        <f t="shared" si="438"/>
        <v>165751.48799999998</v>
      </c>
      <c r="BO219" s="97">
        <v>7</v>
      </c>
      <c r="BP219" s="98">
        <f t="shared" si="439"/>
        <v>174039.0624</v>
      </c>
      <c r="BQ219" s="97">
        <v>10</v>
      </c>
      <c r="BR219" s="98">
        <f t="shared" si="440"/>
        <v>353603.17439999996</v>
      </c>
      <c r="BS219" s="97">
        <v>13</v>
      </c>
      <c r="BT219" s="102">
        <f t="shared" si="441"/>
        <v>395041.04639999999</v>
      </c>
      <c r="BU219" s="104">
        <v>16</v>
      </c>
      <c r="BV219" s="98">
        <f t="shared" si="442"/>
        <v>408853.6704</v>
      </c>
      <c r="BW219" s="97">
        <v>0</v>
      </c>
      <c r="BX219" s="98">
        <f t="shared" si="443"/>
        <v>0</v>
      </c>
      <c r="BY219" s="97">
        <v>0</v>
      </c>
      <c r="BZ219" s="98">
        <f t="shared" si="444"/>
        <v>0</v>
      </c>
      <c r="CA219" s="97">
        <v>2</v>
      </c>
      <c r="CB219" s="98">
        <f t="shared" si="445"/>
        <v>55250.495999999992</v>
      </c>
      <c r="CC219" s="97"/>
      <c r="CD219" s="98">
        <f t="shared" si="446"/>
        <v>0</v>
      </c>
      <c r="CE219" s="97"/>
      <c r="CF219" s="98">
        <f t="shared" si="447"/>
        <v>0</v>
      </c>
      <c r="CG219" s="97"/>
      <c r="CH219" s="98">
        <f>(CG219*$E219*$F219*$G219*$I219*$CH$11)</f>
        <v>0</v>
      </c>
      <c r="CI219" s="97"/>
      <c r="CJ219" s="98">
        <f t="shared" si="448"/>
        <v>0</v>
      </c>
      <c r="CK219" s="97">
        <v>5</v>
      </c>
      <c r="CL219" s="98">
        <f t="shared" si="449"/>
        <v>115105.2</v>
      </c>
      <c r="CM219" s="97">
        <v>5</v>
      </c>
      <c r="CN219" s="98">
        <f t="shared" si="450"/>
        <v>127766.77200000001</v>
      </c>
      <c r="CO219" s="97">
        <v>29</v>
      </c>
      <c r="CP219" s="98">
        <f t="shared" si="451"/>
        <v>889256.73311999999</v>
      </c>
      <c r="CQ219" s="97">
        <v>7</v>
      </c>
      <c r="CR219" s="98">
        <f t="shared" si="452"/>
        <v>232052.08319999996</v>
      </c>
      <c r="CS219" s="97">
        <v>0</v>
      </c>
      <c r="CT219" s="98">
        <f t="shared" si="453"/>
        <v>0</v>
      </c>
      <c r="CU219" s="103">
        <v>182</v>
      </c>
      <c r="CV219" s="98">
        <f t="shared" si="454"/>
        <v>4525015.6223999988</v>
      </c>
      <c r="CW219" s="97">
        <v>0</v>
      </c>
      <c r="CX219" s="102">
        <f t="shared" si="455"/>
        <v>0</v>
      </c>
      <c r="CY219" s="146"/>
      <c r="CZ219" s="98">
        <f t="shared" si="456"/>
        <v>0</v>
      </c>
      <c r="DA219" s="104"/>
      <c r="DB219" s="98">
        <f t="shared" si="457"/>
        <v>0</v>
      </c>
      <c r="DC219" s="97">
        <v>4</v>
      </c>
      <c r="DD219" s="98">
        <f t="shared" si="458"/>
        <v>132601.19039999996</v>
      </c>
      <c r="DE219" s="97"/>
      <c r="DF219" s="98">
        <f t="shared" si="459"/>
        <v>0</v>
      </c>
      <c r="DG219" s="97">
        <v>4</v>
      </c>
      <c r="DH219" s="102">
        <f t="shared" si="460"/>
        <v>187634.63088000001</v>
      </c>
      <c r="DI219" s="98">
        <f t="shared" si="461"/>
        <v>568</v>
      </c>
      <c r="DJ219" s="98">
        <f t="shared" si="462"/>
        <v>14813776.142399998</v>
      </c>
    </row>
    <row r="220" spans="1:114" ht="31.5" customHeight="1" x14ac:dyDescent="0.25">
      <c r="A220" s="89"/>
      <c r="B220" s="90">
        <v>187</v>
      </c>
      <c r="C220" s="91" t="s">
        <v>528</v>
      </c>
      <c r="D220" s="92" t="s">
        <v>529</v>
      </c>
      <c r="E220" s="85">
        <v>23160</v>
      </c>
      <c r="F220" s="93">
        <v>0.84</v>
      </c>
      <c r="G220" s="111">
        <v>0.8</v>
      </c>
      <c r="H220" s="149"/>
      <c r="I220" s="95">
        <v>1.4</v>
      </c>
      <c r="J220" s="95">
        <v>1.68</v>
      </c>
      <c r="K220" s="95">
        <v>2.23</v>
      </c>
      <c r="L220" s="96">
        <v>2.57</v>
      </c>
      <c r="M220" s="97">
        <f>15+15</f>
        <v>30</v>
      </c>
      <c r="N220" s="98">
        <f t="shared" si="412"/>
        <v>719034.62400000007</v>
      </c>
      <c r="O220" s="97"/>
      <c r="P220" s="97">
        <f t="shared" si="413"/>
        <v>0</v>
      </c>
      <c r="Q220" s="97"/>
      <c r="R220" s="98">
        <f t="shared" si="414"/>
        <v>0</v>
      </c>
      <c r="S220" s="97"/>
      <c r="T220" s="98">
        <f t="shared" si="415"/>
        <v>0</v>
      </c>
      <c r="U220" s="97">
        <v>0</v>
      </c>
      <c r="V220" s="98">
        <f t="shared" si="416"/>
        <v>0</v>
      </c>
      <c r="W220" s="97"/>
      <c r="X220" s="98">
        <f t="shared" si="417"/>
        <v>0</v>
      </c>
      <c r="Y220" s="97"/>
      <c r="Z220" s="98">
        <f t="shared" si="418"/>
        <v>0</v>
      </c>
      <c r="AA220" s="97">
        <v>0</v>
      </c>
      <c r="AB220" s="98">
        <f t="shared" si="419"/>
        <v>0</v>
      </c>
      <c r="AC220" s="97"/>
      <c r="AD220" s="98">
        <f t="shared" si="420"/>
        <v>0</v>
      </c>
      <c r="AE220" s="97">
        <v>0</v>
      </c>
      <c r="AF220" s="98">
        <f t="shared" si="421"/>
        <v>0</v>
      </c>
      <c r="AG220" s="110">
        <v>425</v>
      </c>
      <c r="AH220" s="98">
        <f t="shared" si="422"/>
        <v>10186323.84</v>
      </c>
      <c r="AI220" s="97"/>
      <c r="AJ220" s="98">
        <f t="shared" si="423"/>
        <v>0</v>
      </c>
      <c r="AK220" s="97"/>
      <c r="AL220" s="97">
        <f t="shared" si="424"/>
        <v>0</v>
      </c>
      <c r="AM220" s="97"/>
      <c r="AN220" s="98">
        <f t="shared" si="425"/>
        <v>0</v>
      </c>
      <c r="AO220" s="103">
        <v>0</v>
      </c>
      <c r="AP220" s="98">
        <f t="shared" si="426"/>
        <v>0</v>
      </c>
      <c r="AQ220" s="97">
        <v>0</v>
      </c>
      <c r="AR220" s="102">
        <f t="shared" si="427"/>
        <v>0</v>
      </c>
      <c r="AS220" s="97"/>
      <c r="AT220" s="98">
        <f t="shared" si="428"/>
        <v>0</v>
      </c>
      <c r="AU220" s="97">
        <v>3</v>
      </c>
      <c r="AV220" s="97">
        <f t="shared" si="429"/>
        <v>58830.105599999995</v>
      </c>
      <c r="AW220" s="97"/>
      <c r="AX220" s="98">
        <f t="shared" si="430"/>
        <v>0</v>
      </c>
      <c r="AY220" s="97">
        <v>0</v>
      </c>
      <c r="AZ220" s="98">
        <f t="shared" si="431"/>
        <v>0</v>
      </c>
      <c r="BA220" s="97">
        <v>0</v>
      </c>
      <c r="BB220" s="98">
        <f t="shared" si="432"/>
        <v>0</v>
      </c>
      <c r="BC220" s="97">
        <v>0</v>
      </c>
      <c r="BD220" s="98">
        <f t="shared" si="433"/>
        <v>0</v>
      </c>
      <c r="BE220" s="97"/>
      <c r="BF220" s="98">
        <f t="shared" si="434"/>
        <v>0</v>
      </c>
      <c r="BG220" s="97"/>
      <c r="BH220" s="98">
        <f t="shared" si="435"/>
        <v>0</v>
      </c>
      <c r="BI220" s="97">
        <v>0</v>
      </c>
      <c r="BJ220" s="98">
        <f t="shared" si="436"/>
        <v>0</v>
      </c>
      <c r="BK220" s="97">
        <v>0</v>
      </c>
      <c r="BL220" s="98">
        <f t="shared" si="437"/>
        <v>0</v>
      </c>
      <c r="BM220" s="97"/>
      <c r="BN220" s="98">
        <f t="shared" si="438"/>
        <v>0</v>
      </c>
      <c r="BO220" s="97"/>
      <c r="BP220" s="98">
        <f t="shared" si="439"/>
        <v>0</v>
      </c>
      <c r="BQ220" s="97"/>
      <c r="BR220" s="98">
        <f t="shared" si="440"/>
        <v>0</v>
      </c>
      <c r="BS220" s="97"/>
      <c r="BT220" s="102">
        <f t="shared" si="441"/>
        <v>0</v>
      </c>
      <c r="BU220" s="104">
        <v>0</v>
      </c>
      <c r="BV220" s="98">
        <f t="shared" si="442"/>
        <v>0</v>
      </c>
      <c r="BW220" s="97">
        <v>0</v>
      </c>
      <c r="BX220" s="98">
        <f t="shared" si="443"/>
        <v>0</v>
      </c>
      <c r="BY220" s="97">
        <v>0</v>
      </c>
      <c r="BZ220" s="98">
        <f t="shared" si="444"/>
        <v>0</v>
      </c>
      <c r="CA220" s="97"/>
      <c r="CB220" s="98">
        <f t="shared" si="445"/>
        <v>0</v>
      </c>
      <c r="CC220" s="97">
        <v>2</v>
      </c>
      <c r="CD220" s="98">
        <f t="shared" si="446"/>
        <v>30504.499199999991</v>
      </c>
      <c r="CE220" s="97"/>
      <c r="CF220" s="98">
        <f t="shared" si="447"/>
        <v>0</v>
      </c>
      <c r="CG220" s="97"/>
      <c r="CH220" s="98">
        <f>(CG220*$E220*$F220*$G220*$I220*$CH$11)</f>
        <v>0</v>
      </c>
      <c r="CI220" s="97"/>
      <c r="CJ220" s="98">
        <f t="shared" si="448"/>
        <v>0</v>
      </c>
      <c r="CK220" s="97"/>
      <c r="CL220" s="98">
        <f t="shared" si="449"/>
        <v>0</v>
      </c>
      <c r="CM220" s="97"/>
      <c r="CN220" s="98">
        <f t="shared" si="450"/>
        <v>0</v>
      </c>
      <c r="CO220" s="97">
        <v>27</v>
      </c>
      <c r="CP220" s="98">
        <f t="shared" si="451"/>
        <v>783617.0065919999</v>
      </c>
      <c r="CQ220" s="97">
        <v>1</v>
      </c>
      <c r="CR220" s="98">
        <f t="shared" si="452"/>
        <v>31376.056319999992</v>
      </c>
      <c r="CS220" s="97">
        <v>0</v>
      </c>
      <c r="CT220" s="98">
        <f t="shared" si="453"/>
        <v>0</v>
      </c>
      <c r="CU220" s="103">
        <v>170</v>
      </c>
      <c r="CV220" s="98">
        <f t="shared" si="454"/>
        <v>4000447.1808000007</v>
      </c>
      <c r="CW220" s="97">
        <v>0</v>
      </c>
      <c r="CX220" s="102">
        <f t="shared" si="455"/>
        <v>0</v>
      </c>
      <c r="CY220" s="146"/>
      <c r="CZ220" s="98">
        <f t="shared" si="456"/>
        <v>0</v>
      </c>
      <c r="DA220" s="104"/>
      <c r="DB220" s="98">
        <f t="shared" si="457"/>
        <v>0</v>
      </c>
      <c r="DC220" s="97"/>
      <c r="DD220" s="98">
        <f t="shared" si="458"/>
        <v>0</v>
      </c>
      <c r="DE220" s="97"/>
      <c r="DF220" s="98">
        <f t="shared" si="459"/>
        <v>0</v>
      </c>
      <c r="DG220" s="97">
        <v>1</v>
      </c>
      <c r="DH220" s="102">
        <f t="shared" si="460"/>
        <v>44398.053504000003</v>
      </c>
      <c r="DI220" s="98">
        <f t="shared" si="461"/>
        <v>659</v>
      </c>
      <c r="DJ220" s="98">
        <f t="shared" si="462"/>
        <v>15854531.366015999</v>
      </c>
    </row>
    <row r="221" spans="1:114" ht="35.25" customHeight="1" x14ac:dyDescent="0.25">
      <c r="A221" s="89"/>
      <c r="B221" s="90">
        <v>188</v>
      </c>
      <c r="C221" s="91" t="s">
        <v>530</v>
      </c>
      <c r="D221" s="92" t="s">
        <v>531</v>
      </c>
      <c r="E221" s="85">
        <v>23160</v>
      </c>
      <c r="F221" s="93">
        <v>0.91</v>
      </c>
      <c r="G221" s="111">
        <v>0.8</v>
      </c>
      <c r="H221" s="149"/>
      <c r="I221" s="95">
        <v>1.4</v>
      </c>
      <c r="J221" s="95">
        <v>1.68</v>
      </c>
      <c r="K221" s="95">
        <v>2.23</v>
      </c>
      <c r="L221" s="96">
        <v>2.57</v>
      </c>
      <c r="M221" s="97">
        <f>198-10-8</f>
        <v>180</v>
      </c>
      <c r="N221" s="98">
        <f t="shared" si="412"/>
        <v>4673725.0560000008</v>
      </c>
      <c r="O221" s="97"/>
      <c r="P221" s="97">
        <f t="shared" si="413"/>
        <v>0</v>
      </c>
      <c r="Q221" s="97"/>
      <c r="R221" s="98">
        <f t="shared" si="414"/>
        <v>0</v>
      </c>
      <c r="S221" s="97"/>
      <c r="T221" s="98">
        <f t="shared" si="415"/>
        <v>0</v>
      </c>
      <c r="U221" s="97">
        <v>0</v>
      </c>
      <c r="V221" s="98">
        <f t="shared" si="416"/>
        <v>0</v>
      </c>
      <c r="W221" s="97"/>
      <c r="X221" s="98">
        <f t="shared" si="417"/>
        <v>0</v>
      </c>
      <c r="Y221" s="97"/>
      <c r="Z221" s="98">
        <f t="shared" si="418"/>
        <v>0</v>
      </c>
      <c r="AA221" s="97">
        <v>0</v>
      </c>
      <c r="AB221" s="98">
        <f t="shared" si="419"/>
        <v>0</v>
      </c>
      <c r="AC221" s="97"/>
      <c r="AD221" s="98">
        <f t="shared" si="420"/>
        <v>0</v>
      </c>
      <c r="AE221" s="97">
        <v>0</v>
      </c>
      <c r="AF221" s="98">
        <f t="shared" si="421"/>
        <v>0</v>
      </c>
      <c r="AG221" s="110">
        <v>780</v>
      </c>
      <c r="AH221" s="98">
        <f t="shared" si="422"/>
        <v>20252808.576000001</v>
      </c>
      <c r="AI221" s="97"/>
      <c r="AJ221" s="98">
        <f t="shared" si="423"/>
        <v>0</v>
      </c>
      <c r="AK221" s="97">
        <v>0</v>
      </c>
      <c r="AL221" s="97">
        <f t="shared" si="424"/>
        <v>0</v>
      </c>
      <c r="AM221" s="97"/>
      <c r="AN221" s="98">
        <f t="shared" si="425"/>
        <v>0</v>
      </c>
      <c r="AO221" s="103">
        <v>0</v>
      </c>
      <c r="AP221" s="98">
        <f t="shared" si="426"/>
        <v>0</v>
      </c>
      <c r="AQ221" s="97">
        <v>1</v>
      </c>
      <c r="AR221" s="102">
        <f t="shared" si="427"/>
        <v>31158.167040000008</v>
      </c>
      <c r="AS221" s="97"/>
      <c r="AT221" s="98">
        <f t="shared" si="428"/>
        <v>0</v>
      </c>
      <c r="AU221" s="97">
        <v>10</v>
      </c>
      <c r="AV221" s="97">
        <f t="shared" si="429"/>
        <v>212442.04800000001</v>
      </c>
      <c r="AW221" s="97"/>
      <c r="AX221" s="98">
        <f t="shared" si="430"/>
        <v>0</v>
      </c>
      <c r="AY221" s="97">
        <v>0</v>
      </c>
      <c r="AZ221" s="98">
        <f t="shared" si="431"/>
        <v>0</v>
      </c>
      <c r="BA221" s="97">
        <v>0</v>
      </c>
      <c r="BB221" s="98">
        <f t="shared" si="432"/>
        <v>0</v>
      </c>
      <c r="BC221" s="97">
        <v>0</v>
      </c>
      <c r="BD221" s="98">
        <f t="shared" si="433"/>
        <v>0</v>
      </c>
      <c r="BE221" s="97"/>
      <c r="BF221" s="98">
        <f t="shared" si="434"/>
        <v>0</v>
      </c>
      <c r="BG221" s="97"/>
      <c r="BH221" s="98">
        <f t="shared" si="435"/>
        <v>0</v>
      </c>
      <c r="BI221" s="97">
        <v>0</v>
      </c>
      <c r="BJ221" s="98">
        <f t="shared" si="436"/>
        <v>0</v>
      </c>
      <c r="BK221" s="97">
        <v>0</v>
      </c>
      <c r="BL221" s="98">
        <f t="shared" si="437"/>
        <v>0</v>
      </c>
      <c r="BM221" s="97"/>
      <c r="BN221" s="98">
        <f t="shared" si="438"/>
        <v>0</v>
      </c>
      <c r="BO221" s="97"/>
      <c r="BP221" s="98">
        <f t="shared" si="439"/>
        <v>0</v>
      </c>
      <c r="BQ221" s="97">
        <v>10</v>
      </c>
      <c r="BR221" s="98">
        <f t="shared" si="440"/>
        <v>362567.76192000002</v>
      </c>
      <c r="BS221" s="97">
        <v>1</v>
      </c>
      <c r="BT221" s="102">
        <f t="shared" si="441"/>
        <v>31158.167040000008</v>
      </c>
      <c r="BU221" s="104">
        <v>0</v>
      </c>
      <c r="BV221" s="98">
        <f t="shared" si="442"/>
        <v>0</v>
      </c>
      <c r="BW221" s="97">
        <v>0</v>
      </c>
      <c r="BX221" s="98">
        <f t="shared" si="443"/>
        <v>0</v>
      </c>
      <c r="BY221" s="97"/>
      <c r="BZ221" s="98">
        <f t="shared" si="444"/>
        <v>0</v>
      </c>
      <c r="CA221" s="97">
        <v>1</v>
      </c>
      <c r="CB221" s="98">
        <f t="shared" si="445"/>
        <v>28325.606400000004</v>
      </c>
      <c r="CC221" s="97">
        <v>0</v>
      </c>
      <c r="CD221" s="98">
        <f t="shared" si="446"/>
        <v>0</v>
      </c>
      <c r="CE221" s="97"/>
      <c r="CF221" s="98">
        <f t="shared" si="447"/>
        <v>0</v>
      </c>
      <c r="CG221" s="97"/>
      <c r="CH221" s="98">
        <f>(CG221*$E221*$F221*$G221*$I221*$CH$11)</f>
        <v>0</v>
      </c>
      <c r="CI221" s="97"/>
      <c r="CJ221" s="98">
        <f t="shared" si="448"/>
        <v>0</v>
      </c>
      <c r="CK221" s="97"/>
      <c r="CL221" s="98">
        <f t="shared" si="449"/>
        <v>0</v>
      </c>
      <c r="CM221" s="97"/>
      <c r="CN221" s="98">
        <f t="shared" si="450"/>
        <v>0</v>
      </c>
      <c r="CO221" s="97">
        <v>30</v>
      </c>
      <c r="CP221" s="98">
        <f t="shared" si="451"/>
        <v>943242.69312000007</v>
      </c>
      <c r="CQ221" s="97"/>
      <c r="CR221" s="98">
        <f t="shared" si="452"/>
        <v>0</v>
      </c>
      <c r="CS221" s="97">
        <v>0</v>
      </c>
      <c r="CT221" s="98">
        <f t="shared" si="453"/>
        <v>0</v>
      </c>
      <c r="CU221" s="103">
        <v>260</v>
      </c>
      <c r="CV221" s="98">
        <f t="shared" si="454"/>
        <v>6628191.8975999998</v>
      </c>
      <c r="CW221" s="97">
        <v>0</v>
      </c>
      <c r="CX221" s="102">
        <f t="shared" si="455"/>
        <v>0</v>
      </c>
      <c r="CY221" s="146">
        <v>2</v>
      </c>
      <c r="CZ221" s="98">
        <f t="shared" si="456"/>
        <v>56651.212800000008</v>
      </c>
      <c r="DA221" s="104">
        <v>1</v>
      </c>
      <c r="DB221" s="98">
        <f t="shared" si="457"/>
        <v>28325.606400000004</v>
      </c>
      <c r="DC221" s="97"/>
      <c r="DD221" s="98">
        <f t="shared" si="458"/>
        <v>0</v>
      </c>
      <c r="DE221" s="97"/>
      <c r="DF221" s="98">
        <f t="shared" si="459"/>
        <v>0</v>
      </c>
      <c r="DG221" s="97"/>
      <c r="DH221" s="102">
        <f t="shared" si="460"/>
        <v>0</v>
      </c>
      <c r="DI221" s="98">
        <f t="shared" si="461"/>
        <v>1276</v>
      </c>
      <c r="DJ221" s="98">
        <f t="shared" si="462"/>
        <v>33248596.792320009</v>
      </c>
    </row>
    <row r="222" spans="1:114" ht="27" customHeight="1" x14ac:dyDescent="0.25">
      <c r="A222" s="89"/>
      <c r="B222" s="90">
        <v>189</v>
      </c>
      <c r="C222" s="91" t="s">
        <v>532</v>
      </c>
      <c r="D222" s="92" t="s">
        <v>533</v>
      </c>
      <c r="E222" s="85">
        <v>23160</v>
      </c>
      <c r="F222" s="94">
        <v>1.1000000000000001</v>
      </c>
      <c r="G222" s="111">
        <v>0.8</v>
      </c>
      <c r="H222" s="149"/>
      <c r="I222" s="95">
        <v>1.4</v>
      </c>
      <c r="J222" s="95">
        <v>1.68</v>
      </c>
      <c r="K222" s="95">
        <v>2.23</v>
      </c>
      <c r="L222" s="96">
        <v>2.57</v>
      </c>
      <c r="M222" s="97">
        <v>28</v>
      </c>
      <c r="N222" s="98">
        <f t="shared" si="412"/>
        <v>878820.09600000002</v>
      </c>
      <c r="O222" s="97"/>
      <c r="P222" s="97">
        <f t="shared" si="413"/>
        <v>0</v>
      </c>
      <c r="Q222" s="97"/>
      <c r="R222" s="98">
        <f t="shared" si="414"/>
        <v>0</v>
      </c>
      <c r="S222" s="97"/>
      <c r="T222" s="98">
        <f t="shared" si="415"/>
        <v>0</v>
      </c>
      <c r="U222" s="97">
        <v>0</v>
      </c>
      <c r="V222" s="98">
        <f t="shared" si="416"/>
        <v>0</v>
      </c>
      <c r="W222" s="97"/>
      <c r="X222" s="98">
        <f t="shared" si="417"/>
        <v>0</v>
      </c>
      <c r="Y222" s="97"/>
      <c r="Z222" s="98">
        <f t="shared" si="418"/>
        <v>0</v>
      </c>
      <c r="AA222" s="97">
        <v>0</v>
      </c>
      <c r="AB222" s="98">
        <f t="shared" si="419"/>
        <v>0</v>
      </c>
      <c r="AC222" s="97"/>
      <c r="AD222" s="98">
        <f t="shared" si="420"/>
        <v>0</v>
      </c>
      <c r="AE222" s="97">
        <v>0</v>
      </c>
      <c r="AF222" s="98">
        <f t="shared" si="421"/>
        <v>0</v>
      </c>
      <c r="AG222" s="110">
        <v>53</v>
      </c>
      <c r="AH222" s="98">
        <f t="shared" si="422"/>
        <v>1663480.8960000002</v>
      </c>
      <c r="AI222" s="97"/>
      <c r="AJ222" s="98">
        <f t="shared" si="423"/>
        <v>0</v>
      </c>
      <c r="AK222" s="97">
        <v>0</v>
      </c>
      <c r="AL222" s="97">
        <f t="shared" si="424"/>
        <v>0</v>
      </c>
      <c r="AM222" s="97"/>
      <c r="AN222" s="98">
        <f t="shared" si="425"/>
        <v>0</v>
      </c>
      <c r="AO222" s="103">
        <v>0</v>
      </c>
      <c r="AP222" s="98">
        <f t="shared" si="426"/>
        <v>0</v>
      </c>
      <c r="AQ222" s="97">
        <v>0</v>
      </c>
      <c r="AR222" s="102">
        <f t="shared" si="427"/>
        <v>0</v>
      </c>
      <c r="AS222" s="97"/>
      <c r="AT222" s="98">
        <f t="shared" si="428"/>
        <v>0</v>
      </c>
      <c r="AU222" s="97"/>
      <c r="AV222" s="97">
        <f t="shared" si="429"/>
        <v>0</v>
      </c>
      <c r="AW222" s="97"/>
      <c r="AX222" s="98">
        <f t="shared" si="430"/>
        <v>0</v>
      </c>
      <c r="AY222" s="97">
        <v>0</v>
      </c>
      <c r="AZ222" s="98">
        <f t="shared" si="431"/>
        <v>0</v>
      </c>
      <c r="BA222" s="97">
        <v>0</v>
      </c>
      <c r="BB222" s="98">
        <f t="shared" si="432"/>
        <v>0</v>
      </c>
      <c r="BC222" s="97">
        <v>0</v>
      </c>
      <c r="BD222" s="98">
        <f t="shared" si="433"/>
        <v>0</v>
      </c>
      <c r="BE222" s="97"/>
      <c r="BF222" s="98">
        <f t="shared" si="434"/>
        <v>0</v>
      </c>
      <c r="BG222" s="97"/>
      <c r="BH222" s="98">
        <f t="shared" si="435"/>
        <v>0</v>
      </c>
      <c r="BI222" s="97">
        <v>0</v>
      </c>
      <c r="BJ222" s="98">
        <f t="shared" si="436"/>
        <v>0</v>
      </c>
      <c r="BK222" s="97">
        <v>0</v>
      </c>
      <c r="BL222" s="98">
        <f t="shared" si="437"/>
        <v>0</v>
      </c>
      <c r="BM222" s="97"/>
      <c r="BN222" s="98">
        <f t="shared" si="438"/>
        <v>0</v>
      </c>
      <c r="BO222" s="97"/>
      <c r="BP222" s="98">
        <f t="shared" si="439"/>
        <v>0</v>
      </c>
      <c r="BQ222" s="97"/>
      <c r="BR222" s="98">
        <f t="shared" si="440"/>
        <v>0</v>
      </c>
      <c r="BS222" s="97"/>
      <c r="BT222" s="102">
        <f t="shared" si="441"/>
        <v>0</v>
      </c>
      <c r="BU222" s="104">
        <v>0</v>
      </c>
      <c r="BV222" s="98">
        <f t="shared" si="442"/>
        <v>0</v>
      </c>
      <c r="BW222" s="97">
        <v>0</v>
      </c>
      <c r="BX222" s="98">
        <f t="shared" si="443"/>
        <v>0</v>
      </c>
      <c r="BY222" s="97">
        <v>0</v>
      </c>
      <c r="BZ222" s="98">
        <f t="shared" si="444"/>
        <v>0</v>
      </c>
      <c r="CA222" s="97"/>
      <c r="CB222" s="98">
        <f t="shared" si="445"/>
        <v>0</v>
      </c>
      <c r="CC222" s="97">
        <v>0</v>
      </c>
      <c r="CD222" s="98">
        <f t="shared" si="446"/>
        <v>0</v>
      </c>
      <c r="CE222" s="97"/>
      <c r="CF222" s="98">
        <f t="shared" si="447"/>
        <v>0</v>
      </c>
      <c r="CG222" s="97"/>
      <c r="CH222" s="98">
        <f>(CG222*$E222*$F222*$G222*$I222*$CH$11)</f>
        <v>0</v>
      </c>
      <c r="CI222" s="97"/>
      <c r="CJ222" s="98">
        <f t="shared" si="448"/>
        <v>0</v>
      </c>
      <c r="CK222" s="97"/>
      <c r="CL222" s="98">
        <f t="shared" si="449"/>
        <v>0</v>
      </c>
      <c r="CM222" s="97"/>
      <c r="CN222" s="98">
        <f t="shared" si="450"/>
        <v>0</v>
      </c>
      <c r="CO222" s="97">
        <v>19</v>
      </c>
      <c r="CP222" s="98">
        <f t="shared" si="451"/>
        <v>722116.20096000016</v>
      </c>
      <c r="CQ222" s="97"/>
      <c r="CR222" s="98">
        <f t="shared" si="452"/>
        <v>0</v>
      </c>
      <c r="CS222" s="97">
        <v>0</v>
      </c>
      <c r="CT222" s="98">
        <f t="shared" si="453"/>
        <v>0</v>
      </c>
      <c r="CU222" s="103">
        <v>95</v>
      </c>
      <c r="CV222" s="98">
        <f t="shared" si="454"/>
        <v>2927498.1119999997</v>
      </c>
      <c r="CW222" s="97">
        <v>0</v>
      </c>
      <c r="CX222" s="102">
        <f t="shared" si="455"/>
        <v>0</v>
      </c>
      <c r="CY222" s="97"/>
      <c r="CZ222" s="98">
        <f t="shared" si="456"/>
        <v>0</v>
      </c>
      <c r="DA222" s="104"/>
      <c r="DB222" s="98">
        <f t="shared" si="457"/>
        <v>0</v>
      </c>
      <c r="DC222" s="97"/>
      <c r="DD222" s="98">
        <f t="shared" si="458"/>
        <v>0</v>
      </c>
      <c r="DE222" s="97"/>
      <c r="DF222" s="98">
        <f t="shared" si="459"/>
        <v>0</v>
      </c>
      <c r="DG222" s="97"/>
      <c r="DH222" s="102">
        <f t="shared" si="460"/>
        <v>0</v>
      </c>
      <c r="DI222" s="98">
        <f t="shared" si="461"/>
        <v>195</v>
      </c>
      <c r="DJ222" s="98">
        <f t="shared" si="462"/>
        <v>6191915.3049599994</v>
      </c>
    </row>
    <row r="223" spans="1:114" ht="34.5" customHeight="1" x14ac:dyDescent="0.25">
      <c r="A223" s="89"/>
      <c r="B223" s="90">
        <v>190</v>
      </c>
      <c r="C223" s="91" t="s">
        <v>534</v>
      </c>
      <c r="D223" s="92" t="s">
        <v>535</v>
      </c>
      <c r="E223" s="85">
        <v>23160</v>
      </c>
      <c r="F223" s="93">
        <v>1.35</v>
      </c>
      <c r="G223" s="111">
        <v>0.8</v>
      </c>
      <c r="H223" s="88"/>
      <c r="I223" s="95">
        <v>1.4</v>
      </c>
      <c r="J223" s="95">
        <v>1.68</v>
      </c>
      <c r="K223" s="95">
        <v>2.23</v>
      </c>
      <c r="L223" s="96">
        <v>2.57</v>
      </c>
      <c r="M223" s="98">
        <v>378</v>
      </c>
      <c r="N223" s="98">
        <f>(M223*$E223*$F223*$G223*$I223)</f>
        <v>13236773.76</v>
      </c>
      <c r="O223" s="97"/>
      <c r="P223" s="97">
        <f>(O223*$E223*$F223*$G223*$I223)</f>
        <v>0</v>
      </c>
      <c r="Q223" s="97">
        <v>5</v>
      </c>
      <c r="R223" s="98">
        <f>(Q223*$E223*$F223*$G223*$I223)</f>
        <v>175089.59999999998</v>
      </c>
      <c r="S223" s="97"/>
      <c r="T223" s="98">
        <f>(S223*$E223*$F223*$G223*$I223)</f>
        <v>0</v>
      </c>
      <c r="U223" s="97">
        <v>0</v>
      </c>
      <c r="V223" s="98">
        <f>(U223*$E223*$F223*$G223*$I223)</f>
        <v>0</v>
      </c>
      <c r="W223" s="97">
        <f>319-19</f>
        <v>300</v>
      </c>
      <c r="X223" s="98">
        <f>(W223*$E223*$F223*$G223*$I223)</f>
        <v>10505376</v>
      </c>
      <c r="Y223" s="97"/>
      <c r="Z223" s="98">
        <f>(Y223*$E223*$F223*$G223*$I223)</f>
        <v>0</v>
      </c>
      <c r="AA223" s="97">
        <v>0</v>
      </c>
      <c r="AB223" s="98">
        <f>(AA223*$E223*$F223*$G223*$I223)</f>
        <v>0</v>
      </c>
      <c r="AC223" s="97"/>
      <c r="AD223" s="98">
        <f>(AC223*$E223*$F223*$G223*$I223)</f>
        <v>0</v>
      </c>
      <c r="AE223" s="97">
        <v>0</v>
      </c>
      <c r="AF223" s="98">
        <f>(AE223*$E223*$F223*$G223*$I223)</f>
        <v>0</v>
      </c>
      <c r="AG223" s="110">
        <v>180</v>
      </c>
      <c r="AH223" s="98">
        <f>(AG223*$E223*$F223*$G223*$I223)</f>
        <v>6303225.5999999996</v>
      </c>
      <c r="AI223" s="97"/>
      <c r="AJ223" s="98">
        <f>(AI223*$E223*$F223*$G223*$I223)</f>
        <v>0</v>
      </c>
      <c r="AK223" s="97">
        <v>0</v>
      </c>
      <c r="AL223" s="98">
        <f>(AK223*$E223*$F223*$G223*$I223)</f>
        <v>0</v>
      </c>
      <c r="AM223" s="97">
        <v>0</v>
      </c>
      <c r="AN223" s="98">
        <f>(AM223*$E223*$F223*$G223*$J223)</f>
        <v>0</v>
      </c>
      <c r="AO223" s="103">
        <v>0</v>
      </c>
      <c r="AP223" s="98">
        <f>(AO223*$E223*$F223*$G223*$J223)</f>
        <v>0</v>
      </c>
      <c r="AQ223" s="97">
        <v>0</v>
      </c>
      <c r="AR223" s="98">
        <f>(AQ223*$E223*$F223*$G223*$J223)</f>
        <v>0</v>
      </c>
      <c r="AS223" s="97"/>
      <c r="AT223" s="98">
        <f>(AS223*$E223*$F223*$G223*$I223)</f>
        <v>0</v>
      </c>
      <c r="AU223" s="97"/>
      <c r="AV223" s="98">
        <f>(AU223*$E223*$F223*$G223*$I223)</f>
        <v>0</v>
      </c>
      <c r="AW223" s="97"/>
      <c r="AX223" s="98">
        <f>(AW223*$E223*$F223*$G223*$I223)</f>
        <v>0</v>
      </c>
      <c r="AY223" s="97">
        <v>0</v>
      </c>
      <c r="AZ223" s="98">
        <f>(AY223*$E223*$F223*$G223*$I223)</f>
        <v>0</v>
      </c>
      <c r="BA223" s="97">
        <v>0</v>
      </c>
      <c r="BB223" s="98">
        <f>(BA223*$E223*$F223*$G223*$I223)</f>
        <v>0</v>
      </c>
      <c r="BC223" s="97">
        <v>0</v>
      </c>
      <c r="BD223" s="98">
        <f>(BC223*$E223*$F223*$G223*$I223)</f>
        <v>0</v>
      </c>
      <c r="BE223" s="97"/>
      <c r="BF223" s="98">
        <f>(BE223*$E223*$F223*$G223*$I223)</f>
        <v>0</v>
      </c>
      <c r="BG223" s="97"/>
      <c r="BH223" s="98">
        <f>(BG223*$E223*$F223*$G223*$J223)</f>
        <v>0</v>
      </c>
      <c r="BI223" s="97">
        <v>0</v>
      </c>
      <c r="BJ223" s="98">
        <f>(BI223*$E223*$F223*$G223*$J223)</f>
        <v>0</v>
      </c>
      <c r="BK223" s="97">
        <v>0</v>
      </c>
      <c r="BL223" s="98">
        <f>(BK223*$E223*$F223*$G223*$J223)</f>
        <v>0</v>
      </c>
      <c r="BM223" s="97"/>
      <c r="BN223" s="98">
        <f>(BM223*$E223*$F223*$G223*$J223)</f>
        <v>0</v>
      </c>
      <c r="BO223" s="97"/>
      <c r="BP223" s="98">
        <f>(BO223*$E223*$F223*$G223*$J223)</f>
        <v>0</v>
      </c>
      <c r="BQ223" s="97"/>
      <c r="BR223" s="98">
        <f>(BQ223*$E223*$F223*$G223*$J223)</f>
        <v>0</v>
      </c>
      <c r="BS223" s="97"/>
      <c r="BT223" s="98">
        <f>(BS223*$E223*$F223*$G223*$J223)</f>
        <v>0</v>
      </c>
      <c r="BU223" s="104">
        <v>0</v>
      </c>
      <c r="BV223" s="98">
        <f>(BU223*$E223*$F223*$G223*$I223)</f>
        <v>0</v>
      </c>
      <c r="BW223" s="97">
        <v>0</v>
      </c>
      <c r="BX223" s="98">
        <f>(BW223*$E223*$F223*$G223*$I223)</f>
        <v>0</v>
      </c>
      <c r="BY223" s="97">
        <v>0</v>
      </c>
      <c r="BZ223" s="98">
        <f>(BY223*$E223*$F223*$G223*$I223)</f>
        <v>0</v>
      </c>
      <c r="CA223" s="97"/>
      <c r="CB223" s="98">
        <f>(CA223*$E223*$F223*$G223*$J223)</f>
        <v>0</v>
      </c>
      <c r="CC223" s="97">
        <v>0</v>
      </c>
      <c r="CD223" s="98">
        <f>(CC223*$E223*$F223*$G223*$I223)</f>
        <v>0</v>
      </c>
      <c r="CE223" s="97"/>
      <c r="CF223" s="98">
        <f>(CE223*$E223*$F223*$G223*$I223)</f>
        <v>0</v>
      </c>
      <c r="CG223" s="97"/>
      <c r="CH223" s="98">
        <f>(CG223*$E223*$F223*$G223*$I223)</f>
        <v>0</v>
      </c>
      <c r="CI223" s="97"/>
      <c r="CJ223" s="98">
        <f>(CI223*$E223*$F223*$G223*$I223)</f>
        <v>0</v>
      </c>
      <c r="CK223" s="97"/>
      <c r="CL223" s="98">
        <f>(CK223*$E223*$F223*$G223*$I223)</f>
        <v>0</v>
      </c>
      <c r="CM223" s="97"/>
      <c r="CN223" s="98">
        <f>(CM223*$E223*$F223*$G223*$I223)</f>
        <v>0</v>
      </c>
      <c r="CO223" s="97">
        <v>0</v>
      </c>
      <c r="CP223" s="98">
        <f>(CO223*$E223*$F223*$G223*$J223)</f>
        <v>0</v>
      </c>
      <c r="CQ223" s="97"/>
      <c r="CR223" s="98">
        <f>(CQ223*$E223*$F223*$G223*$J223)</f>
        <v>0</v>
      </c>
      <c r="CS223" s="97">
        <v>0</v>
      </c>
      <c r="CT223" s="98">
        <f>(CS223*$E223*$F223*$G223*$J223)</f>
        <v>0</v>
      </c>
      <c r="CU223" s="103">
        <v>435</v>
      </c>
      <c r="CV223" s="98">
        <f>(CU223*$E223*$F223*$G223*$J223)</f>
        <v>18279354.239999998</v>
      </c>
      <c r="CW223" s="97">
        <v>0</v>
      </c>
      <c r="CX223" s="98">
        <f>(CW223*$E223*$F223*$G223*$J223)</f>
        <v>0</v>
      </c>
      <c r="CY223" s="97"/>
      <c r="CZ223" s="98">
        <f>(CY223*$E223*$F223*$G223*$J223)</f>
        <v>0</v>
      </c>
      <c r="DA223" s="104"/>
      <c r="DB223" s="98">
        <f>(DA223*$E223*$F223*$G223*$J223)</f>
        <v>0</v>
      </c>
      <c r="DC223" s="97"/>
      <c r="DD223" s="98">
        <f>(DC223*$E223*$F223*$G223*$J223)</f>
        <v>0</v>
      </c>
      <c r="DE223" s="97"/>
      <c r="DF223" s="98">
        <f>(DE223*$E223*$F223*$G223*$K223)</f>
        <v>0</v>
      </c>
      <c r="DG223" s="97"/>
      <c r="DH223" s="102">
        <f>(DG223*$E223*$F223*$G223*$L223)</f>
        <v>0</v>
      </c>
      <c r="DI223" s="98">
        <f t="shared" si="461"/>
        <v>1298</v>
      </c>
      <c r="DJ223" s="98">
        <f t="shared" si="462"/>
        <v>48499819.200000003</v>
      </c>
    </row>
    <row r="224" spans="1:114" ht="31.5" customHeight="1" x14ac:dyDescent="0.25">
      <c r="A224" s="89"/>
      <c r="B224" s="90">
        <v>191</v>
      </c>
      <c r="C224" s="91" t="s">
        <v>536</v>
      </c>
      <c r="D224" s="92" t="s">
        <v>537</v>
      </c>
      <c r="E224" s="85">
        <v>23160</v>
      </c>
      <c r="F224" s="93">
        <v>1.96</v>
      </c>
      <c r="G224" s="94">
        <v>1</v>
      </c>
      <c r="H224" s="88"/>
      <c r="I224" s="95">
        <v>1.4</v>
      </c>
      <c r="J224" s="95">
        <v>1.68</v>
      </c>
      <c r="K224" s="95">
        <v>2.23</v>
      </c>
      <c r="L224" s="96">
        <v>2.57</v>
      </c>
      <c r="M224" s="97">
        <v>25</v>
      </c>
      <c r="N224" s="98">
        <f>(M224*$E224*$F224*$G224*$I224)</f>
        <v>1588776</v>
      </c>
      <c r="O224" s="97"/>
      <c r="P224" s="97">
        <f>(O224*$E224*$F224*$G224*$I224)</f>
        <v>0</v>
      </c>
      <c r="Q224" s="97"/>
      <c r="R224" s="98">
        <f>(Q224*$E224*$F224*$G224*$I224)</f>
        <v>0</v>
      </c>
      <c r="S224" s="97"/>
      <c r="T224" s="98">
        <f>(S224*$E224*$F224*$G224*$I224)</f>
        <v>0</v>
      </c>
      <c r="U224" s="97"/>
      <c r="V224" s="98">
        <f>(U224*$E224*$F224*$G224*$I224)</f>
        <v>0</v>
      </c>
      <c r="W224" s="97"/>
      <c r="X224" s="98">
        <f>(W224*$E224*$F224*$G224*$I224)</f>
        <v>0</v>
      </c>
      <c r="Y224" s="97"/>
      <c r="Z224" s="98">
        <f>(Y224*$E224*$F224*$G224*$I224)</f>
        <v>0</v>
      </c>
      <c r="AA224" s="97"/>
      <c r="AB224" s="98">
        <f>(AA224*$E224*$F224*$G224*$I224)</f>
        <v>0</v>
      </c>
      <c r="AC224" s="97"/>
      <c r="AD224" s="98">
        <f>(AC224*$E224*$F224*$G224*$I224)</f>
        <v>0</v>
      </c>
      <c r="AE224" s="97"/>
      <c r="AF224" s="98">
        <f>(AE224*$E224*$F224*$G224*$I224)</f>
        <v>0</v>
      </c>
      <c r="AG224" s="110">
        <v>4</v>
      </c>
      <c r="AH224" s="98">
        <f>(AG224*$E224*$F224*$G224*$I224)</f>
        <v>254204.15999999997</v>
      </c>
      <c r="AI224" s="97"/>
      <c r="AJ224" s="98">
        <f>(AI224*$E224*$F224*$G224*$I224)</f>
        <v>0</v>
      </c>
      <c r="AK224" s="97"/>
      <c r="AL224" s="98">
        <f>(AK224*$E224*$F224*$G224*$I224)</f>
        <v>0</v>
      </c>
      <c r="AM224" s="97"/>
      <c r="AN224" s="98">
        <f>(AM224*$E224*$F224*$G224*$J224)</f>
        <v>0</v>
      </c>
      <c r="AO224" s="103">
        <v>0</v>
      </c>
      <c r="AP224" s="98">
        <f>(AO224*$E224*$F224*$G224*$J224)</f>
        <v>0</v>
      </c>
      <c r="AQ224" s="97">
        <v>0</v>
      </c>
      <c r="AR224" s="98">
        <f>(AQ224*$E224*$F224*$G224*$J224)</f>
        <v>0</v>
      </c>
      <c r="AS224" s="97"/>
      <c r="AT224" s="98">
        <f>(AS224*$E224*$F224*$G224*$I224)</f>
        <v>0</v>
      </c>
      <c r="AU224" s="97"/>
      <c r="AV224" s="98">
        <f>(AU224*$E224*$F224*$G224*$I224)</f>
        <v>0</v>
      </c>
      <c r="AW224" s="97"/>
      <c r="AX224" s="98">
        <f>(AW224*$E224*$F224*$G224*$I224)</f>
        <v>0</v>
      </c>
      <c r="AY224" s="97"/>
      <c r="AZ224" s="98">
        <f>(AY224*$E224*$F224*$G224*$I224)</f>
        <v>0</v>
      </c>
      <c r="BA224" s="97"/>
      <c r="BB224" s="98">
        <f>(BA224*$E224*$F224*$G224*$I224)</f>
        <v>0</v>
      </c>
      <c r="BC224" s="97"/>
      <c r="BD224" s="98">
        <f>(BC224*$E224*$F224*$G224*$I224)</f>
        <v>0</v>
      </c>
      <c r="BE224" s="97"/>
      <c r="BF224" s="98">
        <f>(BE224*$E224*$F224*$G224*$I224)</f>
        <v>0</v>
      </c>
      <c r="BG224" s="97"/>
      <c r="BH224" s="98">
        <f>(BG224*$E224*$F224*$G224*$J224)</f>
        <v>0</v>
      </c>
      <c r="BI224" s="97"/>
      <c r="BJ224" s="98">
        <f>(BI224*$E224*$F224*$G224*$J224)</f>
        <v>0</v>
      </c>
      <c r="BK224" s="97"/>
      <c r="BL224" s="98">
        <f>(BK224*$E224*$F224*$G224*$J224)</f>
        <v>0</v>
      </c>
      <c r="BM224" s="97"/>
      <c r="BN224" s="98">
        <f>(BM224*$E224*$F224*$G224*$J224)</f>
        <v>0</v>
      </c>
      <c r="BO224" s="97"/>
      <c r="BP224" s="98">
        <f>(BO224*$E224*$F224*$G224*$J224)</f>
        <v>0</v>
      </c>
      <c r="BQ224" s="97"/>
      <c r="BR224" s="98">
        <f>(BQ224*$E224*$F224*$G224*$J224)</f>
        <v>0</v>
      </c>
      <c r="BS224" s="97"/>
      <c r="BT224" s="98">
        <f>(BS224*$E224*$F224*$G224*$J224)</f>
        <v>0</v>
      </c>
      <c r="BU224" s="104"/>
      <c r="BV224" s="98">
        <f>(BU224*$E224*$F224*$G224*$I224)</f>
        <v>0</v>
      </c>
      <c r="BW224" s="97"/>
      <c r="BX224" s="98">
        <f>(BW224*$E224*$F224*$G224*$I224)</f>
        <v>0</v>
      </c>
      <c r="BY224" s="97"/>
      <c r="BZ224" s="98">
        <f>(BY224*$E224*$F224*$G224*$I224)</f>
        <v>0</v>
      </c>
      <c r="CA224" s="97"/>
      <c r="CB224" s="98">
        <f>(CA224*$E224*$F224*$G224*$J224)</f>
        <v>0</v>
      </c>
      <c r="CC224" s="97"/>
      <c r="CD224" s="98">
        <f>(CC224*$E224*$F224*$G224*$I224)</f>
        <v>0</v>
      </c>
      <c r="CE224" s="97"/>
      <c r="CF224" s="98">
        <f>(CE224*$E224*$F224*$G224*$I224)</f>
        <v>0</v>
      </c>
      <c r="CG224" s="97"/>
      <c r="CH224" s="98">
        <f>(CG224*$E224*$F224*$G224*$I224)</f>
        <v>0</v>
      </c>
      <c r="CI224" s="97"/>
      <c r="CJ224" s="98">
        <f>(CI224*$E224*$F224*$G224*$I224)</f>
        <v>0</v>
      </c>
      <c r="CK224" s="97"/>
      <c r="CL224" s="98">
        <f>(CK224*$E224*$F224*$G224*$I224)</f>
        <v>0</v>
      </c>
      <c r="CM224" s="97"/>
      <c r="CN224" s="98">
        <f>(CM224*$E224*$F224*$G224*$I224)</f>
        <v>0</v>
      </c>
      <c r="CO224" s="97">
        <v>0</v>
      </c>
      <c r="CP224" s="98">
        <f>(CO224*$E224*$F224*$G224*$J224)</f>
        <v>0</v>
      </c>
      <c r="CQ224" s="97"/>
      <c r="CR224" s="98">
        <f>(CQ224*$E224*$F224*$G224*$J224)</f>
        <v>0</v>
      </c>
      <c r="CS224" s="97"/>
      <c r="CT224" s="98">
        <f>(CS224*$E224*$F224*$G224*$J224)</f>
        <v>0</v>
      </c>
      <c r="CU224" s="103">
        <v>0</v>
      </c>
      <c r="CV224" s="98">
        <f>(CU224*$E224*$F224*$G224*$J224)</f>
        <v>0</v>
      </c>
      <c r="CW224" s="97"/>
      <c r="CX224" s="98">
        <f>(CW224*$E224*$F224*$G224*$J224)</f>
        <v>0</v>
      </c>
      <c r="CY224" s="97"/>
      <c r="CZ224" s="98">
        <f>(CY224*$E224*$F224*$G224*$J224)</f>
        <v>0</v>
      </c>
      <c r="DA224" s="104"/>
      <c r="DB224" s="98">
        <f>(DA224*$E224*$F224*$G224*$J224)</f>
        <v>0</v>
      </c>
      <c r="DC224" s="97"/>
      <c r="DD224" s="98">
        <f>(DC224*$E224*$F224*$G224*$J224)</f>
        <v>0</v>
      </c>
      <c r="DE224" s="97"/>
      <c r="DF224" s="98">
        <f>(DE224*$E224*$F224*$G224*$K224)</f>
        <v>0</v>
      </c>
      <c r="DG224" s="97"/>
      <c r="DH224" s="102">
        <f>(DG224*$E224*$F224*$G224*$L224)</f>
        <v>0</v>
      </c>
      <c r="DI224" s="98">
        <f t="shared" si="461"/>
        <v>29</v>
      </c>
      <c r="DJ224" s="98">
        <f t="shared" si="462"/>
        <v>1842980.16</v>
      </c>
    </row>
    <row r="225" spans="1:114" ht="24.75" customHeight="1" x14ac:dyDescent="0.25">
      <c r="A225" s="89"/>
      <c r="B225" s="90">
        <v>192</v>
      </c>
      <c r="C225" s="91" t="s">
        <v>538</v>
      </c>
      <c r="D225" s="92" t="s">
        <v>539</v>
      </c>
      <c r="E225" s="85">
        <v>23160</v>
      </c>
      <c r="F225" s="94">
        <v>25</v>
      </c>
      <c r="G225" s="94">
        <v>1</v>
      </c>
      <c r="H225" s="195"/>
      <c r="I225" s="95">
        <v>1.4</v>
      </c>
      <c r="J225" s="95">
        <v>1.68</v>
      </c>
      <c r="K225" s="95">
        <v>2.23</v>
      </c>
      <c r="L225" s="96">
        <v>2.57</v>
      </c>
      <c r="M225" s="97">
        <v>0</v>
      </c>
      <c r="N225" s="98">
        <f>(M225*$E225*$F225*$G225*$I225)</f>
        <v>0</v>
      </c>
      <c r="O225" s="97"/>
      <c r="P225" s="97">
        <f>(O225*$E225*$F225*$G225*$I225)</f>
        <v>0</v>
      </c>
      <c r="Q225" s="97"/>
      <c r="R225" s="98">
        <f>(Q225*$E225*$F225*$G225*$I225)</f>
        <v>0</v>
      </c>
      <c r="S225" s="97"/>
      <c r="T225" s="98">
        <f>(S225*$E225*$F225*$G225*$I225)</f>
        <v>0</v>
      </c>
      <c r="U225" s="97"/>
      <c r="V225" s="98">
        <f>(U225*$E225*$F225*$G225*$I225)</f>
        <v>0</v>
      </c>
      <c r="W225" s="97">
        <v>20</v>
      </c>
      <c r="X225" s="98">
        <f>(W225*$E225*$F225*$G225*$I225)</f>
        <v>16211999.999999998</v>
      </c>
      <c r="Y225" s="97"/>
      <c r="Z225" s="98">
        <f>(Y225*$E225*$F225*$G225*$I225)</f>
        <v>0</v>
      </c>
      <c r="AA225" s="97"/>
      <c r="AB225" s="98">
        <f>(AA225*$E225*$F225*$G225*$I225)</f>
        <v>0</v>
      </c>
      <c r="AC225" s="97"/>
      <c r="AD225" s="98">
        <f>(AC225*$E225*$F225*$G225*$I225)</f>
        <v>0</v>
      </c>
      <c r="AE225" s="97"/>
      <c r="AF225" s="98">
        <f>(AE225*$E225*$F225*$G225*$I225)</f>
        <v>0</v>
      </c>
      <c r="AG225" s="110"/>
      <c r="AH225" s="98">
        <f>(AG225*$E225*$F225*$G225*$I225)</f>
        <v>0</v>
      </c>
      <c r="AI225" s="97"/>
      <c r="AJ225" s="98">
        <f>(AI225*$E225*$F225*$G225*$I225)</f>
        <v>0</v>
      </c>
      <c r="AK225" s="97"/>
      <c r="AL225" s="98">
        <f>(AK225*$E225*$F225*$G225*$I225)</f>
        <v>0</v>
      </c>
      <c r="AM225" s="97"/>
      <c r="AN225" s="98">
        <f>(AM225*$E225*$F225*$G225*$J225)</f>
        <v>0</v>
      </c>
      <c r="AO225" s="103">
        <v>0</v>
      </c>
      <c r="AP225" s="98">
        <f>(AO225*$E225*$F225*$G225*$J225)</f>
        <v>0</v>
      </c>
      <c r="AQ225" s="97">
        <v>0</v>
      </c>
      <c r="AR225" s="98">
        <f>(AQ225*$E225*$F225*$G225*$J225)</f>
        <v>0</v>
      </c>
      <c r="AS225" s="97"/>
      <c r="AT225" s="98">
        <f>(AS225*$E225*$F225*$G225*$I225)</f>
        <v>0</v>
      </c>
      <c r="AU225" s="97"/>
      <c r="AV225" s="98">
        <f>(AU225*$E225*$F225*$G225*$I225)</f>
        <v>0</v>
      </c>
      <c r="AW225" s="97"/>
      <c r="AX225" s="98">
        <f>(AW225*$E225*$F225*$G225*$I225)</f>
        <v>0</v>
      </c>
      <c r="AY225" s="97"/>
      <c r="AZ225" s="98">
        <f>(AY225*$E225*$F225*$G225*$I225)</f>
        <v>0</v>
      </c>
      <c r="BA225" s="97"/>
      <c r="BB225" s="98">
        <f>(BA225*$E225*$F225*$G225*$I225)</f>
        <v>0</v>
      </c>
      <c r="BC225" s="97"/>
      <c r="BD225" s="98">
        <f>(BC225*$E225*$F225*$G225*$I225)</f>
        <v>0</v>
      </c>
      <c r="BE225" s="97"/>
      <c r="BF225" s="98">
        <f>(BE225*$E225*$F225*$G225*$I225)</f>
        <v>0</v>
      </c>
      <c r="BG225" s="97"/>
      <c r="BH225" s="98">
        <f>(BG225*$E225*$F225*$G225*$J225)</f>
        <v>0</v>
      </c>
      <c r="BI225" s="97"/>
      <c r="BJ225" s="98">
        <f>(BI225*$E225*$F225*$G225*$J225)</f>
        <v>0</v>
      </c>
      <c r="BK225" s="97"/>
      <c r="BL225" s="98">
        <f>(BK225*$E225*$F225*$G225*$J225)</f>
        <v>0</v>
      </c>
      <c r="BM225" s="97"/>
      <c r="BN225" s="98">
        <f>(BM225*$E225*$F225*$G225*$J225)</f>
        <v>0</v>
      </c>
      <c r="BO225" s="97"/>
      <c r="BP225" s="98">
        <f>(BO225*$E225*$F225*$G225*$J225)</f>
        <v>0</v>
      </c>
      <c r="BQ225" s="97"/>
      <c r="BR225" s="98">
        <f>(BQ225*$E225*$F225*$G225*$J225)</f>
        <v>0</v>
      </c>
      <c r="BS225" s="97"/>
      <c r="BT225" s="98">
        <f>(BS225*$E225*$F225*$G225*$J225)</f>
        <v>0</v>
      </c>
      <c r="BU225" s="104"/>
      <c r="BV225" s="98">
        <f>(BU225*$E225*$F225*$G225*$I225)</f>
        <v>0</v>
      </c>
      <c r="BW225" s="97"/>
      <c r="BX225" s="98">
        <f>(BW225*$E225*$F225*$G225*$I225)</f>
        <v>0</v>
      </c>
      <c r="BY225" s="97"/>
      <c r="BZ225" s="98">
        <f>(BY225*$E225*$F225*$G225*$I225)</f>
        <v>0</v>
      </c>
      <c r="CA225" s="97"/>
      <c r="CB225" s="98">
        <f>(CA225*$E225*$F225*$G225*$J225)</f>
        <v>0</v>
      </c>
      <c r="CC225" s="97"/>
      <c r="CD225" s="98">
        <f>(CC225*$E225*$F225*$G225*$I225)</f>
        <v>0</v>
      </c>
      <c r="CE225" s="97"/>
      <c r="CF225" s="98">
        <f>(CE225*$E225*$F225*$G225*$I225)</f>
        <v>0</v>
      </c>
      <c r="CG225" s="97"/>
      <c r="CH225" s="98">
        <f>(CG225*$E225*$F225*$G225*$I225)</f>
        <v>0</v>
      </c>
      <c r="CI225" s="97"/>
      <c r="CJ225" s="98">
        <f>(CI225*$E225*$F225*$G225*$I225)</f>
        <v>0</v>
      </c>
      <c r="CK225" s="97"/>
      <c r="CL225" s="98">
        <f>(CK225*$E225*$F225*$G225*$I225)</f>
        <v>0</v>
      </c>
      <c r="CM225" s="97"/>
      <c r="CN225" s="98">
        <f>(CM225*$E225*$F225*$G225*$I225)</f>
        <v>0</v>
      </c>
      <c r="CO225" s="97">
        <v>0</v>
      </c>
      <c r="CP225" s="98">
        <f>(CO225*$E225*$F225*$G225*$J225)</f>
        <v>0</v>
      </c>
      <c r="CQ225" s="97"/>
      <c r="CR225" s="98">
        <f>(CQ225*$E225*$F225*$G225*$J225)</f>
        <v>0</v>
      </c>
      <c r="CS225" s="97"/>
      <c r="CT225" s="98">
        <f>(CS225*$E225*$F225*$G225*$J225)</f>
        <v>0</v>
      </c>
      <c r="CU225" s="103">
        <v>0</v>
      </c>
      <c r="CV225" s="98">
        <f>(CU225*$E225*$F225*$G225*$J225)</f>
        <v>0</v>
      </c>
      <c r="CW225" s="97"/>
      <c r="CX225" s="98">
        <f>(CW225*$E225*$F225*$G225*$J225)</f>
        <v>0</v>
      </c>
      <c r="CY225" s="97"/>
      <c r="CZ225" s="98">
        <f>(CY225*$E225*$F225*$G225*$J225)</f>
        <v>0</v>
      </c>
      <c r="DA225" s="104"/>
      <c r="DB225" s="98">
        <f>(DA225*$E225*$F225*$G225*$J225)</f>
        <v>0</v>
      </c>
      <c r="DC225" s="97"/>
      <c r="DD225" s="98">
        <f>(DC225*$E225*$F225*$G225*$J225)</f>
        <v>0</v>
      </c>
      <c r="DE225" s="97"/>
      <c r="DF225" s="98">
        <f>(DE225*$E225*$F225*$G225*$K225)</f>
        <v>0</v>
      </c>
      <c r="DG225" s="97"/>
      <c r="DH225" s="102">
        <f>(DG225*$E225*$F225*$G225*$L225)</f>
        <v>0</v>
      </c>
      <c r="DI225" s="98">
        <f t="shared" si="461"/>
        <v>20</v>
      </c>
      <c r="DJ225" s="98">
        <f t="shared" si="462"/>
        <v>16211999.999999998</v>
      </c>
    </row>
    <row r="226" spans="1:114" ht="15.75" customHeight="1" x14ac:dyDescent="0.25">
      <c r="A226" s="89">
        <v>21</v>
      </c>
      <c r="B226" s="204"/>
      <c r="C226" s="205"/>
      <c r="D226" s="201" t="s">
        <v>540</v>
      </c>
      <c r="E226" s="85">
        <v>23160</v>
      </c>
      <c r="F226" s="155">
        <v>0.92</v>
      </c>
      <c r="G226" s="94">
        <v>1</v>
      </c>
      <c r="H226" s="88"/>
      <c r="I226" s="95">
        <v>1.4</v>
      </c>
      <c r="J226" s="95">
        <v>1.68</v>
      </c>
      <c r="K226" s="95">
        <v>2.23</v>
      </c>
      <c r="L226" s="96">
        <v>2.57</v>
      </c>
      <c r="M226" s="113">
        <f>SUM(M227:M238)</f>
        <v>0</v>
      </c>
      <c r="N226" s="113">
        <f>SUM(N227:N238)</f>
        <v>0</v>
      </c>
      <c r="O226" s="113">
        <f t="shared" ref="O226:BZ226" si="463">SUM(O227:O238)</f>
        <v>0</v>
      </c>
      <c r="P226" s="113">
        <f t="shared" si="463"/>
        <v>0</v>
      </c>
      <c r="Q226" s="113">
        <f t="shared" si="463"/>
        <v>0</v>
      </c>
      <c r="R226" s="113">
        <f t="shared" si="463"/>
        <v>0</v>
      </c>
      <c r="S226" s="113">
        <f t="shared" si="463"/>
        <v>0</v>
      </c>
      <c r="T226" s="113">
        <f t="shared" si="463"/>
        <v>0</v>
      </c>
      <c r="U226" s="113">
        <f t="shared" si="463"/>
        <v>0</v>
      </c>
      <c r="V226" s="113">
        <f t="shared" si="463"/>
        <v>0</v>
      </c>
      <c r="W226" s="113">
        <f t="shared" si="463"/>
        <v>0</v>
      </c>
      <c r="X226" s="113">
        <f t="shared" si="463"/>
        <v>0</v>
      </c>
      <c r="Y226" s="113">
        <f t="shared" si="463"/>
        <v>0</v>
      </c>
      <c r="Z226" s="113">
        <f t="shared" si="463"/>
        <v>0</v>
      </c>
      <c r="AA226" s="113">
        <f t="shared" si="463"/>
        <v>3948</v>
      </c>
      <c r="AB226" s="113">
        <f t="shared" si="463"/>
        <v>216620593.72799999</v>
      </c>
      <c r="AC226" s="113">
        <f t="shared" si="463"/>
        <v>0</v>
      </c>
      <c r="AD226" s="113">
        <f t="shared" si="463"/>
        <v>0</v>
      </c>
      <c r="AE226" s="113">
        <f t="shared" si="463"/>
        <v>0</v>
      </c>
      <c r="AF226" s="113">
        <f t="shared" si="463"/>
        <v>0</v>
      </c>
      <c r="AG226" s="113">
        <f t="shared" si="463"/>
        <v>0</v>
      </c>
      <c r="AH226" s="113">
        <f t="shared" si="463"/>
        <v>0</v>
      </c>
      <c r="AI226" s="113">
        <f t="shared" si="463"/>
        <v>2766</v>
      </c>
      <c r="AJ226" s="113">
        <f t="shared" si="463"/>
        <v>58792312.185599998</v>
      </c>
      <c r="AK226" s="113">
        <f t="shared" si="463"/>
        <v>0</v>
      </c>
      <c r="AL226" s="113">
        <f t="shared" si="463"/>
        <v>0</v>
      </c>
      <c r="AM226" s="113">
        <f t="shared" si="463"/>
        <v>1</v>
      </c>
      <c r="AN226" s="113">
        <f t="shared" si="463"/>
        <v>28247.788800000002</v>
      </c>
      <c r="AO226" s="113">
        <f t="shared" si="463"/>
        <v>0</v>
      </c>
      <c r="AP226" s="113">
        <f t="shared" si="463"/>
        <v>0</v>
      </c>
      <c r="AQ226" s="113">
        <f t="shared" si="463"/>
        <v>0</v>
      </c>
      <c r="AR226" s="113">
        <f t="shared" si="463"/>
        <v>0</v>
      </c>
      <c r="AS226" s="113">
        <f t="shared" si="463"/>
        <v>0</v>
      </c>
      <c r="AT226" s="113">
        <f t="shared" si="463"/>
        <v>0</v>
      </c>
      <c r="AU226" s="113">
        <f t="shared" si="463"/>
        <v>13</v>
      </c>
      <c r="AV226" s="113">
        <f t="shared" si="463"/>
        <v>193824.18719999999</v>
      </c>
      <c r="AW226" s="113">
        <f>SUM(AW227:AW238)</f>
        <v>0</v>
      </c>
      <c r="AX226" s="113">
        <f>SUM(AX227:AX238)</f>
        <v>0</v>
      </c>
      <c r="AY226" s="113">
        <f>SUM(AY227:AY238)</f>
        <v>0</v>
      </c>
      <c r="AZ226" s="113">
        <f t="shared" si="463"/>
        <v>0</v>
      </c>
      <c r="BA226" s="113">
        <v>0</v>
      </c>
      <c r="BB226" s="113">
        <f t="shared" si="463"/>
        <v>0</v>
      </c>
      <c r="BC226" s="113">
        <f t="shared" si="463"/>
        <v>0</v>
      </c>
      <c r="BD226" s="113">
        <f t="shared" si="463"/>
        <v>0</v>
      </c>
      <c r="BE226" s="113">
        <f t="shared" si="463"/>
        <v>0</v>
      </c>
      <c r="BF226" s="113">
        <f t="shared" si="463"/>
        <v>0</v>
      </c>
      <c r="BG226" s="113">
        <f t="shared" si="463"/>
        <v>0</v>
      </c>
      <c r="BH226" s="113">
        <f t="shared" si="463"/>
        <v>0</v>
      </c>
      <c r="BI226" s="113">
        <f t="shared" si="463"/>
        <v>0</v>
      </c>
      <c r="BJ226" s="113">
        <f t="shared" si="463"/>
        <v>0</v>
      </c>
      <c r="BK226" s="113">
        <v>0</v>
      </c>
      <c r="BL226" s="113">
        <f t="shared" si="463"/>
        <v>0</v>
      </c>
      <c r="BM226" s="113">
        <f t="shared" si="463"/>
        <v>0</v>
      </c>
      <c r="BN226" s="113">
        <f t="shared" si="463"/>
        <v>0</v>
      </c>
      <c r="BO226" s="113">
        <f t="shared" si="463"/>
        <v>0</v>
      </c>
      <c r="BP226" s="113">
        <f t="shared" si="463"/>
        <v>0</v>
      </c>
      <c r="BQ226" s="113">
        <f t="shared" si="463"/>
        <v>5</v>
      </c>
      <c r="BR226" s="113">
        <f t="shared" si="463"/>
        <v>141939.30240000002</v>
      </c>
      <c r="BS226" s="113">
        <f t="shared" si="463"/>
        <v>0</v>
      </c>
      <c r="BT226" s="203">
        <f t="shared" si="463"/>
        <v>0</v>
      </c>
      <c r="BU226" s="156">
        <f t="shared" si="463"/>
        <v>0</v>
      </c>
      <c r="BV226" s="113">
        <f t="shared" si="463"/>
        <v>0</v>
      </c>
      <c r="BW226" s="113">
        <f t="shared" si="463"/>
        <v>0</v>
      </c>
      <c r="BX226" s="113">
        <f t="shared" si="463"/>
        <v>0</v>
      </c>
      <c r="BY226" s="113">
        <f t="shared" si="463"/>
        <v>0</v>
      </c>
      <c r="BZ226" s="113">
        <f t="shared" si="463"/>
        <v>0</v>
      </c>
      <c r="CA226" s="113">
        <f>SUM(CA227:CA238)</f>
        <v>0</v>
      </c>
      <c r="CB226" s="113">
        <f>SUM(CB227:CB238)</f>
        <v>0</v>
      </c>
      <c r="CC226" s="113">
        <f t="shared" ref="CC226:DJ226" si="464">SUM(CC227:CC238)</f>
        <v>0</v>
      </c>
      <c r="CD226" s="113">
        <f t="shared" si="464"/>
        <v>0</v>
      </c>
      <c r="CE226" s="113">
        <f t="shared" si="464"/>
        <v>0</v>
      </c>
      <c r="CF226" s="113">
        <f t="shared" si="464"/>
        <v>0</v>
      </c>
      <c r="CG226" s="113">
        <f t="shared" si="464"/>
        <v>0</v>
      </c>
      <c r="CH226" s="113">
        <f t="shared" si="464"/>
        <v>0</v>
      </c>
      <c r="CI226" s="113">
        <f t="shared" si="464"/>
        <v>0</v>
      </c>
      <c r="CJ226" s="113">
        <f t="shared" si="464"/>
        <v>0</v>
      </c>
      <c r="CK226" s="113">
        <f t="shared" si="464"/>
        <v>0</v>
      </c>
      <c r="CL226" s="113">
        <f t="shared" si="464"/>
        <v>0</v>
      </c>
      <c r="CM226" s="113">
        <f t="shared" si="464"/>
        <v>0</v>
      </c>
      <c r="CN226" s="113">
        <f t="shared" si="464"/>
        <v>0</v>
      </c>
      <c r="CO226" s="113">
        <f t="shared" si="464"/>
        <v>0</v>
      </c>
      <c r="CP226" s="113">
        <f t="shared" si="464"/>
        <v>0</v>
      </c>
      <c r="CQ226" s="113">
        <f t="shared" si="464"/>
        <v>0</v>
      </c>
      <c r="CR226" s="113">
        <f t="shared" si="464"/>
        <v>0</v>
      </c>
      <c r="CS226" s="113">
        <f t="shared" si="464"/>
        <v>0</v>
      </c>
      <c r="CT226" s="113">
        <f t="shared" si="464"/>
        <v>0</v>
      </c>
      <c r="CU226" s="113">
        <f>SUM(CU227:CU238)</f>
        <v>1300</v>
      </c>
      <c r="CV226" s="113">
        <f t="shared" si="464"/>
        <v>27925242.629760001</v>
      </c>
      <c r="CW226" s="113">
        <f t="shared" si="464"/>
        <v>0</v>
      </c>
      <c r="CX226" s="113">
        <f t="shared" si="464"/>
        <v>0</v>
      </c>
      <c r="CY226" s="113">
        <f t="shared" si="464"/>
        <v>0</v>
      </c>
      <c r="CZ226" s="113">
        <f t="shared" si="464"/>
        <v>0</v>
      </c>
      <c r="DA226" s="113">
        <f t="shared" si="464"/>
        <v>0</v>
      </c>
      <c r="DB226" s="113">
        <f t="shared" si="464"/>
        <v>0</v>
      </c>
      <c r="DC226" s="113">
        <f t="shared" si="464"/>
        <v>33</v>
      </c>
      <c r="DD226" s="113">
        <f t="shared" si="464"/>
        <v>785802.12479999987</v>
      </c>
      <c r="DE226" s="113">
        <f t="shared" si="464"/>
        <v>1</v>
      </c>
      <c r="DF226" s="113">
        <f t="shared" si="464"/>
        <v>40904.265599999999</v>
      </c>
      <c r="DG226" s="113">
        <f t="shared" si="464"/>
        <v>1</v>
      </c>
      <c r="DH226" s="203">
        <f t="shared" si="464"/>
        <v>43605.231120000004</v>
      </c>
      <c r="DI226" s="113">
        <f t="shared" si="464"/>
        <v>8068</v>
      </c>
      <c r="DJ226" s="113">
        <f t="shared" si="464"/>
        <v>304572471.44327992</v>
      </c>
    </row>
    <row r="227" spans="1:114" ht="18.75" x14ac:dyDescent="0.25">
      <c r="A227" s="89"/>
      <c r="B227" s="90">
        <v>193</v>
      </c>
      <c r="C227" s="91" t="s">
        <v>541</v>
      </c>
      <c r="D227" s="92" t="s">
        <v>542</v>
      </c>
      <c r="E227" s="85">
        <v>23160</v>
      </c>
      <c r="F227" s="93">
        <v>0.49</v>
      </c>
      <c r="G227" s="111">
        <v>0.8</v>
      </c>
      <c r="H227" s="167"/>
      <c r="I227" s="95">
        <v>1.4</v>
      </c>
      <c r="J227" s="95">
        <v>1.68</v>
      </c>
      <c r="K227" s="95">
        <v>2.23</v>
      </c>
      <c r="L227" s="96">
        <v>2.57</v>
      </c>
      <c r="M227" s="97"/>
      <c r="N227" s="98">
        <f>(M227*$E227*$F227*$G227*$I227*$N$11)</f>
        <v>0</v>
      </c>
      <c r="O227" s="97"/>
      <c r="P227" s="97">
        <f>(O227*$E227*$F227*$G227*$I227*$P$11)</f>
        <v>0</v>
      </c>
      <c r="Q227" s="97"/>
      <c r="R227" s="98">
        <f>(Q227*$E227*$F227*$G227*$I227*$R$11)</f>
        <v>0</v>
      </c>
      <c r="S227" s="97"/>
      <c r="T227" s="98">
        <f>(S227/12*2*$E227*$F227*$G227*$I227*$T$11)+(S227/12*10*$E227*$F227*$G227*$I227*$T$12)</f>
        <v>0</v>
      </c>
      <c r="U227" s="97">
        <v>0</v>
      </c>
      <c r="V227" s="98">
        <f>(U227*$E227*$F227*$G227*$I227*$V$11)</f>
        <v>0</v>
      </c>
      <c r="W227" s="97">
        <v>0</v>
      </c>
      <c r="X227" s="98">
        <f>(W227*$E227*$F227*$G227*$I227*$X$11)</f>
        <v>0</v>
      </c>
      <c r="Y227" s="97"/>
      <c r="Z227" s="98">
        <f>(Y227*$E227*$F227*$G227*$I227*$Z$11)</f>
        <v>0</v>
      </c>
      <c r="AA227" s="97">
        <v>100</v>
      </c>
      <c r="AB227" s="98">
        <f>(AA227*$E227*$F227*$G227*$I227*$AB$11)</f>
        <v>1779429.1199999996</v>
      </c>
      <c r="AC227" s="97"/>
      <c r="AD227" s="98">
        <f>(AC227*$E227*$F227*$G227*$I227*$AD$11)</f>
        <v>0</v>
      </c>
      <c r="AE227" s="97">
        <v>0</v>
      </c>
      <c r="AF227" s="98">
        <f>(AE227*$E227*$F227*$G227*$I227*$AF$11)</f>
        <v>0</v>
      </c>
      <c r="AG227" s="110"/>
      <c r="AH227" s="98">
        <f>(AG227*$E227*$F227*$G227*$I227*$AH$11)</f>
        <v>0</v>
      </c>
      <c r="AI227" s="97">
        <v>377</v>
      </c>
      <c r="AJ227" s="98">
        <f>(AI227*$E227*$F227*$G227*$I227*$AJ$11)</f>
        <v>5270923.2575999992</v>
      </c>
      <c r="AK227" s="97">
        <v>0</v>
      </c>
      <c r="AL227" s="97">
        <f>(AK227*$E227*$F227*$G227*$I227*$AL$11)</f>
        <v>0</v>
      </c>
      <c r="AM227" s="97">
        <v>0</v>
      </c>
      <c r="AN227" s="98">
        <f>(AM227*$E227*$F227*$G227*$J227*$AN$11)</f>
        <v>0</v>
      </c>
      <c r="AO227" s="103">
        <v>0</v>
      </c>
      <c r="AP227" s="98">
        <f>(AO227*$E227*$F227*$G227*$J227*$AP$11)</f>
        <v>0</v>
      </c>
      <c r="AQ227" s="97">
        <v>0</v>
      </c>
      <c r="AR227" s="102">
        <f>(AQ227*$E227*$F227*$G227*$J227*$AR$11)</f>
        <v>0</v>
      </c>
      <c r="AS227" s="97"/>
      <c r="AT227" s="98">
        <f>(AS227*$E227*$F227*$G227*$I227*$AT$11)</f>
        <v>0</v>
      </c>
      <c r="AU227" s="97">
        <v>3</v>
      </c>
      <c r="AV227" s="97">
        <f>(AU227*$E227*$F227*$G227*$I227*$AV$11)</f>
        <v>34317.561600000001</v>
      </c>
      <c r="AW227" s="97"/>
      <c r="AX227" s="98">
        <f>(AW227*$E227*$F227*$G227*$I227*$AX$11)</f>
        <v>0</v>
      </c>
      <c r="AY227" s="97">
        <v>0</v>
      </c>
      <c r="AZ227" s="98">
        <f>(AY227*$E227*$F227*$G227*$I227*$AZ$11)</f>
        <v>0</v>
      </c>
      <c r="BA227" s="97">
        <v>0</v>
      </c>
      <c r="BB227" s="98">
        <f>(BA227*$E227*$F227*$G227*$I227*$BB$11)</f>
        <v>0</v>
      </c>
      <c r="BC227" s="97">
        <v>0</v>
      </c>
      <c r="BD227" s="98">
        <f>(BC227*$E227*$F227*$G227*$I227*$BD$11)</f>
        <v>0</v>
      </c>
      <c r="BE227" s="97"/>
      <c r="BF227" s="98">
        <f>(BE227*$E227*$F227*$G227*$I227*$BF$11)</f>
        <v>0</v>
      </c>
      <c r="BG227" s="97"/>
      <c r="BH227" s="98">
        <f>(BG227*$E227*$F227*$G227*$J227*$BH$11)</f>
        <v>0</v>
      </c>
      <c r="BI227" s="97">
        <v>0</v>
      </c>
      <c r="BJ227" s="98">
        <f>(BI227*$E227*$F227*$G227*$J227*$BJ$11)</f>
        <v>0</v>
      </c>
      <c r="BK227" s="97">
        <v>0</v>
      </c>
      <c r="BL227" s="98">
        <f>(BK227*$E227*$F227*$G227*$J227*$BL$11)</f>
        <v>0</v>
      </c>
      <c r="BM227" s="97"/>
      <c r="BN227" s="98">
        <f>(BM227*$E227*$F227*$G227*$J227*$BN$11)</f>
        <v>0</v>
      </c>
      <c r="BO227" s="97"/>
      <c r="BP227" s="98">
        <f>(BO227*$E227*$F227*$G227*$J227*$BP$11)</f>
        <v>0</v>
      </c>
      <c r="BQ227" s="97"/>
      <c r="BR227" s="98">
        <f>(BQ227*$E227*$F227*$G227*$J227*$BR$11)</f>
        <v>0</v>
      </c>
      <c r="BS227" s="97"/>
      <c r="BT227" s="102">
        <f>(BS227*$E227*$F227*$G227*$J227*$BT$11)</f>
        <v>0</v>
      </c>
      <c r="BU227" s="104">
        <v>0</v>
      </c>
      <c r="BV227" s="98">
        <f>(BU227*$E227*$F227*$G227*$I227*$BV$11)</f>
        <v>0</v>
      </c>
      <c r="BW227" s="97">
        <v>0</v>
      </c>
      <c r="BX227" s="98">
        <f>(BW227*$E227*$F227*$G227*$I227*$BX$11)</f>
        <v>0</v>
      </c>
      <c r="BY227" s="97">
        <v>0</v>
      </c>
      <c r="BZ227" s="98">
        <f>(BY227*$E227*$F227*$G227*$I227*$BZ$11)</f>
        <v>0</v>
      </c>
      <c r="CA227" s="97"/>
      <c r="CB227" s="98">
        <f>(CA227*$E227*$F227*$G227*$J227*$CB$11)</f>
        <v>0</v>
      </c>
      <c r="CC227" s="97">
        <v>0</v>
      </c>
      <c r="CD227" s="98">
        <f>(CC227*$E227*$F227*$G227*$I227*$CD$11)</f>
        <v>0</v>
      </c>
      <c r="CE227" s="97"/>
      <c r="CF227" s="98">
        <f>(CE227*$E227*$F227*$G227*$I227*$CF$11)</f>
        <v>0</v>
      </c>
      <c r="CG227" s="97"/>
      <c r="CH227" s="98">
        <f>(CG227*$E227*$F227*$G227*$I227*$CH$11)</f>
        <v>0</v>
      </c>
      <c r="CI227" s="97"/>
      <c r="CJ227" s="98">
        <f>(CI227*$E227*$F227*$G227*$I227*$CJ$11)</f>
        <v>0</v>
      </c>
      <c r="CK227" s="97"/>
      <c r="CL227" s="98">
        <f>(CK227*$E227*$F227*$G227*$I227*$CL$11)</f>
        <v>0</v>
      </c>
      <c r="CM227" s="97"/>
      <c r="CN227" s="98">
        <f>(CM227*$E227*$F227*$G227*$I227*$CN$11)</f>
        <v>0</v>
      </c>
      <c r="CO227" s="97"/>
      <c r="CP227" s="98">
        <f>(CO227*$E227*$F227*$G227*$J227*$CP$11)</f>
        <v>0</v>
      </c>
      <c r="CQ227" s="97"/>
      <c r="CR227" s="98">
        <f>(CQ227*$E227*$F227*$G227*$J227*$CR$11)</f>
        <v>0</v>
      </c>
      <c r="CS227" s="97">
        <v>0</v>
      </c>
      <c r="CT227" s="98">
        <f>(CS227*$E227*$F227*$G227*$J227*$CT$11)</f>
        <v>0</v>
      </c>
      <c r="CU227" s="103">
        <v>84</v>
      </c>
      <c r="CV227" s="98">
        <f>(CU227*$E227*$F227*$G227*$J227*$CV$11)</f>
        <v>1153070.0697600001</v>
      </c>
      <c r="CW227" s="97">
        <v>0</v>
      </c>
      <c r="CX227" s="102">
        <f>(CW227*$E227*$F227*$G227*$J227*$CX$11)</f>
        <v>0</v>
      </c>
      <c r="CY227" s="97">
        <v>0</v>
      </c>
      <c r="CZ227" s="98">
        <f>(CY227*$E227*$F227*$G227*$J227*$CZ$11)</f>
        <v>0</v>
      </c>
      <c r="DA227" s="104"/>
      <c r="DB227" s="98">
        <f>(DA227*$E227*$F227*$G227*$J227*$DB$11)</f>
        <v>0</v>
      </c>
      <c r="DC227" s="97"/>
      <c r="DD227" s="98">
        <f>(DC227*$E227*$F227*$G227*$J227*$DD$11)</f>
        <v>0</v>
      </c>
      <c r="DE227" s="97"/>
      <c r="DF227" s="98">
        <f>(DE227*$E227*$F227*$G227*$K227*$DF$11)</f>
        <v>0</v>
      </c>
      <c r="DG227" s="97"/>
      <c r="DH227" s="102">
        <f>(DG227*$E227*$F227*$G227*$L227*$DH$11)</f>
        <v>0</v>
      </c>
      <c r="DI227" s="98">
        <f t="shared" ref="DI227:DI238" si="465">SUM(M227,O227,Q227,S227,U227,W227,Y227,AA227,AC227,AE227,AG227,AI227,AO227,AS227,AU227,BY227,AK227,AY227,BA227,BC227,CM227,BE227,BG227,AM227,BK227,AQ227,CO227,BM227,CQ227,BO227,BQ227,BS227,CA227,BU227,BW227,CC227,CE227,CG227,CI227,CK227,CS227,CU227,BI227,AW227,CW227,CY227,DA227,DC227,DE227,DG227)</f>
        <v>564</v>
      </c>
      <c r="DJ227" s="98">
        <f t="shared" ref="DJ227:DJ238" si="466">SUM(N227,P227,R227,T227,V227,X227,Z227,AB227,AD227,AF227,AH227,AJ227,AP227,AT227,AV227,BZ227,AL227,AZ227,BB227,BD227,CN227,BF227,BH227,AN227,BL227,AR227,CP227,BN227,CR227,BP227,BR227,BT227,CB227,BV227,BX227,CD227,CF227,CH227,CJ227,CL227,CT227,CV227,BJ227,AX227,CX227,CZ227,DB227,DD227,DF227,DH227)</f>
        <v>8237740.0089599993</v>
      </c>
    </row>
    <row r="228" spans="1:114" ht="18.75" x14ac:dyDescent="0.25">
      <c r="A228" s="89"/>
      <c r="B228" s="90">
        <v>194</v>
      </c>
      <c r="C228" s="91" t="s">
        <v>543</v>
      </c>
      <c r="D228" s="92" t="s">
        <v>544</v>
      </c>
      <c r="E228" s="85">
        <v>23160</v>
      </c>
      <c r="F228" s="93">
        <v>0.79</v>
      </c>
      <c r="G228" s="111">
        <v>0.8</v>
      </c>
      <c r="H228" s="167"/>
      <c r="I228" s="95">
        <v>1.4</v>
      </c>
      <c r="J228" s="95">
        <v>1.68</v>
      </c>
      <c r="K228" s="95">
        <v>2.23</v>
      </c>
      <c r="L228" s="96">
        <v>2.57</v>
      </c>
      <c r="M228" s="97"/>
      <c r="N228" s="98">
        <f>(M228*$E228*$F228*$G228*$I228*$N$11)</f>
        <v>0</v>
      </c>
      <c r="O228" s="97"/>
      <c r="P228" s="97">
        <f>(O228*$E228*$F228*$G228*$I228*$P$11)</f>
        <v>0</v>
      </c>
      <c r="Q228" s="97"/>
      <c r="R228" s="98">
        <f>(Q228*$E228*$F228*$G228*$I228*$R$11)</f>
        <v>0</v>
      </c>
      <c r="S228" s="97"/>
      <c r="T228" s="98">
        <f>(S228/12*2*$E228*$F228*$G228*$I228*$T$11)+(S228/12*10*$E228*$F228*$G228*$I228*$T$12)</f>
        <v>0</v>
      </c>
      <c r="U228" s="97">
        <v>0</v>
      </c>
      <c r="V228" s="98">
        <f>(U228*$E228*$F228*$G228*$I228*$V$11)</f>
        <v>0</v>
      </c>
      <c r="W228" s="97">
        <v>0</v>
      </c>
      <c r="X228" s="98">
        <f>(W228*$E228*$F228*$G228*$I228*$X$11)</f>
        <v>0</v>
      </c>
      <c r="Y228" s="97"/>
      <c r="Z228" s="98">
        <f>(Y228*$E228*$F228*$G228*$I228*$Z$11)</f>
        <v>0</v>
      </c>
      <c r="AA228" s="97">
        <v>480</v>
      </c>
      <c r="AB228" s="98">
        <f>(AA228*$E228*$F228*$G228*$I228*$AB$11)</f>
        <v>13770602.495999999</v>
      </c>
      <c r="AC228" s="97"/>
      <c r="AD228" s="98">
        <f>(AC228*$E228*$F228*$G228*$I228*$AD$11)</f>
        <v>0</v>
      </c>
      <c r="AE228" s="97">
        <v>0</v>
      </c>
      <c r="AF228" s="98">
        <f>(AE228*$E228*$F228*$G228*$I228*$AF$11)</f>
        <v>0</v>
      </c>
      <c r="AG228" s="110"/>
      <c r="AH228" s="98">
        <f>(AG228*$E228*$F228*$G228*$I228*$AH$11)</f>
        <v>0</v>
      </c>
      <c r="AI228" s="97">
        <v>170</v>
      </c>
      <c r="AJ228" s="98">
        <f>(AI228*$E228*$F228*$G228*$I228*$AJ$11)</f>
        <v>3831998.0159999998</v>
      </c>
      <c r="AK228" s="97">
        <v>0</v>
      </c>
      <c r="AL228" s="97">
        <f>(AK228*$E228*$F228*$G228*$I228*$AL$11)</f>
        <v>0</v>
      </c>
      <c r="AM228" s="97">
        <v>0</v>
      </c>
      <c r="AN228" s="98">
        <f>(AM228*$E228*$F228*$G228*$J228*$AN$11)</f>
        <v>0</v>
      </c>
      <c r="AO228" s="103">
        <v>0</v>
      </c>
      <c r="AP228" s="98">
        <f>(AO228*$E228*$F228*$G228*$J228*$AP$11)</f>
        <v>0</v>
      </c>
      <c r="AQ228" s="97">
        <v>0</v>
      </c>
      <c r="AR228" s="102">
        <f>(AQ228*$E228*$F228*$G228*$J228*$AR$11)</f>
        <v>0</v>
      </c>
      <c r="AS228" s="97"/>
      <c r="AT228" s="98">
        <f>(AS228*$E228*$F228*$G228*$I228*$AT$11)</f>
        <v>0</v>
      </c>
      <c r="AU228" s="97">
        <v>3</v>
      </c>
      <c r="AV228" s="97">
        <f>(AU228*$E228*$F228*$G228*$I228*$AV$11)</f>
        <v>55328.313600000009</v>
      </c>
      <c r="AW228" s="97"/>
      <c r="AX228" s="98">
        <f>(AW228*$E228*$F228*$G228*$I228*$AX$11)</f>
        <v>0</v>
      </c>
      <c r="AY228" s="97">
        <v>0</v>
      </c>
      <c r="AZ228" s="98">
        <f>(AY228*$E228*$F228*$G228*$I228*$AZ$11)</f>
        <v>0</v>
      </c>
      <c r="BA228" s="97">
        <v>0</v>
      </c>
      <c r="BB228" s="98">
        <f>(BA228*$E228*$F228*$G228*$I228*$BB$11)</f>
        <v>0</v>
      </c>
      <c r="BC228" s="97">
        <v>0</v>
      </c>
      <c r="BD228" s="98">
        <f>(BC228*$E228*$F228*$G228*$I228*$BD$11)</f>
        <v>0</v>
      </c>
      <c r="BE228" s="97"/>
      <c r="BF228" s="98">
        <f>(BE228*$E228*$F228*$G228*$I228*$BF$11)</f>
        <v>0</v>
      </c>
      <c r="BG228" s="97"/>
      <c r="BH228" s="98">
        <f>(BG228*$E228*$F228*$G228*$J228*$BH$11)</f>
        <v>0</v>
      </c>
      <c r="BI228" s="97">
        <v>0</v>
      </c>
      <c r="BJ228" s="98">
        <f>(BI228*$E228*$F228*$G228*$J228*$BJ$11)</f>
        <v>0</v>
      </c>
      <c r="BK228" s="97">
        <v>0</v>
      </c>
      <c r="BL228" s="98">
        <f>(BK228*$E228*$F228*$G228*$J228*$BL$11)</f>
        <v>0</v>
      </c>
      <c r="BM228" s="97"/>
      <c r="BN228" s="98">
        <f>(BM228*$E228*$F228*$G228*$J228*$BN$11)</f>
        <v>0</v>
      </c>
      <c r="BO228" s="97"/>
      <c r="BP228" s="98">
        <f>(BO228*$E228*$F228*$G228*$J228*$BP$11)</f>
        <v>0</v>
      </c>
      <c r="BQ228" s="97"/>
      <c r="BR228" s="98">
        <f>(BQ228*$E228*$F228*$G228*$J228*$BR$11)</f>
        <v>0</v>
      </c>
      <c r="BS228" s="97"/>
      <c r="BT228" s="102">
        <f>(BS228*$E228*$F228*$G228*$J228*$BT$11)</f>
        <v>0</v>
      </c>
      <c r="BU228" s="104">
        <v>0</v>
      </c>
      <c r="BV228" s="98">
        <f>(BU228*$E228*$F228*$G228*$I228*$BV$11)</f>
        <v>0</v>
      </c>
      <c r="BW228" s="97">
        <v>0</v>
      </c>
      <c r="BX228" s="98">
        <f>(BW228*$E228*$F228*$G228*$I228*$BX$11)</f>
        <v>0</v>
      </c>
      <c r="BY228" s="97">
        <v>0</v>
      </c>
      <c r="BZ228" s="98">
        <f>(BY228*$E228*$F228*$G228*$I228*$BZ$11)</f>
        <v>0</v>
      </c>
      <c r="CA228" s="97"/>
      <c r="CB228" s="98">
        <f>(CA228*$E228*$F228*$G228*$J228*$CB$11)</f>
        <v>0</v>
      </c>
      <c r="CC228" s="97">
        <v>0</v>
      </c>
      <c r="CD228" s="98">
        <f>(CC228*$E228*$F228*$G228*$I228*$CD$11)</f>
        <v>0</v>
      </c>
      <c r="CE228" s="97"/>
      <c r="CF228" s="98">
        <f>(CE228*$E228*$F228*$G228*$I228*$CF$11)</f>
        <v>0</v>
      </c>
      <c r="CG228" s="97"/>
      <c r="CH228" s="98">
        <f>(CG228*$E228*$F228*$G228*$I228*$CH$11)</f>
        <v>0</v>
      </c>
      <c r="CI228" s="97"/>
      <c r="CJ228" s="98">
        <f>(CI228*$E228*$F228*$G228*$I228*$CJ$11)</f>
        <v>0</v>
      </c>
      <c r="CK228" s="97"/>
      <c r="CL228" s="98">
        <f>(CK228*$E228*$F228*$G228*$I228*$CL$11)</f>
        <v>0</v>
      </c>
      <c r="CM228" s="97"/>
      <c r="CN228" s="98">
        <f>(CM228*$E228*$F228*$G228*$I228*$CN$11)</f>
        <v>0</v>
      </c>
      <c r="CO228" s="97"/>
      <c r="CP228" s="98">
        <f>(CO228*$E228*$F228*$G228*$J228*$CP$11)</f>
        <v>0</v>
      </c>
      <c r="CQ228" s="97"/>
      <c r="CR228" s="98">
        <f>(CQ228*$E228*$F228*$G228*$J228*$CR$11)</f>
        <v>0</v>
      </c>
      <c r="CS228" s="97">
        <v>0</v>
      </c>
      <c r="CT228" s="98">
        <f>(CS228*$E228*$F228*$G228*$J228*$CT$11)</f>
        <v>0</v>
      </c>
      <c r="CU228" s="103">
        <v>80</v>
      </c>
      <c r="CV228" s="98">
        <f>(CU228*$E228*$F228*$G228*$J228*$CV$11)</f>
        <v>1770506.0352</v>
      </c>
      <c r="CW228" s="97">
        <v>0</v>
      </c>
      <c r="CX228" s="102">
        <f>(CW228*$E228*$F228*$G228*$J228*$CX$11)</f>
        <v>0</v>
      </c>
      <c r="CY228" s="97">
        <v>0</v>
      </c>
      <c r="CZ228" s="98">
        <f>(CY228*$E228*$F228*$G228*$J228*$CZ$11)</f>
        <v>0</v>
      </c>
      <c r="DA228" s="104"/>
      <c r="DB228" s="98">
        <f>(DA228*$E228*$F228*$G228*$J228*$DB$11)</f>
        <v>0</v>
      </c>
      <c r="DC228" s="97"/>
      <c r="DD228" s="98">
        <f>(DC228*$E228*$F228*$G228*$J228*$DD$11)</f>
        <v>0</v>
      </c>
      <c r="DE228" s="97"/>
      <c r="DF228" s="98">
        <f>(DE228*$E228*$F228*$G228*$K228*$DF$11)</f>
        <v>0</v>
      </c>
      <c r="DG228" s="97"/>
      <c r="DH228" s="102">
        <f>(DG228*$E228*$F228*$G228*$L228*$DH$11)</f>
        <v>0</v>
      </c>
      <c r="DI228" s="98">
        <f t="shared" si="465"/>
        <v>733</v>
      </c>
      <c r="DJ228" s="98">
        <f t="shared" si="466"/>
        <v>19428434.860799998</v>
      </c>
    </row>
    <row r="229" spans="1:114" ht="18.75" x14ac:dyDescent="0.25">
      <c r="A229" s="89"/>
      <c r="B229" s="90">
        <v>195</v>
      </c>
      <c r="C229" s="91" t="s">
        <v>545</v>
      </c>
      <c r="D229" s="92" t="s">
        <v>546</v>
      </c>
      <c r="E229" s="85">
        <v>23160</v>
      </c>
      <c r="F229" s="93">
        <v>1.07</v>
      </c>
      <c r="G229" s="111">
        <v>0.8</v>
      </c>
      <c r="H229" s="167"/>
      <c r="I229" s="95">
        <v>1.4</v>
      </c>
      <c r="J229" s="95">
        <v>1.68</v>
      </c>
      <c r="K229" s="95">
        <v>2.23</v>
      </c>
      <c r="L229" s="96">
        <v>2.57</v>
      </c>
      <c r="M229" s="97"/>
      <c r="N229" s="98">
        <f>(M229*$E229*$F229*$G229*$I229*$N$11)</f>
        <v>0</v>
      </c>
      <c r="O229" s="97"/>
      <c r="P229" s="97">
        <f>(O229*$E229*$F229*$G229*$I229*$P$11)</f>
        <v>0</v>
      </c>
      <c r="Q229" s="97"/>
      <c r="R229" s="98">
        <f>(Q229*$E229*$F229*$G229*$I229*$R$11)</f>
        <v>0</v>
      </c>
      <c r="S229" s="97"/>
      <c r="T229" s="98">
        <f>(S229/12*2*$E229*$F229*$G229*$I229*$T$11)+(S229/12*10*$E229*$F229*$G229*$I229*$T$12)</f>
        <v>0</v>
      </c>
      <c r="U229" s="97">
        <v>0</v>
      </c>
      <c r="V229" s="98">
        <f>(U229*$E229*$F229*$G229*$I229*$V$11)</f>
        <v>0</v>
      </c>
      <c r="W229" s="97">
        <v>0</v>
      </c>
      <c r="X229" s="98">
        <f>(W229*$E229*$F229*$G229*$I229*$X$11)</f>
        <v>0</v>
      </c>
      <c r="Y229" s="97"/>
      <c r="Z229" s="98">
        <f>(Y229*$E229*$F229*$G229*$I229*$Z$11)</f>
        <v>0</v>
      </c>
      <c r="AA229" s="97">
        <v>370</v>
      </c>
      <c r="AB229" s="98">
        <f>(AA229*$E229*$F229*$G229*$I229*$AB$11)</f>
        <v>14377060.991999999</v>
      </c>
      <c r="AC229" s="97"/>
      <c r="AD229" s="98">
        <f>(AC229*$E229*$F229*$G229*$I229*$AD$11)</f>
        <v>0</v>
      </c>
      <c r="AE229" s="97">
        <v>0</v>
      </c>
      <c r="AF229" s="98">
        <f>(AE229*$E229*$F229*$G229*$I229*$AF$11)</f>
        <v>0</v>
      </c>
      <c r="AG229" s="99"/>
      <c r="AH229" s="98">
        <f>(AG229*$E229*$F229*$G229*$I229*$AH$11)</f>
        <v>0</v>
      </c>
      <c r="AI229" s="97">
        <v>60</v>
      </c>
      <c r="AJ229" s="98">
        <f>(AI229*$E229*$F229*$G229*$I229*$AJ$11)</f>
        <v>1831826.3040000002</v>
      </c>
      <c r="AK229" s="97">
        <v>0</v>
      </c>
      <c r="AL229" s="97">
        <f>(AK229*$E229*$F229*$G229*$I229*$AL$11)</f>
        <v>0</v>
      </c>
      <c r="AM229" s="97">
        <v>0</v>
      </c>
      <c r="AN229" s="98">
        <f>(AM229*$E229*$F229*$G229*$J229*$AN$11)</f>
        <v>0</v>
      </c>
      <c r="AO229" s="103">
        <v>0</v>
      </c>
      <c r="AP229" s="98">
        <f>(AO229*$E229*$F229*$G229*$J229*$AP$11)</f>
        <v>0</v>
      </c>
      <c r="AQ229" s="97">
        <v>0</v>
      </c>
      <c r="AR229" s="102">
        <f>(AQ229*$E229*$F229*$G229*$J229*$AR$11)</f>
        <v>0</v>
      </c>
      <c r="AS229" s="97"/>
      <c r="AT229" s="98">
        <f>(AS229*$E229*$F229*$G229*$I229*$AT$11)</f>
        <v>0</v>
      </c>
      <c r="AU229" s="97"/>
      <c r="AV229" s="97">
        <f>(AU229*$E229*$F229*$G229*$I229*$AV$11)</f>
        <v>0</v>
      </c>
      <c r="AW229" s="97"/>
      <c r="AX229" s="98">
        <f>(AW229*$E229*$F229*$G229*$I229*$AX$11)</f>
        <v>0</v>
      </c>
      <c r="AY229" s="97">
        <v>0</v>
      </c>
      <c r="AZ229" s="98">
        <f>(AY229*$E229*$F229*$G229*$I229*$AZ$11)</f>
        <v>0</v>
      </c>
      <c r="BA229" s="97">
        <v>0</v>
      </c>
      <c r="BB229" s="98">
        <f>(BA229*$E229*$F229*$G229*$I229*$BB$11)</f>
        <v>0</v>
      </c>
      <c r="BC229" s="97">
        <v>0</v>
      </c>
      <c r="BD229" s="98">
        <f>(BC229*$E229*$F229*$G229*$I229*$BD$11)</f>
        <v>0</v>
      </c>
      <c r="BE229" s="97"/>
      <c r="BF229" s="98">
        <f>(BE229*$E229*$F229*$G229*$I229*$BF$11)</f>
        <v>0</v>
      </c>
      <c r="BG229" s="97"/>
      <c r="BH229" s="98">
        <f>(BG229*$E229*$F229*$G229*$J229*$BH$11)</f>
        <v>0</v>
      </c>
      <c r="BI229" s="97">
        <v>0</v>
      </c>
      <c r="BJ229" s="98">
        <f>(BI229*$E229*$F229*$G229*$J229*$BJ$11)</f>
        <v>0</v>
      </c>
      <c r="BK229" s="97">
        <v>0</v>
      </c>
      <c r="BL229" s="98">
        <f>(BK229*$E229*$F229*$G229*$J229*$BL$11)</f>
        <v>0</v>
      </c>
      <c r="BM229" s="97"/>
      <c r="BN229" s="98">
        <f>(BM229*$E229*$F229*$G229*$J229*$BN$11)</f>
        <v>0</v>
      </c>
      <c r="BO229" s="97"/>
      <c r="BP229" s="98">
        <f>(BO229*$E229*$F229*$G229*$J229*$BP$11)</f>
        <v>0</v>
      </c>
      <c r="BQ229" s="97"/>
      <c r="BR229" s="98">
        <f>(BQ229*$E229*$F229*$G229*$J229*$BR$11)</f>
        <v>0</v>
      </c>
      <c r="BS229" s="97"/>
      <c r="BT229" s="102">
        <f>(BS229*$E229*$F229*$G229*$J229*$BT$11)</f>
        <v>0</v>
      </c>
      <c r="BU229" s="104">
        <v>0</v>
      </c>
      <c r="BV229" s="98">
        <f>(BU229*$E229*$F229*$G229*$I229*$BV$11)</f>
        <v>0</v>
      </c>
      <c r="BW229" s="97">
        <v>0</v>
      </c>
      <c r="BX229" s="98">
        <f>(BW229*$E229*$F229*$G229*$I229*$BX$11)</f>
        <v>0</v>
      </c>
      <c r="BY229" s="97">
        <v>0</v>
      </c>
      <c r="BZ229" s="98">
        <f>(BY229*$E229*$F229*$G229*$I229*$BZ$11)</f>
        <v>0</v>
      </c>
      <c r="CA229" s="97"/>
      <c r="CB229" s="98">
        <f>(CA229*$E229*$F229*$G229*$J229*$CB$11)</f>
        <v>0</v>
      </c>
      <c r="CC229" s="97">
        <v>0</v>
      </c>
      <c r="CD229" s="98">
        <f>(CC229*$E229*$F229*$G229*$I229*$CD$11)</f>
        <v>0</v>
      </c>
      <c r="CE229" s="97"/>
      <c r="CF229" s="98">
        <f>(CE229*$E229*$F229*$G229*$I229*$CF$11)</f>
        <v>0</v>
      </c>
      <c r="CG229" s="97"/>
      <c r="CH229" s="98">
        <f>(CG229*$E229*$F229*$G229*$I229*$CH$11)</f>
        <v>0</v>
      </c>
      <c r="CI229" s="97"/>
      <c r="CJ229" s="98">
        <f>(CI229*$E229*$F229*$G229*$I229*$CJ$11)</f>
        <v>0</v>
      </c>
      <c r="CK229" s="97"/>
      <c r="CL229" s="98">
        <f>(CK229*$E229*$F229*$G229*$I229*$CL$11)</f>
        <v>0</v>
      </c>
      <c r="CM229" s="97"/>
      <c r="CN229" s="98">
        <f>(CM229*$E229*$F229*$G229*$I229*$CN$11)</f>
        <v>0</v>
      </c>
      <c r="CO229" s="97"/>
      <c r="CP229" s="98">
        <f>(CO229*$E229*$F229*$G229*$J229*$CP$11)</f>
        <v>0</v>
      </c>
      <c r="CQ229" s="97"/>
      <c r="CR229" s="98">
        <f>(CQ229*$E229*$F229*$G229*$J229*$CR$11)</f>
        <v>0</v>
      </c>
      <c r="CS229" s="97">
        <v>0</v>
      </c>
      <c r="CT229" s="98">
        <f>(CS229*$E229*$F229*$G229*$J229*$CT$11)</f>
        <v>0</v>
      </c>
      <c r="CU229" s="103">
        <v>10</v>
      </c>
      <c r="CV229" s="98">
        <f>(CU229*$E229*$F229*$G229*$J229*$CV$11)</f>
        <v>299753.39519999997</v>
      </c>
      <c r="CW229" s="97">
        <v>0</v>
      </c>
      <c r="CX229" s="102">
        <f>(CW229*$E229*$F229*$G229*$J229*$CX$11)</f>
        <v>0</v>
      </c>
      <c r="CY229" s="97">
        <v>0</v>
      </c>
      <c r="CZ229" s="98">
        <f>(CY229*$E229*$F229*$G229*$J229*$CZ$11)</f>
        <v>0</v>
      </c>
      <c r="DA229" s="104"/>
      <c r="DB229" s="98">
        <f>(DA229*$E229*$F229*$G229*$J229*$DB$11)</f>
        <v>0</v>
      </c>
      <c r="DC229" s="97"/>
      <c r="DD229" s="98">
        <f>(DC229*$E229*$F229*$G229*$J229*$DD$11)</f>
        <v>0</v>
      </c>
      <c r="DE229" s="97"/>
      <c r="DF229" s="98">
        <f>(DE229*$E229*$F229*$G229*$K229*$DF$11)</f>
        <v>0</v>
      </c>
      <c r="DG229" s="97"/>
      <c r="DH229" s="102">
        <f>(DG229*$E229*$F229*$G229*$L229*$DH$11)</f>
        <v>0</v>
      </c>
      <c r="DI229" s="98">
        <f t="shared" si="465"/>
        <v>440</v>
      </c>
      <c r="DJ229" s="98">
        <f t="shared" si="466"/>
        <v>16508640.691199997</v>
      </c>
    </row>
    <row r="230" spans="1:114" ht="18.75" x14ac:dyDescent="0.25">
      <c r="A230" s="89"/>
      <c r="B230" s="90">
        <v>196</v>
      </c>
      <c r="C230" s="91" t="s">
        <v>547</v>
      </c>
      <c r="D230" s="92" t="s">
        <v>548</v>
      </c>
      <c r="E230" s="85">
        <v>23160</v>
      </c>
      <c r="F230" s="93">
        <v>1.19</v>
      </c>
      <c r="G230" s="111">
        <v>0.8</v>
      </c>
      <c r="H230" s="167"/>
      <c r="I230" s="95">
        <v>1.4</v>
      </c>
      <c r="J230" s="95">
        <v>1.68</v>
      </c>
      <c r="K230" s="95">
        <v>2.23</v>
      </c>
      <c r="L230" s="96">
        <v>2.57</v>
      </c>
      <c r="M230" s="98"/>
      <c r="N230" s="98">
        <f t="shared" ref="N230:N236" si="467">(M230*$E230*$F230*$G230*$I230)</f>
        <v>0</v>
      </c>
      <c r="O230" s="97"/>
      <c r="P230" s="97">
        <f>(O230*$E230*$F230*$G230*$I230)</f>
        <v>0</v>
      </c>
      <c r="Q230" s="97"/>
      <c r="R230" s="98">
        <f t="shared" ref="R230:R236" si="468">(Q230*$E230*$F230*$G230*$I230)</f>
        <v>0</v>
      </c>
      <c r="S230" s="97"/>
      <c r="T230" s="98">
        <f t="shared" ref="T230:T236" si="469">(S230*$E230*$F230*$G230*$I230)</f>
        <v>0</v>
      </c>
      <c r="U230" s="97">
        <v>0</v>
      </c>
      <c r="V230" s="98">
        <f t="shared" ref="V230:V236" si="470">(U230*$E230*$F230*$G230*$I230)</f>
        <v>0</v>
      </c>
      <c r="W230" s="97">
        <v>0</v>
      </c>
      <c r="X230" s="98">
        <f t="shared" ref="X230:X236" si="471">(W230*$E230*$F230*$G230*$I230)</f>
        <v>0</v>
      </c>
      <c r="Y230" s="97"/>
      <c r="Z230" s="98">
        <f t="shared" ref="Z230:Z236" si="472">(Y230*$E230*$F230*$G230*$I230)</f>
        <v>0</v>
      </c>
      <c r="AA230" s="97">
        <v>290</v>
      </c>
      <c r="AB230" s="98">
        <f t="shared" ref="AB230:AB236" si="473">(AA230*$E230*$F230*$G230*$I230)</f>
        <v>8951617.9199999999</v>
      </c>
      <c r="AC230" s="97"/>
      <c r="AD230" s="98">
        <f t="shared" ref="AD230:AD236" si="474">(AC230*$E230*$F230*$G230*$I230)</f>
        <v>0</v>
      </c>
      <c r="AE230" s="97">
        <v>0</v>
      </c>
      <c r="AF230" s="98">
        <f t="shared" ref="AF230:AF236" si="475">(AE230*$E230*$F230*$G230*$I230)</f>
        <v>0</v>
      </c>
      <c r="AG230" s="99"/>
      <c r="AH230" s="98">
        <f t="shared" ref="AH230:AH236" si="476">(AG230*$E230*$F230*$G230*$I230)</f>
        <v>0</v>
      </c>
      <c r="AI230" s="97">
        <v>169</v>
      </c>
      <c r="AJ230" s="98">
        <f t="shared" ref="AJ230:AJ236" si="477">(AI230*$E230*$F230*$G230*$I230)</f>
        <v>5216632.5120000001</v>
      </c>
      <c r="AK230" s="97">
        <v>0</v>
      </c>
      <c r="AL230" s="98">
        <f t="shared" ref="AL230:AL236" si="478">(AK230*$E230*$F230*$G230*$I230)</f>
        <v>0</v>
      </c>
      <c r="AM230" s="97">
        <v>0</v>
      </c>
      <c r="AN230" s="98">
        <f t="shared" ref="AN230:AN236" si="479">(AM230*$E230*$F230*$G230*$J230)</f>
        <v>0</v>
      </c>
      <c r="AO230" s="103">
        <v>0</v>
      </c>
      <c r="AP230" s="98">
        <f t="shared" ref="AP230:AP236" si="480">(AO230*$E230*$F230*$G230*$J230)</f>
        <v>0</v>
      </c>
      <c r="AQ230" s="97">
        <v>0</v>
      </c>
      <c r="AR230" s="98">
        <f t="shared" ref="AR230:AR236" si="481">(AQ230*$E230*$F230*$G230*$J230)</f>
        <v>0</v>
      </c>
      <c r="AS230" s="97"/>
      <c r="AT230" s="98">
        <f t="shared" ref="AT230:AT236" si="482">(AS230*$E230*$F230*$G230*$I230)</f>
        <v>0</v>
      </c>
      <c r="AU230" s="97"/>
      <c r="AV230" s="98">
        <f t="shared" ref="AV230:AV236" si="483">(AU230*$E230*$F230*$G230*$I230)</f>
        <v>0</v>
      </c>
      <c r="AW230" s="97"/>
      <c r="AX230" s="98">
        <f t="shared" ref="AX230:AX236" si="484">(AW230*$E230*$F230*$G230*$I230)</f>
        <v>0</v>
      </c>
      <c r="AY230" s="97">
        <v>0</v>
      </c>
      <c r="AZ230" s="98">
        <f t="shared" ref="AZ230:AZ236" si="485">(AY230*$E230*$F230*$G230*$I230)</f>
        <v>0</v>
      </c>
      <c r="BA230" s="97">
        <v>0</v>
      </c>
      <c r="BB230" s="98">
        <f t="shared" ref="BB230:BB236" si="486">(BA230*$E230*$F230*$G230*$I230)</f>
        <v>0</v>
      </c>
      <c r="BC230" s="97">
        <v>0</v>
      </c>
      <c r="BD230" s="98">
        <f t="shared" ref="BD230:BD236" si="487">(BC230*$E230*$F230*$G230*$I230)</f>
        <v>0</v>
      </c>
      <c r="BE230" s="97"/>
      <c r="BF230" s="98">
        <f t="shared" ref="BF230:BF236" si="488">(BE230*$E230*$F230*$G230*$I230)</f>
        <v>0</v>
      </c>
      <c r="BG230" s="97"/>
      <c r="BH230" s="98">
        <f t="shared" ref="BH230:BH236" si="489">(BG230*$E230*$F230*$G230*$J230)</f>
        <v>0</v>
      </c>
      <c r="BI230" s="97">
        <v>0</v>
      </c>
      <c r="BJ230" s="98">
        <f t="shared" ref="BJ230:BJ236" si="490">(BI230*$E230*$F230*$G230*$J230)</f>
        <v>0</v>
      </c>
      <c r="BK230" s="97">
        <v>0</v>
      </c>
      <c r="BL230" s="98">
        <f t="shared" ref="BL230:BL236" si="491">(BK230*$E230*$F230*$G230*$J230)</f>
        <v>0</v>
      </c>
      <c r="BM230" s="97"/>
      <c r="BN230" s="98">
        <f t="shared" ref="BN230:BN236" si="492">(BM230*$E230*$F230*$G230*$J230)</f>
        <v>0</v>
      </c>
      <c r="BO230" s="97"/>
      <c r="BP230" s="98">
        <f t="shared" ref="BP230:BP236" si="493">(BO230*$E230*$F230*$G230*$J230)</f>
        <v>0</v>
      </c>
      <c r="BQ230" s="97"/>
      <c r="BR230" s="98">
        <f t="shared" ref="BR230:BR236" si="494">(BQ230*$E230*$F230*$G230*$J230)</f>
        <v>0</v>
      </c>
      <c r="BS230" s="97"/>
      <c r="BT230" s="98">
        <f t="shared" ref="BT230:BT236" si="495">(BS230*$E230*$F230*$G230*$J230)</f>
        <v>0</v>
      </c>
      <c r="BU230" s="104">
        <v>0</v>
      </c>
      <c r="BV230" s="98">
        <f t="shared" ref="BV230:BV236" si="496">(BU230*$E230*$F230*$G230*$I230)</f>
        <v>0</v>
      </c>
      <c r="BW230" s="97">
        <v>0</v>
      </c>
      <c r="BX230" s="98">
        <f t="shared" ref="BX230:BX236" si="497">(BW230*$E230*$F230*$G230*$I230)</f>
        <v>0</v>
      </c>
      <c r="BY230" s="97">
        <v>0</v>
      </c>
      <c r="BZ230" s="98">
        <f t="shared" ref="BZ230:BZ236" si="498">(BY230*$E230*$F230*$G230*$I230)</f>
        <v>0</v>
      </c>
      <c r="CA230" s="97"/>
      <c r="CB230" s="98">
        <f t="shared" ref="CB230:CB236" si="499">(CA230*$E230*$F230*$G230*$J230)</f>
        <v>0</v>
      </c>
      <c r="CC230" s="97">
        <v>0</v>
      </c>
      <c r="CD230" s="98">
        <f t="shared" ref="CD230:CD236" si="500">(CC230*$E230*$F230*$G230*$I230)</f>
        <v>0</v>
      </c>
      <c r="CE230" s="97"/>
      <c r="CF230" s="98">
        <f t="shared" ref="CF230:CF236" si="501">(CE230*$E230*$F230*$G230*$I230)</f>
        <v>0</v>
      </c>
      <c r="CG230" s="97"/>
      <c r="CH230" s="98">
        <f t="shared" ref="CH230:CH236" si="502">(CG230*$E230*$F230*$G230*$I230)</f>
        <v>0</v>
      </c>
      <c r="CI230" s="97"/>
      <c r="CJ230" s="98">
        <f t="shared" ref="CJ230:CJ236" si="503">(CI230*$E230*$F230*$G230*$I230)</f>
        <v>0</v>
      </c>
      <c r="CK230" s="97"/>
      <c r="CL230" s="98">
        <f t="shared" ref="CL230:CL236" si="504">(CK230*$E230*$F230*$G230*$I230)</f>
        <v>0</v>
      </c>
      <c r="CM230" s="97"/>
      <c r="CN230" s="98">
        <f t="shared" ref="CN230:CN236" si="505">(CM230*$E230*$F230*$G230*$I230)</f>
        <v>0</v>
      </c>
      <c r="CO230" s="97"/>
      <c r="CP230" s="98">
        <f t="shared" ref="CP230:CP236" si="506">(CO230*$E230*$F230*$G230*$J230)</f>
        <v>0</v>
      </c>
      <c r="CQ230" s="97"/>
      <c r="CR230" s="98">
        <f t="shared" ref="CR230:CR236" si="507">(CQ230*$E230*$F230*$G230*$J230)</f>
        <v>0</v>
      </c>
      <c r="CS230" s="97">
        <v>0</v>
      </c>
      <c r="CT230" s="98">
        <f t="shared" ref="CT230:CT236" si="508">(CS230*$E230*$F230*$G230*$J230)</f>
        <v>0</v>
      </c>
      <c r="CU230" s="103">
        <v>190</v>
      </c>
      <c r="CV230" s="98">
        <f t="shared" ref="CV230:CV236" si="509">(CU230*$E230*$F230*$G230*$J230)</f>
        <v>7037823.7439999999</v>
      </c>
      <c r="CW230" s="97">
        <v>0</v>
      </c>
      <c r="CX230" s="98">
        <f t="shared" ref="CX230:CX236" si="510">(CW230*$E230*$F230*$G230*$J230)</f>
        <v>0</v>
      </c>
      <c r="CY230" s="97">
        <v>0</v>
      </c>
      <c r="CZ230" s="98">
        <f t="shared" ref="CZ230:CZ236" si="511">(CY230*$E230*$F230*$G230*$J230)</f>
        <v>0</v>
      </c>
      <c r="DA230" s="104"/>
      <c r="DB230" s="98">
        <f t="shared" ref="DB230:DB236" si="512">(DA230*$E230*$F230*$G230*$J230)</f>
        <v>0</v>
      </c>
      <c r="DC230" s="97"/>
      <c r="DD230" s="98">
        <f t="shared" ref="DD230:DD236" si="513">(DC230*$E230*$F230*$G230*$J230)</f>
        <v>0</v>
      </c>
      <c r="DE230" s="97"/>
      <c r="DF230" s="98">
        <f t="shared" ref="DF230:DF236" si="514">(DE230*$E230*$F230*$G230*$K230)</f>
        <v>0</v>
      </c>
      <c r="DG230" s="97"/>
      <c r="DH230" s="102">
        <f t="shared" ref="DH230:DH236" si="515">(DG230*$E230*$F230*$G230*$L230)</f>
        <v>0</v>
      </c>
      <c r="DI230" s="98">
        <f t="shared" si="465"/>
        <v>649</v>
      </c>
      <c r="DJ230" s="98">
        <f t="shared" si="466"/>
        <v>21206074.175999999</v>
      </c>
    </row>
    <row r="231" spans="1:114" ht="18.75" x14ac:dyDescent="0.25">
      <c r="A231" s="89"/>
      <c r="B231" s="90">
        <v>197</v>
      </c>
      <c r="C231" s="91" t="s">
        <v>549</v>
      </c>
      <c r="D231" s="92" t="s">
        <v>550</v>
      </c>
      <c r="E231" s="85">
        <v>23160</v>
      </c>
      <c r="F231" s="93">
        <v>2.11</v>
      </c>
      <c r="G231" s="111">
        <v>1</v>
      </c>
      <c r="H231" s="196"/>
      <c r="I231" s="95">
        <v>1.4</v>
      </c>
      <c r="J231" s="95">
        <v>1.68</v>
      </c>
      <c r="K231" s="95">
        <v>2.23</v>
      </c>
      <c r="L231" s="96">
        <v>2.57</v>
      </c>
      <c r="M231" s="98"/>
      <c r="N231" s="98">
        <f t="shared" si="467"/>
        <v>0</v>
      </c>
      <c r="O231" s="97"/>
      <c r="P231" s="97">
        <f t="shared" ref="P231:P234" si="516">(O231*$E231*$F231*$G231*$I231)</f>
        <v>0</v>
      </c>
      <c r="Q231" s="97"/>
      <c r="R231" s="98">
        <f t="shared" si="468"/>
        <v>0</v>
      </c>
      <c r="S231" s="97"/>
      <c r="T231" s="98">
        <f t="shared" si="469"/>
        <v>0</v>
      </c>
      <c r="U231" s="97">
        <v>0</v>
      </c>
      <c r="V231" s="98">
        <f t="shared" si="470"/>
        <v>0</v>
      </c>
      <c r="W231" s="97">
        <v>0</v>
      </c>
      <c r="X231" s="98">
        <f t="shared" si="471"/>
        <v>0</v>
      </c>
      <c r="Y231" s="97"/>
      <c r="Z231" s="98">
        <f t="shared" si="472"/>
        <v>0</v>
      </c>
      <c r="AA231" s="97"/>
      <c r="AB231" s="98">
        <f t="shared" si="473"/>
        <v>0</v>
      </c>
      <c r="AC231" s="97"/>
      <c r="AD231" s="98">
        <f t="shared" si="474"/>
        <v>0</v>
      </c>
      <c r="AE231" s="97">
        <v>0</v>
      </c>
      <c r="AF231" s="98">
        <f t="shared" si="475"/>
        <v>0</v>
      </c>
      <c r="AG231" s="99"/>
      <c r="AH231" s="98">
        <f t="shared" si="476"/>
        <v>0</v>
      </c>
      <c r="AI231" s="97"/>
      <c r="AJ231" s="98">
        <f t="shared" si="477"/>
        <v>0</v>
      </c>
      <c r="AK231" s="97">
        <v>0</v>
      </c>
      <c r="AL231" s="98">
        <f t="shared" si="478"/>
        <v>0</v>
      </c>
      <c r="AM231" s="97">
        <v>0</v>
      </c>
      <c r="AN231" s="98">
        <f t="shared" si="479"/>
        <v>0</v>
      </c>
      <c r="AO231" s="103">
        <v>0</v>
      </c>
      <c r="AP231" s="98">
        <f t="shared" si="480"/>
        <v>0</v>
      </c>
      <c r="AQ231" s="97">
        <v>0</v>
      </c>
      <c r="AR231" s="98">
        <f t="shared" si="481"/>
        <v>0</v>
      </c>
      <c r="AS231" s="97"/>
      <c r="AT231" s="98">
        <f t="shared" si="482"/>
        <v>0</v>
      </c>
      <c r="AU231" s="97"/>
      <c r="AV231" s="98">
        <f t="shared" si="483"/>
        <v>0</v>
      </c>
      <c r="AW231" s="97"/>
      <c r="AX231" s="98">
        <f t="shared" si="484"/>
        <v>0</v>
      </c>
      <c r="AY231" s="97">
        <v>0</v>
      </c>
      <c r="AZ231" s="98">
        <f t="shared" si="485"/>
        <v>0</v>
      </c>
      <c r="BA231" s="97">
        <v>0</v>
      </c>
      <c r="BB231" s="98">
        <f t="shared" si="486"/>
        <v>0</v>
      </c>
      <c r="BC231" s="97">
        <v>0</v>
      </c>
      <c r="BD231" s="98">
        <f t="shared" si="487"/>
        <v>0</v>
      </c>
      <c r="BE231" s="97"/>
      <c r="BF231" s="98">
        <f t="shared" si="488"/>
        <v>0</v>
      </c>
      <c r="BG231" s="97"/>
      <c r="BH231" s="98">
        <f t="shared" si="489"/>
        <v>0</v>
      </c>
      <c r="BI231" s="97">
        <v>0</v>
      </c>
      <c r="BJ231" s="98">
        <f t="shared" si="490"/>
        <v>0</v>
      </c>
      <c r="BK231" s="97">
        <v>0</v>
      </c>
      <c r="BL231" s="98">
        <f t="shared" si="491"/>
        <v>0</v>
      </c>
      <c r="BM231" s="97"/>
      <c r="BN231" s="98">
        <f t="shared" si="492"/>
        <v>0</v>
      </c>
      <c r="BO231" s="97"/>
      <c r="BP231" s="98">
        <f t="shared" si="493"/>
        <v>0</v>
      </c>
      <c r="BQ231" s="97"/>
      <c r="BR231" s="98">
        <f t="shared" si="494"/>
        <v>0</v>
      </c>
      <c r="BS231" s="97"/>
      <c r="BT231" s="98">
        <f t="shared" si="495"/>
        <v>0</v>
      </c>
      <c r="BU231" s="104">
        <v>0</v>
      </c>
      <c r="BV231" s="98">
        <f t="shared" si="496"/>
        <v>0</v>
      </c>
      <c r="BW231" s="97">
        <v>0</v>
      </c>
      <c r="BX231" s="98">
        <f t="shared" si="497"/>
        <v>0</v>
      </c>
      <c r="BY231" s="97">
        <v>0</v>
      </c>
      <c r="BZ231" s="98">
        <f t="shared" si="498"/>
        <v>0</v>
      </c>
      <c r="CA231" s="97"/>
      <c r="CB231" s="98">
        <f t="shared" si="499"/>
        <v>0</v>
      </c>
      <c r="CC231" s="97">
        <v>0</v>
      </c>
      <c r="CD231" s="98">
        <f t="shared" si="500"/>
        <v>0</v>
      </c>
      <c r="CE231" s="97"/>
      <c r="CF231" s="98">
        <f t="shared" si="501"/>
        <v>0</v>
      </c>
      <c r="CG231" s="97"/>
      <c r="CH231" s="98">
        <f t="shared" si="502"/>
        <v>0</v>
      </c>
      <c r="CI231" s="97"/>
      <c r="CJ231" s="98">
        <f t="shared" si="503"/>
        <v>0</v>
      </c>
      <c r="CK231" s="97"/>
      <c r="CL231" s="98">
        <f t="shared" si="504"/>
        <v>0</v>
      </c>
      <c r="CM231" s="97"/>
      <c r="CN231" s="98">
        <f t="shared" si="505"/>
        <v>0</v>
      </c>
      <c r="CO231" s="97"/>
      <c r="CP231" s="98">
        <f t="shared" si="506"/>
        <v>0</v>
      </c>
      <c r="CQ231" s="97"/>
      <c r="CR231" s="98">
        <f t="shared" si="507"/>
        <v>0</v>
      </c>
      <c r="CS231" s="97">
        <v>0</v>
      </c>
      <c r="CT231" s="98">
        <f t="shared" si="508"/>
        <v>0</v>
      </c>
      <c r="CU231" s="103"/>
      <c r="CV231" s="98">
        <f t="shared" si="509"/>
        <v>0</v>
      </c>
      <c r="CW231" s="97">
        <v>0</v>
      </c>
      <c r="CX231" s="98">
        <f t="shared" si="510"/>
        <v>0</v>
      </c>
      <c r="CY231" s="97">
        <v>0</v>
      </c>
      <c r="CZ231" s="98">
        <f t="shared" si="511"/>
        <v>0</v>
      </c>
      <c r="DA231" s="104"/>
      <c r="DB231" s="98">
        <f t="shared" si="512"/>
        <v>0</v>
      </c>
      <c r="DC231" s="97"/>
      <c r="DD231" s="98">
        <f t="shared" si="513"/>
        <v>0</v>
      </c>
      <c r="DE231" s="97"/>
      <c r="DF231" s="98">
        <f t="shared" si="514"/>
        <v>0</v>
      </c>
      <c r="DG231" s="97"/>
      <c r="DH231" s="102">
        <f t="shared" si="515"/>
        <v>0</v>
      </c>
      <c r="DI231" s="98">
        <f t="shared" si="465"/>
        <v>0</v>
      </c>
      <c r="DJ231" s="98">
        <f t="shared" si="466"/>
        <v>0</v>
      </c>
    </row>
    <row r="232" spans="1:114" ht="27" customHeight="1" x14ac:dyDescent="0.25">
      <c r="A232" s="89"/>
      <c r="B232" s="90" t="s">
        <v>551</v>
      </c>
      <c r="C232" s="91" t="s">
        <v>552</v>
      </c>
      <c r="D232" s="92" t="s">
        <v>553</v>
      </c>
      <c r="E232" s="85">
        <v>23160</v>
      </c>
      <c r="F232" s="93">
        <v>1.33</v>
      </c>
      <c r="G232" s="111">
        <v>1</v>
      </c>
      <c r="H232" s="196"/>
      <c r="I232" s="95">
        <v>1.4</v>
      </c>
      <c r="J232" s="95">
        <v>1.68</v>
      </c>
      <c r="K232" s="95">
        <v>2.23</v>
      </c>
      <c r="L232" s="96">
        <v>2.57</v>
      </c>
      <c r="M232" s="98"/>
      <c r="N232" s="98">
        <f t="shared" si="467"/>
        <v>0</v>
      </c>
      <c r="O232" s="97"/>
      <c r="P232" s="97">
        <f t="shared" si="516"/>
        <v>0</v>
      </c>
      <c r="Q232" s="97"/>
      <c r="R232" s="98">
        <f t="shared" si="468"/>
        <v>0</v>
      </c>
      <c r="S232" s="97"/>
      <c r="T232" s="98">
        <f t="shared" si="469"/>
        <v>0</v>
      </c>
      <c r="U232" s="97"/>
      <c r="V232" s="98">
        <f t="shared" si="470"/>
        <v>0</v>
      </c>
      <c r="W232" s="97"/>
      <c r="X232" s="98">
        <f t="shared" si="471"/>
        <v>0</v>
      </c>
      <c r="Y232" s="97"/>
      <c r="Z232" s="98">
        <f t="shared" si="472"/>
        <v>0</v>
      </c>
      <c r="AA232" s="103">
        <v>935</v>
      </c>
      <c r="AB232" s="98">
        <f t="shared" si="473"/>
        <v>40320865.199999996</v>
      </c>
      <c r="AC232" s="97"/>
      <c r="AD232" s="98">
        <f t="shared" si="474"/>
        <v>0</v>
      </c>
      <c r="AE232" s="97"/>
      <c r="AF232" s="98">
        <f t="shared" si="475"/>
        <v>0</v>
      </c>
      <c r="AG232" s="99"/>
      <c r="AH232" s="98">
        <f t="shared" si="476"/>
        <v>0</v>
      </c>
      <c r="AI232" s="97"/>
      <c r="AJ232" s="98">
        <f t="shared" si="477"/>
        <v>0</v>
      </c>
      <c r="AK232" s="97"/>
      <c r="AL232" s="98">
        <f t="shared" si="478"/>
        <v>0</v>
      </c>
      <c r="AM232" s="97"/>
      <c r="AN232" s="98">
        <f t="shared" si="479"/>
        <v>0</v>
      </c>
      <c r="AO232" s="103"/>
      <c r="AP232" s="98">
        <f t="shared" si="480"/>
        <v>0</v>
      </c>
      <c r="AQ232" s="97"/>
      <c r="AR232" s="98">
        <f t="shared" si="481"/>
        <v>0</v>
      </c>
      <c r="AS232" s="97"/>
      <c r="AT232" s="98">
        <f t="shared" si="482"/>
        <v>0</v>
      </c>
      <c r="AU232" s="97"/>
      <c r="AV232" s="98">
        <f t="shared" si="483"/>
        <v>0</v>
      </c>
      <c r="AW232" s="97"/>
      <c r="AX232" s="98">
        <f t="shared" si="484"/>
        <v>0</v>
      </c>
      <c r="AY232" s="97"/>
      <c r="AZ232" s="98">
        <f t="shared" si="485"/>
        <v>0</v>
      </c>
      <c r="BA232" s="97"/>
      <c r="BB232" s="98">
        <f t="shared" si="486"/>
        <v>0</v>
      </c>
      <c r="BC232" s="97"/>
      <c r="BD232" s="98">
        <f t="shared" si="487"/>
        <v>0</v>
      </c>
      <c r="BE232" s="97"/>
      <c r="BF232" s="98">
        <f t="shared" si="488"/>
        <v>0</v>
      </c>
      <c r="BG232" s="97"/>
      <c r="BH232" s="98">
        <f t="shared" si="489"/>
        <v>0</v>
      </c>
      <c r="BI232" s="97"/>
      <c r="BJ232" s="98">
        <f t="shared" si="490"/>
        <v>0</v>
      </c>
      <c r="BK232" s="97"/>
      <c r="BL232" s="98">
        <f t="shared" si="491"/>
        <v>0</v>
      </c>
      <c r="BM232" s="97"/>
      <c r="BN232" s="98">
        <f t="shared" si="492"/>
        <v>0</v>
      </c>
      <c r="BO232" s="97"/>
      <c r="BP232" s="98">
        <f t="shared" si="493"/>
        <v>0</v>
      </c>
      <c r="BQ232" s="97"/>
      <c r="BR232" s="98">
        <f t="shared" si="494"/>
        <v>0</v>
      </c>
      <c r="BS232" s="97"/>
      <c r="BT232" s="98">
        <f t="shared" si="495"/>
        <v>0</v>
      </c>
      <c r="BU232" s="104"/>
      <c r="BV232" s="98">
        <f t="shared" si="496"/>
        <v>0</v>
      </c>
      <c r="BW232" s="97"/>
      <c r="BX232" s="98">
        <f t="shared" si="497"/>
        <v>0</v>
      </c>
      <c r="BY232" s="97"/>
      <c r="BZ232" s="98">
        <f t="shared" si="498"/>
        <v>0</v>
      </c>
      <c r="CA232" s="97"/>
      <c r="CB232" s="98">
        <f t="shared" si="499"/>
        <v>0</v>
      </c>
      <c r="CC232" s="97"/>
      <c r="CD232" s="98">
        <f t="shared" si="500"/>
        <v>0</v>
      </c>
      <c r="CE232" s="97"/>
      <c r="CF232" s="98">
        <f t="shared" si="501"/>
        <v>0</v>
      </c>
      <c r="CG232" s="97"/>
      <c r="CH232" s="98">
        <f t="shared" si="502"/>
        <v>0</v>
      </c>
      <c r="CI232" s="97"/>
      <c r="CJ232" s="98">
        <f t="shared" si="503"/>
        <v>0</v>
      </c>
      <c r="CK232" s="97"/>
      <c r="CL232" s="98">
        <f t="shared" si="504"/>
        <v>0</v>
      </c>
      <c r="CM232" s="97"/>
      <c r="CN232" s="98">
        <f t="shared" si="505"/>
        <v>0</v>
      </c>
      <c r="CO232" s="97"/>
      <c r="CP232" s="98">
        <f t="shared" si="506"/>
        <v>0</v>
      </c>
      <c r="CQ232" s="97"/>
      <c r="CR232" s="98">
        <f t="shared" si="507"/>
        <v>0</v>
      </c>
      <c r="CS232" s="97"/>
      <c r="CT232" s="98">
        <f t="shared" si="508"/>
        <v>0</v>
      </c>
      <c r="CU232" s="103"/>
      <c r="CV232" s="98">
        <f t="shared" si="509"/>
        <v>0</v>
      </c>
      <c r="CW232" s="97"/>
      <c r="CX232" s="98">
        <f t="shared" si="510"/>
        <v>0</v>
      </c>
      <c r="CY232" s="97"/>
      <c r="CZ232" s="98">
        <f t="shared" si="511"/>
        <v>0</v>
      </c>
      <c r="DA232" s="104"/>
      <c r="DB232" s="98">
        <f t="shared" si="512"/>
        <v>0</v>
      </c>
      <c r="DC232" s="97"/>
      <c r="DD232" s="98">
        <f t="shared" si="513"/>
        <v>0</v>
      </c>
      <c r="DE232" s="97"/>
      <c r="DF232" s="98">
        <f t="shared" si="514"/>
        <v>0</v>
      </c>
      <c r="DG232" s="97"/>
      <c r="DH232" s="102">
        <f t="shared" si="515"/>
        <v>0</v>
      </c>
      <c r="DI232" s="98">
        <f t="shared" si="465"/>
        <v>935</v>
      </c>
      <c r="DJ232" s="98">
        <f t="shared" si="466"/>
        <v>40320865.199999996</v>
      </c>
    </row>
    <row r="233" spans="1:114" ht="27" customHeight="1" x14ac:dyDescent="0.25">
      <c r="A233" s="89"/>
      <c r="B233" s="90" t="s">
        <v>554</v>
      </c>
      <c r="C233" s="91" t="s">
        <v>555</v>
      </c>
      <c r="D233" s="92" t="s">
        <v>556</v>
      </c>
      <c r="E233" s="85">
        <v>23160</v>
      </c>
      <c r="F233" s="93">
        <v>1.71</v>
      </c>
      <c r="G233" s="111">
        <v>1</v>
      </c>
      <c r="H233" s="196"/>
      <c r="I233" s="95">
        <v>1.4</v>
      </c>
      <c r="J233" s="95">
        <v>1.68</v>
      </c>
      <c r="K233" s="95">
        <v>2.23</v>
      </c>
      <c r="L233" s="96">
        <v>2.57</v>
      </c>
      <c r="M233" s="98"/>
      <c r="N233" s="98">
        <f t="shared" si="467"/>
        <v>0</v>
      </c>
      <c r="O233" s="97"/>
      <c r="P233" s="97">
        <f t="shared" si="516"/>
        <v>0</v>
      </c>
      <c r="Q233" s="97"/>
      <c r="R233" s="98">
        <f t="shared" si="468"/>
        <v>0</v>
      </c>
      <c r="S233" s="97"/>
      <c r="T233" s="98">
        <f t="shared" si="469"/>
        <v>0</v>
      </c>
      <c r="U233" s="97"/>
      <c r="V233" s="98">
        <f t="shared" si="470"/>
        <v>0</v>
      </c>
      <c r="W233" s="97"/>
      <c r="X233" s="98">
        <f t="shared" si="471"/>
        <v>0</v>
      </c>
      <c r="Y233" s="97"/>
      <c r="Z233" s="98">
        <f t="shared" si="472"/>
        <v>0</v>
      </c>
      <c r="AA233" s="103">
        <v>378</v>
      </c>
      <c r="AB233" s="98">
        <f t="shared" si="473"/>
        <v>20958225.119999997</v>
      </c>
      <c r="AC233" s="97"/>
      <c r="AD233" s="98">
        <f t="shared" si="474"/>
        <v>0</v>
      </c>
      <c r="AE233" s="97"/>
      <c r="AF233" s="98">
        <f t="shared" si="475"/>
        <v>0</v>
      </c>
      <c r="AG233" s="99"/>
      <c r="AH233" s="98">
        <f t="shared" si="476"/>
        <v>0</v>
      </c>
      <c r="AI233" s="97">
        <v>10</v>
      </c>
      <c r="AJ233" s="98">
        <f t="shared" si="477"/>
        <v>554450.39999999991</v>
      </c>
      <c r="AK233" s="97"/>
      <c r="AL233" s="98">
        <f t="shared" si="478"/>
        <v>0</v>
      </c>
      <c r="AM233" s="97"/>
      <c r="AN233" s="98">
        <f t="shared" si="479"/>
        <v>0</v>
      </c>
      <c r="AO233" s="103"/>
      <c r="AP233" s="98">
        <f t="shared" si="480"/>
        <v>0</v>
      </c>
      <c r="AQ233" s="97"/>
      <c r="AR233" s="98">
        <f t="shared" si="481"/>
        <v>0</v>
      </c>
      <c r="AS233" s="97"/>
      <c r="AT233" s="98">
        <f t="shared" si="482"/>
        <v>0</v>
      </c>
      <c r="AU233" s="97"/>
      <c r="AV233" s="98">
        <f t="shared" si="483"/>
        <v>0</v>
      </c>
      <c r="AW233" s="97"/>
      <c r="AX233" s="98">
        <f t="shared" si="484"/>
        <v>0</v>
      </c>
      <c r="AY233" s="97"/>
      <c r="AZ233" s="98">
        <f t="shared" si="485"/>
        <v>0</v>
      </c>
      <c r="BA233" s="97"/>
      <c r="BB233" s="98">
        <f t="shared" si="486"/>
        <v>0</v>
      </c>
      <c r="BC233" s="97"/>
      <c r="BD233" s="98">
        <f t="shared" si="487"/>
        <v>0</v>
      </c>
      <c r="BE233" s="97"/>
      <c r="BF233" s="98">
        <f t="shared" si="488"/>
        <v>0</v>
      </c>
      <c r="BG233" s="97"/>
      <c r="BH233" s="98">
        <f t="shared" si="489"/>
        <v>0</v>
      </c>
      <c r="BI233" s="97"/>
      <c r="BJ233" s="98">
        <f t="shared" si="490"/>
        <v>0</v>
      </c>
      <c r="BK233" s="97"/>
      <c r="BL233" s="98">
        <f t="shared" si="491"/>
        <v>0</v>
      </c>
      <c r="BM233" s="97"/>
      <c r="BN233" s="98">
        <f t="shared" si="492"/>
        <v>0</v>
      </c>
      <c r="BO233" s="97"/>
      <c r="BP233" s="98">
        <f t="shared" si="493"/>
        <v>0</v>
      </c>
      <c r="BQ233" s="97"/>
      <c r="BR233" s="98">
        <f t="shared" si="494"/>
        <v>0</v>
      </c>
      <c r="BS233" s="97"/>
      <c r="BT233" s="98">
        <f t="shared" si="495"/>
        <v>0</v>
      </c>
      <c r="BU233" s="104"/>
      <c r="BV233" s="98">
        <f t="shared" si="496"/>
        <v>0</v>
      </c>
      <c r="BW233" s="97"/>
      <c r="BX233" s="98">
        <f t="shared" si="497"/>
        <v>0</v>
      </c>
      <c r="BY233" s="97"/>
      <c r="BZ233" s="98">
        <f t="shared" si="498"/>
        <v>0</v>
      </c>
      <c r="CA233" s="97"/>
      <c r="CB233" s="98">
        <f t="shared" si="499"/>
        <v>0</v>
      </c>
      <c r="CC233" s="97"/>
      <c r="CD233" s="98">
        <f t="shared" si="500"/>
        <v>0</v>
      </c>
      <c r="CE233" s="97"/>
      <c r="CF233" s="98">
        <f t="shared" si="501"/>
        <v>0</v>
      </c>
      <c r="CG233" s="97"/>
      <c r="CH233" s="98">
        <f t="shared" si="502"/>
        <v>0</v>
      </c>
      <c r="CI233" s="97"/>
      <c r="CJ233" s="98">
        <f t="shared" si="503"/>
        <v>0</v>
      </c>
      <c r="CK233" s="97"/>
      <c r="CL233" s="98">
        <f t="shared" si="504"/>
        <v>0</v>
      </c>
      <c r="CM233" s="97"/>
      <c r="CN233" s="98">
        <f t="shared" si="505"/>
        <v>0</v>
      </c>
      <c r="CO233" s="97"/>
      <c r="CP233" s="98">
        <f t="shared" si="506"/>
        <v>0</v>
      </c>
      <c r="CQ233" s="97"/>
      <c r="CR233" s="98">
        <f t="shared" si="507"/>
        <v>0</v>
      </c>
      <c r="CS233" s="97"/>
      <c r="CT233" s="98">
        <f t="shared" si="508"/>
        <v>0</v>
      </c>
      <c r="CU233" s="103">
        <v>13</v>
      </c>
      <c r="CV233" s="98">
        <f t="shared" si="509"/>
        <v>864942.62399999995</v>
      </c>
      <c r="CW233" s="97"/>
      <c r="CX233" s="98">
        <f t="shared" si="510"/>
        <v>0</v>
      </c>
      <c r="CY233" s="97"/>
      <c r="CZ233" s="98">
        <f t="shared" si="511"/>
        <v>0</v>
      </c>
      <c r="DA233" s="104"/>
      <c r="DB233" s="98">
        <f t="shared" si="512"/>
        <v>0</v>
      </c>
      <c r="DC233" s="97"/>
      <c r="DD233" s="98">
        <f t="shared" si="513"/>
        <v>0</v>
      </c>
      <c r="DE233" s="97"/>
      <c r="DF233" s="98">
        <f t="shared" si="514"/>
        <v>0</v>
      </c>
      <c r="DG233" s="97"/>
      <c r="DH233" s="102">
        <f t="shared" si="515"/>
        <v>0</v>
      </c>
      <c r="DI233" s="98">
        <f t="shared" si="465"/>
        <v>401</v>
      </c>
      <c r="DJ233" s="98">
        <f t="shared" si="466"/>
        <v>22377618.143999998</v>
      </c>
    </row>
    <row r="234" spans="1:114" ht="27" customHeight="1" x14ac:dyDescent="0.25">
      <c r="A234" s="89"/>
      <c r="B234" s="90" t="s">
        <v>557</v>
      </c>
      <c r="C234" s="91" t="s">
        <v>558</v>
      </c>
      <c r="D234" s="92" t="s">
        <v>559</v>
      </c>
      <c r="E234" s="85">
        <v>23160</v>
      </c>
      <c r="F234" s="93">
        <v>1.97</v>
      </c>
      <c r="G234" s="111">
        <v>1</v>
      </c>
      <c r="H234" s="196"/>
      <c r="I234" s="95">
        <v>1.4</v>
      </c>
      <c r="J234" s="95">
        <v>1.68</v>
      </c>
      <c r="K234" s="95">
        <v>2.23</v>
      </c>
      <c r="L234" s="96">
        <v>2.57</v>
      </c>
      <c r="M234" s="98"/>
      <c r="N234" s="98">
        <f t="shared" si="467"/>
        <v>0</v>
      </c>
      <c r="O234" s="97"/>
      <c r="P234" s="97">
        <f t="shared" si="516"/>
        <v>0</v>
      </c>
      <c r="Q234" s="97"/>
      <c r="R234" s="98">
        <f t="shared" si="468"/>
        <v>0</v>
      </c>
      <c r="S234" s="97"/>
      <c r="T234" s="98">
        <f t="shared" si="469"/>
        <v>0</v>
      </c>
      <c r="U234" s="97"/>
      <c r="V234" s="98">
        <f t="shared" si="470"/>
        <v>0</v>
      </c>
      <c r="W234" s="97"/>
      <c r="X234" s="98">
        <f t="shared" si="471"/>
        <v>0</v>
      </c>
      <c r="Y234" s="97"/>
      <c r="Z234" s="98">
        <f t="shared" si="472"/>
        <v>0</v>
      </c>
      <c r="AA234" s="103">
        <v>230</v>
      </c>
      <c r="AB234" s="98">
        <f t="shared" si="473"/>
        <v>14691314.399999999</v>
      </c>
      <c r="AC234" s="97"/>
      <c r="AD234" s="98">
        <f t="shared" si="474"/>
        <v>0</v>
      </c>
      <c r="AE234" s="97"/>
      <c r="AF234" s="98">
        <f t="shared" si="475"/>
        <v>0</v>
      </c>
      <c r="AG234" s="99"/>
      <c r="AH234" s="98">
        <f t="shared" si="476"/>
        <v>0</v>
      </c>
      <c r="AI234" s="97">
        <v>90</v>
      </c>
      <c r="AJ234" s="98">
        <f t="shared" si="477"/>
        <v>5748775.1999999993</v>
      </c>
      <c r="AK234" s="97"/>
      <c r="AL234" s="98">
        <f t="shared" si="478"/>
        <v>0</v>
      </c>
      <c r="AM234" s="97"/>
      <c r="AN234" s="98">
        <f t="shared" si="479"/>
        <v>0</v>
      </c>
      <c r="AO234" s="103"/>
      <c r="AP234" s="98">
        <f t="shared" si="480"/>
        <v>0</v>
      </c>
      <c r="AQ234" s="97"/>
      <c r="AR234" s="98">
        <f t="shared" si="481"/>
        <v>0</v>
      </c>
      <c r="AS234" s="97"/>
      <c r="AT234" s="98">
        <f t="shared" si="482"/>
        <v>0</v>
      </c>
      <c r="AU234" s="97"/>
      <c r="AV234" s="98">
        <f t="shared" si="483"/>
        <v>0</v>
      </c>
      <c r="AW234" s="97"/>
      <c r="AX234" s="98">
        <f t="shared" si="484"/>
        <v>0</v>
      </c>
      <c r="AY234" s="97"/>
      <c r="AZ234" s="98">
        <f t="shared" si="485"/>
        <v>0</v>
      </c>
      <c r="BA234" s="97"/>
      <c r="BB234" s="98">
        <f t="shared" si="486"/>
        <v>0</v>
      </c>
      <c r="BC234" s="97"/>
      <c r="BD234" s="98">
        <f t="shared" si="487"/>
        <v>0</v>
      </c>
      <c r="BE234" s="97"/>
      <c r="BF234" s="98">
        <f t="shared" si="488"/>
        <v>0</v>
      </c>
      <c r="BG234" s="97"/>
      <c r="BH234" s="98">
        <f t="shared" si="489"/>
        <v>0</v>
      </c>
      <c r="BI234" s="97"/>
      <c r="BJ234" s="98">
        <f t="shared" si="490"/>
        <v>0</v>
      </c>
      <c r="BK234" s="97"/>
      <c r="BL234" s="98">
        <f t="shared" si="491"/>
        <v>0</v>
      </c>
      <c r="BM234" s="97"/>
      <c r="BN234" s="98">
        <f t="shared" si="492"/>
        <v>0</v>
      </c>
      <c r="BO234" s="97"/>
      <c r="BP234" s="98">
        <f t="shared" si="493"/>
        <v>0</v>
      </c>
      <c r="BQ234" s="97"/>
      <c r="BR234" s="98">
        <f t="shared" si="494"/>
        <v>0</v>
      </c>
      <c r="BS234" s="97"/>
      <c r="BT234" s="98">
        <f t="shared" si="495"/>
        <v>0</v>
      </c>
      <c r="BU234" s="104"/>
      <c r="BV234" s="98">
        <f t="shared" si="496"/>
        <v>0</v>
      </c>
      <c r="BW234" s="97"/>
      <c r="BX234" s="98">
        <f t="shared" si="497"/>
        <v>0</v>
      </c>
      <c r="BY234" s="97"/>
      <c r="BZ234" s="98">
        <f t="shared" si="498"/>
        <v>0</v>
      </c>
      <c r="CA234" s="97"/>
      <c r="CB234" s="98">
        <f t="shared" si="499"/>
        <v>0</v>
      </c>
      <c r="CC234" s="97"/>
      <c r="CD234" s="98">
        <f t="shared" si="500"/>
        <v>0</v>
      </c>
      <c r="CE234" s="97"/>
      <c r="CF234" s="98">
        <f t="shared" si="501"/>
        <v>0</v>
      </c>
      <c r="CG234" s="97"/>
      <c r="CH234" s="98">
        <f t="shared" si="502"/>
        <v>0</v>
      </c>
      <c r="CI234" s="97"/>
      <c r="CJ234" s="98">
        <f t="shared" si="503"/>
        <v>0</v>
      </c>
      <c r="CK234" s="97"/>
      <c r="CL234" s="98">
        <f t="shared" si="504"/>
        <v>0</v>
      </c>
      <c r="CM234" s="97"/>
      <c r="CN234" s="98">
        <f t="shared" si="505"/>
        <v>0</v>
      </c>
      <c r="CO234" s="97"/>
      <c r="CP234" s="98">
        <f t="shared" si="506"/>
        <v>0</v>
      </c>
      <c r="CQ234" s="97"/>
      <c r="CR234" s="98">
        <f t="shared" si="507"/>
        <v>0</v>
      </c>
      <c r="CS234" s="97"/>
      <c r="CT234" s="98">
        <f t="shared" si="508"/>
        <v>0</v>
      </c>
      <c r="CU234" s="103"/>
      <c r="CV234" s="98">
        <f t="shared" si="509"/>
        <v>0</v>
      </c>
      <c r="CW234" s="97"/>
      <c r="CX234" s="98">
        <f t="shared" si="510"/>
        <v>0</v>
      </c>
      <c r="CY234" s="97"/>
      <c r="CZ234" s="98">
        <f t="shared" si="511"/>
        <v>0</v>
      </c>
      <c r="DA234" s="104"/>
      <c r="DB234" s="98">
        <f t="shared" si="512"/>
        <v>0</v>
      </c>
      <c r="DC234" s="97"/>
      <c r="DD234" s="98">
        <f t="shared" si="513"/>
        <v>0</v>
      </c>
      <c r="DE234" s="97"/>
      <c r="DF234" s="98">
        <f t="shared" si="514"/>
        <v>0</v>
      </c>
      <c r="DG234" s="97"/>
      <c r="DH234" s="102">
        <f t="shared" si="515"/>
        <v>0</v>
      </c>
      <c r="DI234" s="98">
        <f t="shared" si="465"/>
        <v>320</v>
      </c>
      <c r="DJ234" s="98">
        <f t="shared" si="466"/>
        <v>20440089.599999998</v>
      </c>
    </row>
    <row r="235" spans="1:114" ht="27" customHeight="1" x14ac:dyDescent="0.25">
      <c r="A235" s="89"/>
      <c r="B235" s="90" t="s">
        <v>560</v>
      </c>
      <c r="C235" s="91" t="s">
        <v>561</v>
      </c>
      <c r="D235" s="92" t="s">
        <v>562</v>
      </c>
      <c r="E235" s="85">
        <v>23160</v>
      </c>
      <c r="F235" s="93">
        <v>4.55</v>
      </c>
      <c r="G235" s="111">
        <v>1</v>
      </c>
      <c r="H235" s="196"/>
      <c r="I235" s="95">
        <v>1.4</v>
      </c>
      <c r="J235" s="95">
        <v>1.68</v>
      </c>
      <c r="K235" s="95">
        <v>2.23</v>
      </c>
      <c r="L235" s="96">
        <v>2.57</v>
      </c>
      <c r="M235" s="98"/>
      <c r="N235" s="98">
        <f t="shared" si="467"/>
        <v>0</v>
      </c>
      <c r="O235" s="97"/>
      <c r="P235" s="97">
        <f>(O235*$E235*$F235*$G235*$I235)</f>
        <v>0</v>
      </c>
      <c r="Q235" s="97"/>
      <c r="R235" s="98">
        <f t="shared" si="468"/>
        <v>0</v>
      </c>
      <c r="S235" s="97"/>
      <c r="T235" s="98">
        <f t="shared" si="469"/>
        <v>0</v>
      </c>
      <c r="U235" s="97"/>
      <c r="V235" s="98">
        <f t="shared" si="470"/>
        <v>0</v>
      </c>
      <c r="W235" s="97"/>
      <c r="X235" s="98">
        <f t="shared" si="471"/>
        <v>0</v>
      </c>
      <c r="Y235" s="97"/>
      <c r="Z235" s="98">
        <f t="shared" si="472"/>
        <v>0</v>
      </c>
      <c r="AA235" s="103">
        <v>385</v>
      </c>
      <c r="AB235" s="98">
        <f t="shared" si="473"/>
        <v>56798742</v>
      </c>
      <c r="AC235" s="97"/>
      <c r="AD235" s="98">
        <f t="shared" si="474"/>
        <v>0</v>
      </c>
      <c r="AE235" s="97"/>
      <c r="AF235" s="98">
        <f t="shared" si="475"/>
        <v>0</v>
      </c>
      <c r="AG235" s="99"/>
      <c r="AH235" s="98">
        <f t="shared" si="476"/>
        <v>0</v>
      </c>
      <c r="AI235" s="97"/>
      <c r="AJ235" s="98">
        <f t="shared" si="477"/>
        <v>0</v>
      </c>
      <c r="AK235" s="97"/>
      <c r="AL235" s="98">
        <f t="shared" si="478"/>
        <v>0</v>
      </c>
      <c r="AM235" s="97"/>
      <c r="AN235" s="98">
        <f t="shared" si="479"/>
        <v>0</v>
      </c>
      <c r="AO235" s="103"/>
      <c r="AP235" s="98">
        <f t="shared" si="480"/>
        <v>0</v>
      </c>
      <c r="AQ235" s="97"/>
      <c r="AR235" s="98">
        <f t="shared" si="481"/>
        <v>0</v>
      </c>
      <c r="AS235" s="97"/>
      <c r="AT235" s="98">
        <f t="shared" si="482"/>
        <v>0</v>
      </c>
      <c r="AU235" s="97"/>
      <c r="AV235" s="98">
        <f t="shared" si="483"/>
        <v>0</v>
      </c>
      <c r="AW235" s="97"/>
      <c r="AX235" s="98">
        <f t="shared" si="484"/>
        <v>0</v>
      </c>
      <c r="AY235" s="97"/>
      <c r="AZ235" s="98">
        <f t="shared" si="485"/>
        <v>0</v>
      </c>
      <c r="BA235" s="97"/>
      <c r="BB235" s="98">
        <f t="shared" si="486"/>
        <v>0</v>
      </c>
      <c r="BC235" s="97"/>
      <c r="BD235" s="98">
        <f t="shared" si="487"/>
        <v>0</v>
      </c>
      <c r="BE235" s="97"/>
      <c r="BF235" s="98">
        <f t="shared" si="488"/>
        <v>0</v>
      </c>
      <c r="BG235" s="97"/>
      <c r="BH235" s="98">
        <f t="shared" si="489"/>
        <v>0</v>
      </c>
      <c r="BI235" s="97"/>
      <c r="BJ235" s="98">
        <f t="shared" si="490"/>
        <v>0</v>
      </c>
      <c r="BK235" s="97"/>
      <c r="BL235" s="98">
        <f t="shared" si="491"/>
        <v>0</v>
      </c>
      <c r="BM235" s="97"/>
      <c r="BN235" s="98">
        <f t="shared" si="492"/>
        <v>0</v>
      </c>
      <c r="BO235" s="97"/>
      <c r="BP235" s="98">
        <f t="shared" si="493"/>
        <v>0</v>
      </c>
      <c r="BQ235" s="97"/>
      <c r="BR235" s="98">
        <f t="shared" si="494"/>
        <v>0</v>
      </c>
      <c r="BS235" s="97"/>
      <c r="BT235" s="98">
        <f t="shared" si="495"/>
        <v>0</v>
      </c>
      <c r="BU235" s="104"/>
      <c r="BV235" s="98">
        <f t="shared" si="496"/>
        <v>0</v>
      </c>
      <c r="BW235" s="97"/>
      <c r="BX235" s="98">
        <f t="shared" si="497"/>
        <v>0</v>
      </c>
      <c r="BY235" s="97"/>
      <c r="BZ235" s="98">
        <f t="shared" si="498"/>
        <v>0</v>
      </c>
      <c r="CA235" s="97"/>
      <c r="CB235" s="98">
        <f t="shared" si="499"/>
        <v>0</v>
      </c>
      <c r="CC235" s="97"/>
      <c r="CD235" s="98">
        <f t="shared" si="500"/>
        <v>0</v>
      </c>
      <c r="CE235" s="97"/>
      <c r="CF235" s="98">
        <f t="shared" si="501"/>
        <v>0</v>
      </c>
      <c r="CG235" s="97"/>
      <c r="CH235" s="98">
        <f t="shared" si="502"/>
        <v>0</v>
      </c>
      <c r="CI235" s="97"/>
      <c r="CJ235" s="98">
        <f t="shared" si="503"/>
        <v>0</v>
      </c>
      <c r="CK235" s="97"/>
      <c r="CL235" s="98">
        <f t="shared" si="504"/>
        <v>0</v>
      </c>
      <c r="CM235" s="97"/>
      <c r="CN235" s="98">
        <f t="shared" si="505"/>
        <v>0</v>
      </c>
      <c r="CO235" s="97"/>
      <c r="CP235" s="98">
        <f t="shared" si="506"/>
        <v>0</v>
      </c>
      <c r="CQ235" s="97"/>
      <c r="CR235" s="98">
        <f t="shared" si="507"/>
        <v>0</v>
      </c>
      <c r="CS235" s="97"/>
      <c r="CT235" s="98">
        <f t="shared" si="508"/>
        <v>0</v>
      </c>
      <c r="CU235" s="103"/>
      <c r="CV235" s="98">
        <f t="shared" si="509"/>
        <v>0</v>
      </c>
      <c r="CW235" s="97"/>
      <c r="CX235" s="98">
        <f t="shared" si="510"/>
        <v>0</v>
      </c>
      <c r="CY235" s="97"/>
      <c r="CZ235" s="98">
        <f t="shared" si="511"/>
        <v>0</v>
      </c>
      <c r="DA235" s="104"/>
      <c r="DB235" s="98">
        <f t="shared" si="512"/>
        <v>0</v>
      </c>
      <c r="DC235" s="97"/>
      <c r="DD235" s="98">
        <f t="shared" si="513"/>
        <v>0</v>
      </c>
      <c r="DE235" s="97"/>
      <c r="DF235" s="98">
        <f t="shared" si="514"/>
        <v>0</v>
      </c>
      <c r="DG235" s="97"/>
      <c r="DH235" s="102">
        <f t="shared" si="515"/>
        <v>0</v>
      </c>
      <c r="DI235" s="98">
        <f t="shared" si="465"/>
        <v>385</v>
      </c>
      <c r="DJ235" s="98">
        <f t="shared" si="466"/>
        <v>56798742</v>
      </c>
    </row>
    <row r="236" spans="1:114" ht="18.75" x14ac:dyDescent="0.25">
      <c r="A236" s="89"/>
      <c r="B236" s="90">
        <v>198</v>
      </c>
      <c r="C236" s="91" t="s">
        <v>563</v>
      </c>
      <c r="D236" s="92" t="s">
        <v>564</v>
      </c>
      <c r="E236" s="85">
        <v>23160</v>
      </c>
      <c r="F236" s="93">
        <v>2.33</v>
      </c>
      <c r="G236" s="111">
        <v>0.8</v>
      </c>
      <c r="H236" s="167"/>
      <c r="I236" s="95">
        <v>1.4</v>
      </c>
      <c r="J236" s="95">
        <v>1.68</v>
      </c>
      <c r="K236" s="95">
        <v>2.23</v>
      </c>
      <c r="L236" s="96">
        <v>2.57</v>
      </c>
      <c r="M236" s="98"/>
      <c r="N236" s="98">
        <f t="shared" si="467"/>
        <v>0</v>
      </c>
      <c r="O236" s="97"/>
      <c r="P236" s="97">
        <f>(O236*$E236*$F236*$G236*$I236)</f>
        <v>0</v>
      </c>
      <c r="Q236" s="97"/>
      <c r="R236" s="98">
        <f t="shared" si="468"/>
        <v>0</v>
      </c>
      <c r="S236" s="97"/>
      <c r="T236" s="98">
        <f t="shared" si="469"/>
        <v>0</v>
      </c>
      <c r="U236" s="97"/>
      <c r="V236" s="98">
        <f t="shared" si="470"/>
        <v>0</v>
      </c>
      <c r="W236" s="97"/>
      <c r="X236" s="98">
        <f t="shared" si="471"/>
        <v>0</v>
      </c>
      <c r="Y236" s="97"/>
      <c r="Z236" s="98">
        <f t="shared" si="472"/>
        <v>0</v>
      </c>
      <c r="AA236" s="97">
        <v>720</v>
      </c>
      <c r="AB236" s="98">
        <f t="shared" si="473"/>
        <v>43515601.920000002</v>
      </c>
      <c r="AC236" s="97"/>
      <c r="AD236" s="98">
        <f t="shared" si="474"/>
        <v>0</v>
      </c>
      <c r="AE236" s="97"/>
      <c r="AF236" s="98">
        <f t="shared" si="475"/>
        <v>0</v>
      </c>
      <c r="AG236" s="99"/>
      <c r="AH236" s="98">
        <f t="shared" si="476"/>
        <v>0</v>
      </c>
      <c r="AI236" s="97">
        <v>18</v>
      </c>
      <c r="AJ236" s="98">
        <f t="shared" si="477"/>
        <v>1087890.048</v>
      </c>
      <c r="AK236" s="97"/>
      <c r="AL236" s="98">
        <f t="shared" si="478"/>
        <v>0</v>
      </c>
      <c r="AM236" s="97"/>
      <c r="AN236" s="98">
        <f t="shared" si="479"/>
        <v>0</v>
      </c>
      <c r="AO236" s="103">
        <v>0</v>
      </c>
      <c r="AP236" s="98">
        <f t="shared" si="480"/>
        <v>0</v>
      </c>
      <c r="AQ236" s="97"/>
      <c r="AR236" s="98">
        <f t="shared" si="481"/>
        <v>0</v>
      </c>
      <c r="AS236" s="97"/>
      <c r="AT236" s="98">
        <f t="shared" si="482"/>
        <v>0</v>
      </c>
      <c r="AU236" s="97"/>
      <c r="AV236" s="98">
        <f t="shared" si="483"/>
        <v>0</v>
      </c>
      <c r="AW236" s="97"/>
      <c r="AX236" s="98">
        <f t="shared" si="484"/>
        <v>0</v>
      </c>
      <c r="AY236" s="97"/>
      <c r="AZ236" s="98">
        <f t="shared" si="485"/>
        <v>0</v>
      </c>
      <c r="BA236" s="97"/>
      <c r="BB236" s="98">
        <f t="shared" si="486"/>
        <v>0</v>
      </c>
      <c r="BC236" s="97"/>
      <c r="BD236" s="98">
        <f t="shared" si="487"/>
        <v>0</v>
      </c>
      <c r="BE236" s="97"/>
      <c r="BF236" s="98">
        <f t="shared" si="488"/>
        <v>0</v>
      </c>
      <c r="BG236" s="97"/>
      <c r="BH236" s="98">
        <f t="shared" si="489"/>
        <v>0</v>
      </c>
      <c r="BI236" s="97"/>
      <c r="BJ236" s="98">
        <f t="shared" si="490"/>
        <v>0</v>
      </c>
      <c r="BK236" s="97"/>
      <c r="BL236" s="98">
        <f t="shared" si="491"/>
        <v>0</v>
      </c>
      <c r="BM236" s="97"/>
      <c r="BN236" s="98">
        <f t="shared" si="492"/>
        <v>0</v>
      </c>
      <c r="BO236" s="97"/>
      <c r="BP236" s="98">
        <f t="shared" si="493"/>
        <v>0</v>
      </c>
      <c r="BQ236" s="97"/>
      <c r="BR236" s="98">
        <f t="shared" si="494"/>
        <v>0</v>
      </c>
      <c r="BS236" s="97"/>
      <c r="BT236" s="98">
        <f t="shared" si="495"/>
        <v>0</v>
      </c>
      <c r="BU236" s="104"/>
      <c r="BV236" s="98">
        <f t="shared" si="496"/>
        <v>0</v>
      </c>
      <c r="BW236" s="97"/>
      <c r="BX236" s="98">
        <f t="shared" si="497"/>
        <v>0</v>
      </c>
      <c r="BY236" s="97"/>
      <c r="BZ236" s="98">
        <f t="shared" si="498"/>
        <v>0</v>
      </c>
      <c r="CA236" s="97"/>
      <c r="CB236" s="98">
        <f t="shared" si="499"/>
        <v>0</v>
      </c>
      <c r="CC236" s="97"/>
      <c r="CD236" s="98">
        <f t="shared" si="500"/>
        <v>0</v>
      </c>
      <c r="CE236" s="97"/>
      <c r="CF236" s="98">
        <f t="shared" si="501"/>
        <v>0</v>
      </c>
      <c r="CG236" s="97"/>
      <c r="CH236" s="98">
        <f t="shared" si="502"/>
        <v>0</v>
      </c>
      <c r="CI236" s="97"/>
      <c r="CJ236" s="98">
        <f t="shared" si="503"/>
        <v>0</v>
      </c>
      <c r="CK236" s="97"/>
      <c r="CL236" s="98">
        <f t="shared" si="504"/>
        <v>0</v>
      </c>
      <c r="CM236" s="97"/>
      <c r="CN236" s="98">
        <f t="shared" si="505"/>
        <v>0</v>
      </c>
      <c r="CO236" s="97"/>
      <c r="CP236" s="98">
        <f t="shared" si="506"/>
        <v>0</v>
      </c>
      <c r="CQ236" s="97"/>
      <c r="CR236" s="98">
        <f t="shared" si="507"/>
        <v>0</v>
      </c>
      <c r="CS236" s="97"/>
      <c r="CT236" s="98">
        <f t="shared" si="508"/>
        <v>0</v>
      </c>
      <c r="CU236" s="103"/>
      <c r="CV236" s="98">
        <f t="shared" si="509"/>
        <v>0</v>
      </c>
      <c r="CW236" s="97"/>
      <c r="CX236" s="98">
        <f t="shared" si="510"/>
        <v>0</v>
      </c>
      <c r="CY236" s="97"/>
      <c r="CZ236" s="98">
        <f t="shared" si="511"/>
        <v>0</v>
      </c>
      <c r="DA236" s="104"/>
      <c r="DB236" s="98">
        <f t="shared" si="512"/>
        <v>0</v>
      </c>
      <c r="DC236" s="97"/>
      <c r="DD236" s="98">
        <f t="shared" si="513"/>
        <v>0</v>
      </c>
      <c r="DE236" s="97"/>
      <c r="DF236" s="98">
        <f t="shared" si="514"/>
        <v>0</v>
      </c>
      <c r="DG236" s="97"/>
      <c r="DH236" s="102">
        <f t="shared" si="515"/>
        <v>0</v>
      </c>
      <c r="DI236" s="98">
        <f t="shared" si="465"/>
        <v>738</v>
      </c>
      <c r="DJ236" s="98">
        <f t="shared" si="466"/>
        <v>44603491.968000002</v>
      </c>
    </row>
    <row r="237" spans="1:114" ht="15" customHeight="1" x14ac:dyDescent="0.25">
      <c r="A237" s="89"/>
      <c r="B237" s="90">
        <v>199</v>
      </c>
      <c r="C237" s="91" t="s">
        <v>565</v>
      </c>
      <c r="D237" s="92" t="s">
        <v>566</v>
      </c>
      <c r="E237" s="85">
        <v>23160</v>
      </c>
      <c r="F237" s="93">
        <v>0.51</v>
      </c>
      <c r="G237" s="94">
        <v>1</v>
      </c>
      <c r="H237" s="88"/>
      <c r="I237" s="95">
        <v>1.4</v>
      </c>
      <c r="J237" s="95">
        <v>1.68</v>
      </c>
      <c r="K237" s="95">
        <v>2.23</v>
      </c>
      <c r="L237" s="96">
        <v>2.57</v>
      </c>
      <c r="M237" s="97"/>
      <c r="N237" s="98">
        <f>(M237*$E237*$F237*$G237*$I237*$N$11)</f>
        <v>0</v>
      </c>
      <c r="O237" s="97"/>
      <c r="P237" s="97">
        <f>(O237*$E237*$F237*$G237*$I237*$P$11)</f>
        <v>0</v>
      </c>
      <c r="Q237" s="97"/>
      <c r="R237" s="98">
        <f>(Q237*$E237*$F237*$G237*$I237*$R$11)</f>
        <v>0</v>
      </c>
      <c r="S237" s="97"/>
      <c r="T237" s="98">
        <f>(S237/12*2*$E237*$F237*$G237*$I237*$T$11)+(S237/12*10*$E237*$F237*$G237*$I237*$T$12)</f>
        <v>0</v>
      </c>
      <c r="U237" s="97">
        <v>0</v>
      </c>
      <c r="V237" s="98">
        <f>(U237*$E237*$F237*$G237*$I237*$V$11)</f>
        <v>0</v>
      </c>
      <c r="W237" s="97">
        <v>0</v>
      </c>
      <c r="X237" s="98">
        <f>(W237*$E237*$F237*$G237*$I237*$X$11)</f>
        <v>0</v>
      </c>
      <c r="Y237" s="97"/>
      <c r="Z237" s="98">
        <f>(Y237*$E237*$F237*$G237*$I237*$Z$11)</f>
        <v>0</v>
      </c>
      <c r="AA237" s="97">
        <v>50</v>
      </c>
      <c r="AB237" s="98">
        <f>(AA237*$E237*$F237*$G237*$I237*$AB$11)</f>
        <v>1157536.7999999998</v>
      </c>
      <c r="AC237" s="97"/>
      <c r="AD237" s="98">
        <f>(AC237*$E237*$F237*$G237*$I237*$AD$11)</f>
        <v>0</v>
      </c>
      <c r="AE237" s="97">
        <v>0</v>
      </c>
      <c r="AF237" s="98">
        <f>(AE237*$E237*$F237*$G237*$I237*$AF$11)</f>
        <v>0</v>
      </c>
      <c r="AG237" s="99"/>
      <c r="AH237" s="98">
        <f>(AG237*$E237*$F237*$G237*$I237*$AH$11)</f>
        <v>0</v>
      </c>
      <c r="AI237" s="97">
        <v>1648</v>
      </c>
      <c r="AJ237" s="98">
        <f>(AI237*$E237*$F237*$G237*$I237*$AJ$11)</f>
        <v>29976895.872000001</v>
      </c>
      <c r="AK237" s="97">
        <v>0</v>
      </c>
      <c r="AL237" s="97">
        <f>(AK237*$E237*$F237*$G237*$I237*$AL$11)</f>
        <v>0</v>
      </c>
      <c r="AM237" s="97"/>
      <c r="AN237" s="98">
        <f>(AM237*$E237*$F237*$G237*$J237*$AN$11)</f>
        <v>0</v>
      </c>
      <c r="AO237" s="103"/>
      <c r="AP237" s="98">
        <f>(AO237*$E237*$F237*$G237*$J237*$AP$11)</f>
        <v>0</v>
      </c>
      <c r="AQ237" s="97">
        <v>0</v>
      </c>
      <c r="AR237" s="102">
        <f>(AQ237*$E237*$F237*$G237*$J237*$AR$11)</f>
        <v>0</v>
      </c>
      <c r="AS237" s="97"/>
      <c r="AT237" s="98">
        <f>(AS237*$E237*$F237*$G237*$I237*$AT$11)</f>
        <v>0</v>
      </c>
      <c r="AU237" s="97">
        <v>7</v>
      </c>
      <c r="AV237" s="97">
        <f>(AU237*$E237*$F237*$G237*$I237*$AV$11)</f>
        <v>104178.31199999999</v>
      </c>
      <c r="AW237" s="97"/>
      <c r="AX237" s="98">
        <f>(AW237*$E237*$F237*$G237*$I237*$AX$11)</f>
        <v>0</v>
      </c>
      <c r="AY237" s="97">
        <v>0</v>
      </c>
      <c r="AZ237" s="98">
        <f>(AY237*$E237*$F237*$G237*$I237*$AZ$11)</f>
        <v>0</v>
      </c>
      <c r="BA237" s="97">
        <v>0</v>
      </c>
      <c r="BB237" s="98">
        <f>(BA237*$E237*$F237*$G237*$I237*$BB$11)</f>
        <v>0</v>
      </c>
      <c r="BC237" s="97">
        <v>0</v>
      </c>
      <c r="BD237" s="98">
        <f>(BC237*$E237*$F237*$G237*$I237*$BD$11)</f>
        <v>0</v>
      </c>
      <c r="BE237" s="97"/>
      <c r="BF237" s="98">
        <f>(BE237*$E237*$F237*$G237*$I237*$BF$11)</f>
        <v>0</v>
      </c>
      <c r="BG237" s="97"/>
      <c r="BH237" s="98">
        <f>(BG237*$E237*$F237*$G237*$J237*$BH$11)</f>
        <v>0</v>
      </c>
      <c r="BI237" s="97"/>
      <c r="BJ237" s="98">
        <f>(BI237*$E237*$F237*$G237*$J237*$BJ$11)</f>
        <v>0</v>
      </c>
      <c r="BK237" s="97">
        <v>0</v>
      </c>
      <c r="BL237" s="98">
        <f>(BK237*$E237*$F237*$G237*$J237*$BL$11)</f>
        <v>0</v>
      </c>
      <c r="BM237" s="97"/>
      <c r="BN237" s="98">
        <f>(BM237*$E237*$F237*$G237*$J237*$BN$11)</f>
        <v>0</v>
      </c>
      <c r="BO237" s="97"/>
      <c r="BP237" s="98">
        <f>(BO237*$E237*$F237*$G237*$J237*$BP$11)</f>
        <v>0</v>
      </c>
      <c r="BQ237" s="97">
        <v>3</v>
      </c>
      <c r="BR237" s="98">
        <f>(BQ237*$E237*$F237*$G237*$J237*$BR$11)</f>
        <v>76198.993920000008</v>
      </c>
      <c r="BS237" s="97"/>
      <c r="BT237" s="102">
        <f>(BS237*$E237*$F237*$G237*$J237*$BT$11)</f>
        <v>0</v>
      </c>
      <c r="BU237" s="104">
        <v>0</v>
      </c>
      <c r="BV237" s="98">
        <f>(BU237*$E237*$F237*$G237*$I237*$BV$11)</f>
        <v>0</v>
      </c>
      <c r="BW237" s="97">
        <v>0</v>
      </c>
      <c r="BX237" s="98">
        <f>(BW237*$E237*$F237*$G237*$I237*$BX$11)</f>
        <v>0</v>
      </c>
      <c r="BY237" s="97">
        <v>0</v>
      </c>
      <c r="BZ237" s="98">
        <f>(BY237*$E237*$F237*$G237*$I237*$BZ$11)</f>
        <v>0</v>
      </c>
      <c r="CA237" s="97"/>
      <c r="CB237" s="98">
        <f>(CA237*$E237*$F237*$G237*$J237*$CB$11)</f>
        <v>0</v>
      </c>
      <c r="CC237" s="97">
        <v>0</v>
      </c>
      <c r="CD237" s="98">
        <f>(CC237*$E237*$F237*$G237*$I237*$CD$11)</f>
        <v>0</v>
      </c>
      <c r="CE237" s="97"/>
      <c r="CF237" s="98">
        <f>(CE237*$E237*$F237*$G237*$I237*$CF$11)</f>
        <v>0</v>
      </c>
      <c r="CG237" s="97"/>
      <c r="CH237" s="98">
        <f>(CG237*$E237*$F237*$G237*$I237*$CH$11)</f>
        <v>0</v>
      </c>
      <c r="CI237" s="97"/>
      <c r="CJ237" s="98">
        <f>(CI237*$E237*$F237*$G237*$I237*$CJ$11)</f>
        <v>0</v>
      </c>
      <c r="CK237" s="97"/>
      <c r="CL237" s="98">
        <f>(CK237*$E237*$F237*$G237*$I237*$CL$11)</f>
        <v>0</v>
      </c>
      <c r="CM237" s="97"/>
      <c r="CN237" s="98">
        <f>(CM237*$E237*$F237*$G237*$I237*$CN$11)</f>
        <v>0</v>
      </c>
      <c r="CO237" s="97"/>
      <c r="CP237" s="98">
        <f>(CO237*$E237*$F237*$G237*$J237*$CP$11)</f>
        <v>0</v>
      </c>
      <c r="CQ237" s="97"/>
      <c r="CR237" s="98">
        <f>(CQ237*$E237*$F237*$G237*$J237*$CR$11)</f>
        <v>0</v>
      </c>
      <c r="CS237" s="97">
        <v>0</v>
      </c>
      <c r="CT237" s="98">
        <f>(CS237*$E237*$F237*$G237*$J237*$CT$11)</f>
        <v>0</v>
      </c>
      <c r="CU237" s="103">
        <v>863</v>
      </c>
      <c r="CV237" s="98">
        <f>(CU237*$E237*$F237*$G237*$J237*$CV$11)</f>
        <v>15412437.129600001</v>
      </c>
      <c r="CW237" s="97">
        <v>0</v>
      </c>
      <c r="CX237" s="102">
        <f>(CW237*$E237*$F237*$G237*$J237*$CX$11)</f>
        <v>0</v>
      </c>
      <c r="CY237" s="97">
        <v>0</v>
      </c>
      <c r="CZ237" s="98">
        <f>(CY237*$E237*$F237*$G237*$J237*$CZ$11)</f>
        <v>0</v>
      </c>
      <c r="DA237" s="104"/>
      <c r="DB237" s="98">
        <f>(DA237*$E237*$F237*$G237*$J237*$DB$11)</f>
        <v>0</v>
      </c>
      <c r="DC237" s="97">
        <v>33</v>
      </c>
      <c r="DD237" s="98">
        <f>(DC237*$E237*$F237*$G237*$J237*$DD$11)</f>
        <v>785802.12479999987</v>
      </c>
      <c r="DE237" s="97"/>
      <c r="DF237" s="98">
        <f>(DE237*$E237*$F237*$G237*$K237*$DF$11)</f>
        <v>0</v>
      </c>
      <c r="DG237" s="97"/>
      <c r="DH237" s="102">
        <f>(DG237*$E237*$F237*$G237*$L237*$DH$11)</f>
        <v>0</v>
      </c>
      <c r="DI237" s="98">
        <f t="shared" si="465"/>
        <v>2604</v>
      </c>
      <c r="DJ237" s="98">
        <f t="shared" si="466"/>
        <v>47513049.232319996</v>
      </c>
    </row>
    <row r="238" spans="1:114" ht="15.75" customHeight="1" x14ac:dyDescent="0.25">
      <c r="A238" s="89"/>
      <c r="B238" s="90">
        <v>200</v>
      </c>
      <c r="C238" s="91" t="s">
        <v>567</v>
      </c>
      <c r="D238" s="92" t="s">
        <v>568</v>
      </c>
      <c r="E238" s="85">
        <v>23160</v>
      </c>
      <c r="F238" s="93">
        <v>0.66</v>
      </c>
      <c r="G238" s="94">
        <v>1</v>
      </c>
      <c r="H238" s="88"/>
      <c r="I238" s="95">
        <v>1.4</v>
      </c>
      <c r="J238" s="95">
        <v>1.68</v>
      </c>
      <c r="K238" s="95">
        <v>2.23</v>
      </c>
      <c r="L238" s="96">
        <v>2.57</v>
      </c>
      <c r="M238" s="97"/>
      <c r="N238" s="98">
        <f>(M238*$E238*$F238*$G238*$I238*$N$11)</f>
        <v>0</v>
      </c>
      <c r="O238" s="97"/>
      <c r="P238" s="97">
        <f>(O238*$E238*$F238*$G238*$I238*$P$11)</f>
        <v>0</v>
      </c>
      <c r="Q238" s="97"/>
      <c r="R238" s="98">
        <f>(Q238*$E238*$F238*$G238*$I238*$R$11)</f>
        <v>0</v>
      </c>
      <c r="S238" s="97"/>
      <c r="T238" s="98">
        <f>(S238/12*2*$E238*$F238*$G238*$I238*$T$11)+(S238/12*10*$E238*$F238*$G238*$I238*$T$12)</f>
        <v>0</v>
      </c>
      <c r="U238" s="97"/>
      <c r="V238" s="98">
        <f>(U238*$E238*$F238*$G238*$I238*$V$11)</f>
        <v>0</v>
      </c>
      <c r="W238" s="97"/>
      <c r="X238" s="98">
        <f>(W238*$E238*$F238*$G238*$I238*$X$11)</f>
        <v>0</v>
      </c>
      <c r="Y238" s="97"/>
      <c r="Z238" s="98">
        <f>(Y238*$E238*$F238*$G238*$I238*$Z$11)</f>
        <v>0</v>
      </c>
      <c r="AA238" s="97">
        <v>10</v>
      </c>
      <c r="AB238" s="98">
        <f>(AA238*$E238*$F238*$G238*$I238*$AB$11)</f>
        <v>299597.75999999995</v>
      </c>
      <c r="AC238" s="97"/>
      <c r="AD238" s="98">
        <f>(AC238*$E238*$F238*$G238*$I238*$AD$11)</f>
        <v>0</v>
      </c>
      <c r="AE238" s="97"/>
      <c r="AF238" s="98">
        <f>(AE238*$E238*$F238*$G238*$I238*$AF$11)</f>
        <v>0</v>
      </c>
      <c r="AG238" s="99"/>
      <c r="AH238" s="98">
        <f>(AG238*$E238*$F238*$G238*$I238*$AH$11)</f>
        <v>0</v>
      </c>
      <c r="AI238" s="97">
        <v>224</v>
      </c>
      <c r="AJ238" s="98">
        <f>(AI238*$E238*$F238*$G238*$I238*$AJ$11)</f>
        <v>5272920.5760000004</v>
      </c>
      <c r="AK238" s="97"/>
      <c r="AL238" s="97">
        <f>(AK238*$E238*$F238*$G238*$I238*$AL$11)</f>
        <v>0</v>
      </c>
      <c r="AM238" s="97">
        <v>1</v>
      </c>
      <c r="AN238" s="98">
        <f>(AM238*$E238*$F238*$G238*$J238*$AN$11)</f>
        <v>28247.788800000002</v>
      </c>
      <c r="AO238" s="103">
        <v>0</v>
      </c>
      <c r="AP238" s="98">
        <f>(AO238*$E238*$F238*$G238*$J238*$AP$11)</f>
        <v>0</v>
      </c>
      <c r="AQ238" s="97"/>
      <c r="AR238" s="102">
        <f>(AQ238*$E238*$F238*$G238*$J238*$AR$11)</f>
        <v>0</v>
      </c>
      <c r="AS238" s="97"/>
      <c r="AT238" s="98">
        <f>(AS238*$E238*$F238*$G238*$I238*$AT$11)</f>
        <v>0</v>
      </c>
      <c r="AU238" s="97"/>
      <c r="AV238" s="97">
        <f>(AU238*$E238*$F238*$G238*$I238*$AV$11)</f>
        <v>0</v>
      </c>
      <c r="AW238" s="97"/>
      <c r="AX238" s="98">
        <f>(AW238*$E238*$F238*$G238*$I238*$AX$11)</f>
        <v>0</v>
      </c>
      <c r="AY238" s="97"/>
      <c r="AZ238" s="98">
        <f>(AY238*$E238*$F238*$G238*$I238*$AZ$11)</f>
        <v>0</v>
      </c>
      <c r="BA238" s="97"/>
      <c r="BB238" s="98">
        <f>(BA238*$E238*$F238*$G238*$I238*$BB$11)</f>
        <v>0</v>
      </c>
      <c r="BC238" s="97"/>
      <c r="BD238" s="98">
        <f>(BC238*$E238*$F238*$G238*$I238*$BD$11)</f>
        <v>0</v>
      </c>
      <c r="BE238" s="97"/>
      <c r="BF238" s="98">
        <f>(BE238*$E238*$F238*$G238*$I238*$BF$11)</f>
        <v>0</v>
      </c>
      <c r="BG238" s="97"/>
      <c r="BH238" s="98">
        <f>(BG238*$E238*$F238*$G238*$J238*$BH$11)</f>
        <v>0</v>
      </c>
      <c r="BI238" s="97"/>
      <c r="BJ238" s="98">
        <f>(BI238*$E238*$F238*$G238*$J238*$BJ$11)</f>
        <v>0</v>
      </c>
      <c r="BK238" s="97"/>
      <c r="BL238" s="98">
        <f>(BK238*$E238*$F238*$G238*$J238*$BL$11)</f>
        <v>0</v>
      </c>
      <c r="BM238" s="97"/>
      <c r="BN238" s="98">
        <f>(BM238*$E238*$F238*$G238*$J238*$BN$11)</f>
        <v>0</v>
      </c>
      <c r="BO238" s="97"/>
      <c r="BP238" s="98">
        <f>(BO238*$E238*$F238*$G238*$J238*$BP$11)</f>
        <v>0</v>
      </c>
      <c r="BQ238" s="97">
        <v>2</v>
      </c>
      <c r="BR238" s="98">
        <f>(BQ238*$E238*$F238*$G238*$J238*$BR$11)</f>
        <v>65740.308480000007</v>
      </c>
      <c r="BS238" s="97"/>
      <c r="BT238" s="102">
        <f>(BS238*$E238*$F238*$G238*$J238*$BT$11)</f>
        <v>0</v>
      </c>
      <c r="BU238" s="104"/>
      <c r="BV238" s="98">
        <f>(BU238*$E238*$F238*$G238*$I238*$BV$11)</f>
        <v>0</v>
      </c>
      <c r="BW238" s="97"/>
      <c r="BX238" s="98">
        <f>(BW238*$E238*$F238*$G238*$I238*$BX$11)</f>
        <v>0</v>
      </c>
      <c r="BY238" s="97"/>
      <c r="BZ238" s="98">
        <f>(BY238*$E238*$F238*$G238*$I238*$BZ$11)</f>
        <v>0</v>
      </c>
      <c r="CA238" s="97"/>
      <c r="CB238" s="98">
        <f>(CA238*$E238*$F238*$G238*$J238*$CB$11)</f>
        <v>0</v>
      </c>
      <c r="CC238" s="97"/>
      <c r="CD238" s="98">
        <f>(CC238*$E238*$F238*$G238*$I238*$CD$11)</f>
        <v>0</v>
      </c>
      <c r="CE238" s="97"/>
      <c r="CF238" s="98">
        <f>(CE238*$E238*$F238*$G238*$I238*$CF$11)</f>
        <v>0</v>
      </c>
      <c r="CG238" s="97"/>
      <c r="CH238" s="98">
        <f>(CG238*$E238*$F238*$G238*$I238*$CH$11)</f>
        <v>0</v>
      </c>
      <c r="CI238" s="97"/>
      <c r="CJ238" s="98">
        <f>(CI238*$E238*$F238*$G238*$I238*$CJ$11)</f>
        <v>0</v>
      </c>
      <c r="CK238" s="97"/>
      <c r="CL238" s="98">
        <f>(CK238*$E238*$F238*$G238*$I238*$CL$11)</f>
        <v>0</v>
      </c>
      <c r="CM238" s="97"/>
      <c r="CN238" s="98">
        <f>(CM238*$E238*$F238*$G238*$I238*$CN$11)</f>
        <v>0</v>
      </c>
      <c r="CO238" s="97"/>
      <c r="CP238" s="98">
        <f>(CO238*$E238*$F238*$G238*$J238*$CP$11)</f>
        <v>0</v>
      </c>
      <c r="CQ238" s="97"/>
      <c r="CR238" s="98">
        <f>(CQ238*$E238*$F238*$G238*$J238*$CR$11)</f>
        <v>0</v>
      </c>
      <c r="CS238" s="97"/>
      <c r="CT238" s="98">
        <f>(CS238*$E238*$F238*$G238*$J238*$CT$11)</f>
        <v>0</v>
      </c>
      <c r="CU238" s="103">
        <v>60</v>
      </c>
      <c r="CV238" s="98">
        <f>(CU238*$E238*$F238*$G238*$J238*$CV$11)</f>
        <v>1386709.632</v>
      </c>
      <c r="CW238" s="97"/>
      <c r="CX238" s="102">
        <f>(CW238*$E238*$F238*$G238*$J238*$CX$11)</f>
        <v>0</v>
      </c>
      <c r="CY238" s="97"/>
      <c r="CZ238" s="98">
        <f>(CY238*$E238*$F238*$G238*$J238*$CZ$11)</f>
        <v>0</v>
      </c>
      <c r="DA238" s="104"/>
      <c r="DB238" s="98">
        <f>(DA238*$E238*$F238*$G238*$J238*$DB$11)</f>
        <v>0</v>
      </c>
      <c r="DC238" s="97"/>
      <c r="DD238" s="98">
        <f>(DC238*$E238*$F238*$G238*$J238*$DD$11)</f>
        <v>0</v>
      </c>
      <c r="DE238" s="97">
        <v>1</v>
      </c>
      <c r="DF238" s="98">
        <f>(DE238*$E238*$F238*$G238*$K238*$DF$11)</f>
        <v>40904.265599999999</v>
      </c>
      <c r="DG238" s="97">
        <v>1</v>
      </c>
      <c r="DH238" s="102">
        <f>(DG238*$E238*$F238*$G238*$L238*$DH$11)</f>
        <v>43605.231120000004</v>
      </c>
      <c r="DI238" s="98">
        <f t="shared" si="465"/>
        <v>299</v>
      </c>
      <c r="DJ238" s="98">
        <f t="shared" si="466"/>
        <v>7137725.5619999999</v>
      </c>
    </row>
    <row r="239" spans="1:114" ht="15.75" customHeight="1" x14ac:dyDescent="0.25">
      <c r="A239" s="89">
        <v>22</v>
      </c>
      <c r="B239" s="204"/>
      <c r="C239" s="205"/>
      <c r="D239" s="201" t="s">
        <v>569</v>
      </c>
      <c r="E239" s="85">
        <v>23160</v>
      </c>
      <c r="F239" s="155">
        <v>0.8</v>
      </c>
      <c r="G239" s="95">
        <v>1</v>
      </c>
      <c r="H239" s="88"/>
      <c r="I239" s="95">
        <v>1.4</v>
      </c>
      <c r="J239" s="95">
        <v>1.68</v>
      </c>
      <c r="K239" s="95">
        <v>2.23</v>
      </c>
      <c r="L239" s="96">
        <v>2.57</v>
      </c>
      <c r="M239" s="113">
        <f>SUM(M240:M243)</f>
        <v>0</v>
      </c>
      <c r="N239" s="113">
        <f>SUM(N240:N243)</f>
        <v>0</v>
      </c>
      <c r="O239" s="113">
        <f t="shared" ref="O239:BZ239" si="517">SUM(O240:O243)</f>
        <v>0</v>
      </c>
      <c r="P239" s="113">
        <f t="shared" si="517"/>
        <v>0</v>
      </c>
      <c r="Q239" s="113">
        <f t="shared" si="517"/>
        <v>313</v>
      </c>
      <c r="R239" s="113">
        <f t="shared" si="517"/>
        <v>12884487</v>
      </c>
      <c r="S239" s="113">
        <f t="shared" si="517"/>
        <v>0</v>
      </c>
      <c r="T239" s="113">
        <f t="shared" si="517"/>
        <v>0</v>
      </c>
      <c r="U239" s="113">
        <f t="shared" si="517"/>
        <v>0</v>
      </c>
      <c r="V239" s="113">
        <f t="shared" si="517"/>
        <v>0</v>
      </c>
      <c r="W239" s="113">
        <f t="shared" si="517"/>
        <v>0</v>
      </c>
      <c r="X239" s="113">
        <f t="shared" si="517"/>
        <v>0</v>
      </c>
      <c r="Y239" s="113">
        <f t="shared" si="517"/>
        <v>0</v>
      </c>
      <c r="Z239" s="113">
        <f t="shared" si="517"/>
        <v>0</v>
      </c>
      <c r="AA239" s="113">
        <f t="shared" si="517"/>
        <v>0</v>
      </c>
      <c r="AB239" s="113">
        <f t="shared" si="517"/>
        <v>0</v>
      </c>
      <c r="AC239" s="113">
        <f t="shared" si="517"/>
        <v>0</v>
      </c>
      <c r="AD239" s="113">
        <f t="shared" si="517"/>
        <v>0</v>
      </c>
      <c r="AE239" s="113">
        <f t="shared" si="517"/>
        <v>0</v>
      </c>
      <c r="AF239" s="113">
        <f t="shared" si="517"/>
        <v>0</v>
      </c>
      <c r="AG239" s="113">
        <f t="shared" si="517"/>
        <v>0</v>
      </c>
      <c r="AH239" s="113">
        <f t="shared" si="517"/>
        <v>0</v>
      </c>
      <c r="AI239" s="113">
        <f t="shared" si="517"/>
        <v>0</v>
      </c>
      <c r="AJ239" s="113">
        <f t="shared" si="517"/>
        <v>0</v>
      </c>
      <c r="AK239" s="113">
        <f t="shared" si="517"/>
        <v>0</v>
      </c>
      <c r="AL239" s="113">
        <f t="shared" si="517"/>
        <v>0</v>
      </c>
      <c r="AM239" s="113">
        <f t="shared" si="517"/>
        <v>17</v>
      </c>
      <c r="AN239" s="113">
        <f t="shared" si="517"/>
        <v>283761.87840000005</v>
      </c>
      <c r="AO239" s="113">
        <f t="shared" si="517"/>
        <v>0</v>
      </c>
      <c r="AP239" s="113">
        <f t="shared" si="517"/>
        <v>0</v>
      </c>
      <c r="AQ239" s="113">
        <f t="shared" si="517"/>
        <v>10</v>
      </c>
      <c r="AR239" s="113">
        <f t="shared" si="517"/>
        <v>320997.60000000003</v>
      </c>
      <c r="AS239" s="113">
        <f t="shared" si="517"/>
        <v>4</v>
      </c>
      <c r="AT239" s="113">
        <f t="shared" si="517"/>
        <v>191950.07999999999</v>
      </c>
      <c r="AU239" s="113">
        <f t="shared" si="517"/>
        <v>0</v>
      </c>
      <c r="AV239" s="113">
        <f t="shared" si="517"/>
        <v>0</v>
      </c>
      <c r="AW239" s="113">
        <f>SUM(AW240:AW243)</f>
        <v>0</v>
      </c>
      <c r="AX239" s="113">
        <f>SUM(AX240:AX243)</f>
        <v>0</v>
      </c>
      <c r="AY239" s="113">
        <f>SUM(AY240:AY243)</f>
        <v>0</v>
      </c>
      <c r="AZ239" s="113">
        <f t="shared" si="517"/>
        <v>0</v>
      </c>
      <c r="BA239" s="113">
        <v>0</v>
      </c>
      <c r="BB239" s="113">
        <f t="shared" si="517"/>
        <v>0</v>
      </c>
      <c r="BC239" s="113">
        <f t="shared" si="517"/>
        <v>0</v>
      </c>
      <c r="BD239" s="113">
        <f t="shared" si="517"/>
        <v>0</v>
      </c>
      <c r="BE239" s="113">
        <f t="shared" si="517"/>
        <v>17</v>
      </c>
      <c r="BF239" s="113">
        <f t="shared" si="517"/>
        <v>396350.97600000002</v>
      </c>
      <c r="BG239" s="113">
        <f t="shared" si="517"/>
        <v>50</v>
      </c>
      <c r="BH239" s="113">
        <f t="shared" si="517"/>
        <v>959568.8256000001</v>
      </c>
      <c r="BI239" s="113">
        <f t="shared" si="517"/>
        <v>99</v>
      </c>
      <c r="BJ239" s="113">
        <f t="shared" si="517"/>
        <v>2054248.4591999997</v>
      </c>
      <c r="BK239" s="113">
        <v>0</v>
      </c>
      <c r="BL239" s="113">
        <f t="shared" si="517"/>
        <v>0</v>
      </c>
      <c r="BM239" s="113">
        <f t="shared" si="517"/>
        <v>8</v>
      </c>
      <c r="BN239" s="113">
        <f t="shared" si="517"/>
        <v>121395.45599999999</v>
      </c>
      <c r="BO239" s="113">
        <f t="shared" si="517"/>
        <v>18</v>
      </c>
      <c r="BP239" s="113">
        <f t="shared" si="517"/>
        <v>245825.79840000003</v>
      </c>
      <c r="BQ239" s="113">
        <f t="shared" si="517"/>
        <v>20</v>
      </c>
      <c r="BR239" s="113">
        <f t="shared" si="517"/>
        <v>388465.45920000004</v>
      </c>
      <c r="BS239" s="113">
        <f t="shared" si="517"/>
        <v>23</v>
      </c>
      <c r="BT239" s="203">
        <f t="shared" si="517"/>
        <v>508888.19520000007</v>
      </c>
      <c r="BU239" s="156">
        <f t="shared" si="517"/>
        <v>0</v>
      </c>
      <c r="BV239" s="113">
        <f t="shared" si="517"/>
        <v>0</v>
      </c>
      <c r="BW239" s="113">
        <f t="shared" si="517"/>
        <v>0</v>
      </c>
      <c r="BX239" s="113">
        <f t="shared" si="517"/>
        <v>0</v>
      </c>
      <c r="BY239" s="113">
        <f t="shared" si="517"/>
        <v>0</v>
      </c>
      <c r="BZ239" s="113">
        <f t="shared" si="517"/>
        <v>0</v>
      </c>
      <c r="CA239" s="113">
        <f>SUM(CA240:CA243)</f>
        <v>10</v>
      </c>
      <c r="CB239" s="113">
        <f>SUM(CB240:CB243)</f>
        <v>151744.32000000001</v>
      </c>
      <c r="CC239" s="113">
        <f t="shared" ref="CC239:DJ239" si="518">SUM(CC240:CC243)</f>
        <v>0</v>
      </c>
      <c r="CD239" s="113">
        <f t="shared" si="518"/>
        <v>0</v>
      </c>
      <c r="CE239" s="113">
        <f t="shared" si="518"/>
        <v>0</v>
      </c>
      <c r="CF239" s="113">
        <f t="shared" si="518"/>
        <v>0</v>
      </c>
      <c r="CG239" s="113">
        <f t="shared" si="518"/>
        <v>0</v>
      </c>
      <c r="CH239" s="113">
        <f t="shared" si="518"/>
        <v>0</v>
      </c>
      <c r="CI239" s="113">
        <f t="shared" si="518"/>
        <v>11</v>
      </c>
      <c r="CJ239" s="113">
        <f t="shared" si="518"/>
        <v>223725.59999999998</v>
      </c>
      <c r="CK239" s="113">
        <f t="shared" si="518"/>
        <v>40</v>
      </c>
      <c r="CL239" s="113">
        <f t="shared" si="518"/>
        <v>505814.39999999997</v>
      </c>
      <c r="CM239" s="113">
        <f t="shared" si="518"/>
        <v>52</v>
      </c>
      <c r="CN239" s="113">
        <f t="shared" si="518"/>
        <v>834982.84800000011</v>
      </c>
      <c r="CO239" s="113">
        <f t="shared" si="518"/>
        <v>82</v>
      </c>
      <c r="CP239" s="113">
        <f t="shared" si="518"/>
        <v>1570343.6044800002</v>
      </c>
      <c r="CQ239" s="113">
        <f t="shared" si="518"/>
        <v>137</v>
      </c>
      <c r="CR239" s="113">
        <f t="shared" si="518"/>
        <v>2494676.6207999997</v>
      </c>
      <c r="CS239" s="113">
        <f t="shared" si="518"/>
        <v>0</v>
      </c>
      <c r="CT239" s="113">
        <f t="shared" si="518"/>
        <v>0</v>
      </c>
      <c r="CU239" s="113">
        <f t="shared" si="518"/>
        <v>0</v>
      </c>
      <c r="CV239" s="113">
        <f t="shared" si="518"/>
        <v>0</v>
      </c>
      <c r="CW239" s="113">
        <f t="shared" si="518"/>
        <v>0</v>
      </c>
      <c r="CX239" s="113">
        <f t="shared" si="518"/>
        <v>0</v>
      </c>
      <c r="CY239" s="113">
        <f t="shared" si="518"/>
        <v>0</v>
      </c>
      <c r="CZ239" s="113">
        <f t="shared" si="518"/>
        <v>0</v>
      </c>
      <c r="DA239" s="113">
        <f t="shared" si="518"/>
        <v>6</v>
      </c>
      <c r="DB239" s="113">
        <f t="shared" si="518"/>
        <v>147853.44</v>
      </c>
      <c r="DC239" s="113">
        <f t="shared" si="518"/>
        <v>5</v>
      </c>
      <c r="DD239" s="113">
        <f t="shared" si="518"/>
        <v>227383.02719999998</v>
      </c>
      <c r="DE239" s="113">
        <f t="shared" si="518"/>
        <v>5</v>
      </c>
      <c r="DF239" s="113">
        <f t="shared" si="518"/>
        <v>120853.51199999999</v>
      </c>
      <c r="DG239" s="113">
        <f t="shared" si="518"/>
        <v>36</v>
      </c>
      <c r="DH239" s="203">
        <f t="shared" si="518"/>
        <v>927602.18928000017</v>
      </c>
      <c r="DI239" s="113">
        <f t="shared" si="518"/>
        <v>963</v>
      </c>
      <c r="DJ239" s="113">
        <f t="shared" si="518"/>
        <v>25560919.289760001</v>
      </c>
    </row>
    <row r="240" spans="1:114" s="8" customFormat="1" ht="42" customHeight="1" x14ac:dyDescent="0.25">
      <c r="A240" s="89"/>
      <c r="B240" s="90">
        <v>201</v>
      </c>
      <c r="C240" s="91" t="s">
        <v>570</v>
      </c>
      <c r="D240" s="92" t="s">
        <v>571</v>
      </c>
      <c r="E240" s="85">
        <v>23160</v>
      </c>
      <c r="F240" s="93">
        <v>1.1100000000000001</v>
      </c>
      <c r="G240" s="94">
        <v>1</v>
      </c>
      <c r="H240" s="88"/>
      <c r="I240" s="95">
        <v>1.4</v>
      </c>
      <c r="J240" s="95">
        <v>1.68</v>
      </c>
      <c r="K240" s="95">
        <v>2.23</v>
      </c>
      <c r="L240" s="96">
        <v>2.57</v>
      </c>
      <c r="M240" s="97"/>
      <c r="N240" s="98">
        <f>(M240*$E240*$F240*$G240*$I240*$N$11)</f>
        <v>0</v>
      </c>
      <c r="O240" s="97"/>
      <c r="P240" s="97">
        <f>(O240*$E240*$F240*$G240*$I240*$P$11)</f>
        <v>0</v>
      </c>
      <c r="Q240" s="97">
        <v>4</v>
      </c>
      <c r="R240" s="98">
        <f>(Q240*$E240*$F240*$G240*$I240*$R$11)</f>
        <v>158358.81600000002</v>
      </c>
      <c r="S240" s="97"/>
      <c r="T240" s="98">
        <f>(S240/12*2*$E240*$F240*$G240*$I240*$T$11)+(S240/12*10*$E240*$F240*$G240*$I240*$T$12)</f>
        <v>0</v>
      </c>
      <c r="U240" s="97"/>
      <c r="V240" s="98">
        <f>(U240*$E240*$F240*$G240*$I240*$V$11)</f>
        <v>0</v>
      </c>
      <c r="W240" s="97"/>
      <c r="X240" s="98">
        <f>(W240*$E240*$F240*$G240*$I240*$X$11)</f>
        <v>0</v>
      </c>
      <c r="Y240" s="97"/>
      <c r="Z240" s="98">
        <f>(Y240*$E240*$F240*$G240*$I240*$Z$11)</f>
        <v>0</v>
      </c>
      <c r="AA240" s="97"/>
      <c r="AB240" s="98">
        <f>(AA240*$E240*$F240*$G240*$I240*$AB$11)</f>
        <v>0</v>
      </c>
      <c r="AC240" s="97"/>
      <c r="AD240" s="98">
        <f>(AC240*$E240*$F240*$G240*$I240*$AD$11)</f>
        <v>0</v>
      </c>
      <c r="AE240" s="97"/>
      <c r="AF240" s="98">
        <f>(AE240*$E240*$F240*$G240*$I240*$AF$11)</f>
        <v>0</v>
      </c>
      <c r="AG240" s="99"/>
      <c r="AH240" s="98">
        <f>(AG240*$E240*$F240*$G240*$I240*$AH$11)</f>
        <v>0</v>
      </c>
      <c r="AI240" s="97"/>
      <c r="AJ240" s="98">
        <f>(AI240*$E240*$F240*$G240*$I240*$AJ$11)</f>
        <v>0</v>
      </c>
      <c r="AK240" s="97"/>
      <c r="AL240" s="97">
        <f>(AK240*$E240*$F240*$G240*$I240*$AL$11)</f>
        <v>0</v>
      </c>
      <c r="AM240" s="97"/>
      <c r="AN240" s="98">
        <f>(AM240*$E240*$F240*$G240*$J240*$AN$11)</f>
        <v>0</v>
      </c>
      <c r="AO240" s="103">
        <v>0</v>
      </c>
      <c r="AP240" s="98">
        <f>(AO240*$E240*$F240*$G240*$J240*$AP$11)</f>
        <v>0</v>
      </c>
      <c r="AQ240" s="97">
        <v>5</v>
      </c>
      <c r="AR240" s="102">
        <f>(AQ240*$E240*$F240*$G240*$J240*$AR$11)</f>
        <v>237538.22400000005</v>
      </c>
      <c r="AS240" s="97">
        <v>2</v>
      </c>
      <c r="AT240" s="98">
        <f>(AS240*$E240*$F240*$G240*$I240*$AT$11)</f>
        <v>71981.279999999999</v>
      </c>
      <c r="AU240" s="97"/>
      <c r="AV240" s="97">
        <f>(AU240*$E240*$F240*$G240*$I240*$AV$11)</f>
        <v>0</v>
      </c>
      <c r="AW240" s="97"/>
      <c r="AX240" s="98">
        <f>(AW240*$E240*$F240*$G240*$I240*$AX$11)</f>
        <v>0</v>
      </c>
      <c r="AY240" s="97"/>
      <c r="AZ240" s="98">
        <f>(AY240*$E240*$F240*$G240*$I240*$AZ$11)</f>
        <v>0</v>
      </c>
      <c r="BA240" s="97"/>
      <c r="BB240" s="98">
        <f>(BA240*$E240*$F240*$G240*$I240*$BB$11)</f>
        <v>0</v>
      </c>
      <c r="BC240" s="97"/>
      <c r="BD240" s="98">
        <f>(BC240*$E240*$F240*$G240*$I240*$BD$11)</f>
        <v>0</v>
      </c>
      <c r="BE240" s="97"/>
      <c r="BF240" s="98">
        <f>(BE240*$E240*$F240*$G240*$I240*$BF$11)</f>
        <v>0</v>
      </c>
      <c r="BG240" s="97"/>
      <c r="BH240" s="98">
        <f>(BG240*$E240*$F240*$G240*$J240*$BH$11)</f>
        <v>0</v>
      </c>
      <c r="BI240" s="97"/>
      <c r="BJ240" s="98">
        <f>(BI240*$E240*$F240*$G240*$J240*$BJ$11)</f>
        <v>0</v>
      </c>
      <c r="BK240" s="97"/>
      <c r="BL240" s="98">
        <f>(BK240*$E240*$F240*$G240*$J240*$BL$11)</f>
        <v>0</v>
      </c>
      <c r="BM240" s="105"/>
      <c r="BN240" s="98">
        <f>(BM240*$E240*$F240*$G240*$J240*$BN$11)</f>
        <v>0</v>
      </c>
      <c r="BO240" s="97"/>
      <c r="BP240" s="98">
        <f>(BO240*$E240*$F240*$G240*$J240*$BP$11)</f>
        <v>0</v>
      </c>
      <c r="BQ240" s="97"/>
      <c r="BR240" s="98">
        <f>(BQ240*$E240*$F240*$G240*$J240*$BR$11)</f>
        <v>0</v>
      </c>
      <c r="BS240" s="97"/>
      <c r="BT240" s="102">
        <f>(BS240*$E240*$F240*$G240*$J240*$BT$11)</f>
        <v>0</v>
      </c>
      <c r="BU240" s="104"/>
      <c r="BV240" s="98">
        <f>(BU240*$E240*$F240*$G240*$I240*$BV$11)</f>
        <v>0</v>
      </c>
      <c r="BW240" s="97"/>
      <c r="BX240" s="98">
        <f>(BW240*$E240*$F240*$G240*$I240*$BX$11)</f>
        <v>0</v>
      </c>
      <c r="BY240" s="97"/>
      <c r="BZ240" s="98">
        <f>(BY240*$E240*$F240*$G240*$I240*$BZ$11)</f>
        <v>0</v>
      </c>
      <c r="CA240" s="97"/>
      <c r="CB240" s="98">
        <f>(CA240*$E240*$F240*$G240*$J240*$CB$11)</f>
        <v>0</v>
      </c>
      <c r="CC240" s="97"/>
      <c r="CD240" s="98">
        <f>(CC240*$E240*$F240*$G240*$I240*$CD$11)</f>
        <v>0</v>
      </c>
      <c r="CE240" s="97"/>
      <c r="CF240" s="98">
        <f>(CE240*$E240*$F240*$G240*$I240*$CF$11)</f>
        <v>0</v>
      </c>
      <c r="CG240" s="97"/>
      <c r="CH240" s="98">
        <f>(CG240*$E240*$F240*$G240*$I240*$CH$11)</f>
        <v>0</v>
      </c>
      <c r="CI240" s="97"/>
      <c r="CJ240" s="98">
        <f>(CI240*$E240*$F240*$G240*$I240*$CJ$11)</f>
        <v>0</v>
      </c>
      <c r="CK240" s="97"/>
      <c r="CL240" s="98">
        <f>(CK240*$E240*$F240*$G240*$I240*$CL$11)</f>
        <v>0</v>
      </c>
      <c r="CM240" s="97"/>
      <c r="CN240" s="98">
        <f>(CM240*$E240*$F240*$G240*$I240*$CN$11)</f>
        <v>0</v>
      </c>
      <c r="CO240" s="97">
        <v>0</v>
      </c>
      <c r="CP240" s="98">
        <f>(CO240*$E240*$F240*$G240*$J240*$CP$11)</f>
        <v>0</v>
      </c>
      <c r="CQ240" s="97"/>
      <c r="CR240" s="98">
        <f>(CQ240*$E240*$F240*$G240*$J240*$CR$11)</f>
        <v>0</v>
      </c>
      <c r="CS240" s="97"/>
      <c r="CT240" s="98">
        <f>(CS240*$E240*$F240*$G240*$J240*$CT$11)</f>
        <v>0</v>
      </c>
      <c r="CU240" s="103">
        <v>0</v>
      </c>
      <c r="CV240" s="98">
        <f>(CU240*$E240*$F240*$G240*$J240*$CV$11)</f>
        <v>0</v>
      </c>
      <c r="CW240" s="97"/>
      <c r="CX240" s="102">
        <f>(CW240*$E240*$F240*$G240*$J240*$CX$11)</f>
        <v>0</v>
      </c>
      <c r="CY240" s="97"/>
      <c r="CZ240" s="98">
        <f>(CY240*$E240*$F240*$G240*$J240*$CZ$11)</f>
        <v>0</v>
      </c>
      <c r="DA240" s="104"/>
      <c r="DB240" s="98">
        <f>(DA240*$E240*$F240*$G240*$J240*$DB$11)</f>
        <v>0</v>
      </c>
      <c r="DC240" s="97"/>
      <c r="DD240" s="98">
        <f>(DC240*$E240*$F240*$G240*$J240*$DD$11)</f>
        <v>0</v>
      </c>
      <c r="DE240" s="97"/>
      <c r="DF240" s="98">
        <f>(DE240*$E240*$F240*$G240*$K240*$DF$11)</f>
        <v>0</v>
      </c>
      <c r="DG240" s="97"/>
      <c r="DH240" s="102">
        <f>(DG240*$E240*$F240*$G240*$L240*$DH$11)</f>
        <v>0</v>
      </c>
      <c r="DI240" s="98">
        <f t="shared" ref="DI240:DJ243" si="519">SUM(M240,O240,Q240,S240,U240,W240,Y240,AA240,AC240,AE240,AG240,AI240,AO240,AS240,AU240,BY240,AK240,AY240,BA240,BC240,CM240,BE240,BG240,AM240,BK240,AQ240,CO240,BM240,CQ240,BO240,BQ240,BS240,CA240,BU240,BW240,CC240,CE240,CG240,CI240,CK240,CS240,CU240,BI240,AW240,CW240,CY240,DA240,DC240,DE240,DG240)</f>
        <v>11</v>
      </c>
      <c r="DJ240" s="98">
        <f t="shared" si="519"/>
        <v>467878.32000000007</v>
      </c>
    </row>
    <row r="241" spans="1:114" s="8" customFormat="1" ht="42" customHeight="1" x14ac:dyDescent="0.25">
      <c r="A241" s="89"/>
      <c r="B241" s="90">
        <v>202</v>
      </c>
      <c r="C241" s="91" t="s">
        <v>572</v>
      </c>
      <c r="D241" s="92" t="s">
        <v>573</v>
      </c>
      <c r="E241" s="85">
        <v>23160</v>
      </c>
      <c r="F241" s="108">
        <v>0.39</v>
      </c>
      <c r="G241" s="94">
        <v>1</v>
      </c>
      <c r="H241" s="88"/>
      <c r="I241" s="95">
        <v>1.4</v>
      </c>
      <c r="J241" s="95">
        <v>1.68</v>
      </c>
      <c r="K241" s="95">
        <v>2.23</v>
      </c>
      <c r="L241" s="96">
        <v>2.57</v>
      </c>
      <c r="M241" s="97"/>
      <c r="N241" s="98">
        <f>(M241*$E241*$F241*$G241*$I241*$N$11)</f>
        <v>0</v>
      </c>
      <c r="O241" s="97"/>
      <c r="P241" s="97">
        <f>(O241*$E241*$F241*$G241*$I241*$P$11)</f>
        <v>0</v>
      </c>
      <c r="Q241" s="97">
        <f>153+11-15</f>
        <v>149</v>
      </c>
      <c r="R241" s="98">
        <f>(Q241*$E241*$F241*$G241*$I241*$R$11)</f>
        <v>2072574.504</v>
      </c>
      <c r="S241" s="97"/>
      <c r="T241" s="98">
        <f>(S241/12*2*$E241*$F241*$G241*$I241*$T$11)+(S241/12*10*$E241*$F241*$G241*$I241*$T$12)</f>
        <v>0</v>
      </c>
      <c r="U241" s="97"/>
      <c r="V241" s="98">
        <f>(U241*$E241*$F241*$G241*$I241*$V$11)</f>
        <v>0</v>
      </c>
      <c r="W241" s="97"/>
      <c r="X241" s="98">
        <f>(W241*$E241*$F241*$G241*$I241*$X$11)</f>
        <v>0</v>
      </c>
      <c r="Y241" s="97"/>
      <c r="Z241" s="98">
        <f>(Y241*$E241*$F241*$G241*$I241*$Z$11)</f>
        <v>0</v>
      </c>
      <c r="AA241" s="97"/>
      <c r="AB241" s="98">
        <f>(AA241*$E241*$F241*$G241*$I241*$AB$11)</f>
        <v>0</v>
      </c>
      <c r="AC241" s="97"/>
      <c r="AD241" s="98">
        <f>(AC241*$E241*$F241*$G241*$I241*$AD$11)</f>
        <v>0</v>
      </c>
      <c r="AE241" s="97"/>
      <c r="AF241" s="98">
        <f>(AE241*$E241*$F241*$G241*$I241*$AF$11)</f>
        <v>0</v>
      </c>
      <c r="AG241" s="99"/>
      <c r="AH241" s="98">
        <f>(AG241*$E241*$F241*$G241*$I241*$AH$11)</f>
        <v>0</v>
      </c>
      <c r="AI241" s="97"/>
      <c r="AJ241" s="98">
        <f>(AI241*$E241*$F241*$G241*$I241*$AJ$11)</f>
        <v>0</v>
      </c>
      <c r="AK241" s="97"/>
      <c r="AL241" s="97">
        <f>(AK241*$E241*$F241*$G241*$I241*$AL$11)</f>
        <v>0</v>
      </c>
      <c r="AM241" s="97">
        <v>17</v>
      </c>
      <c r="AN241" s="98">
        <f>(AM241*$E241*$F241*$G241*$J241*$AN$11)</f>
        <v>283761.87840000005</v>
      </c>
      <c r="AO241" s="103">
        <v>0</v>
      </c>
      <c r="AP241" s="98">
        <f>(AO241*$E241*$F241*$G241*$J241*$AP$11)</f>
        <v>0</v>
      </c>
      <c r="AQ241" s="97">
        <v>5</v>
      </c>
      <c r="AR241" s="102">
        <f>(AQ241*$E241*$F241*$G241*$J241*$AR$11)</f>
        <v>83459.376000000004</v>
      </c>
      <c r="AS241" s="97"/>
      <c r="AT241" s="98">
        <f>(AS241*$E241*$F241*$G241*$I241*$AT$11)</f>
        <v>0</v>
      </c>
      <c r="AU241" s="97"/>
      <c r="AV241" s="97">
        <f>(AU241*$E241*$F241*$G241*$I241*$AV$11)</f>
        <v>0</v>
      </c>
      <c r="AW241" s="97"/>
      <c r="AX241" s="98">
        <f>(AW241*$E241*$F241*$G241*$I241*$AX$11)</f>
        <v>0</v>
      </c>
      <c r="AY241" s="97"/>
      <c r="AZ241" s="98">
        <f>(AY241*$E241*$F241*$G241*$I241*$AZ$11)</f>
        <v>0</v>
      </c>
      <c r="BA241" s="97"/>
      <c r="BB241" s="98">
        <f>(BA241*$E241*$F241*$G241*$I241*$BB$11)</f>
        <v>0</v>
      </c>
      <c r="BC241" s="97"/>
      <c r="BD241" s="98">
        <f>(BC241*$E241*$F241*$G241*$I241*$BD$11)</f>
        <v>0</v>
      </c>
      <c r="BE241" s="97">
        <v>15</v>
      </c>
      <c r="BF241" s="98">
        <f>(BE241*$E241*$F241*$G241*$I241*$BF$11)</f>
        <v>242790.91200000001</v>
      </c>
      <c r="BG241" s="97">
        <v>48</v>
      </c>
      <c r="BH241" s="98">
        <f>(BG241*$E241*$F241*$G241*$J241*$BH$11)</f>
        <v>801210.00960000011</v>
      </c>
      <c r="BI241" s="97">
        <v>94</v>
      </c>
      <c r="BJ241" s="98">
        <f>(BI241*$E241*$F241*$G241*$J241*$BJ$11)</f>
        <v>1640356.0991999998</v>
      </c>
      <c r="BK241" s="97"/>
      <c r="BL241" s="98">
        <f>(BK241*$E241*$F241*$G241*$J241*$BL$11)</f>
        <v>0</v>
      </c>
      <c r="BM241" s="105">
        <v>8</v>
      </c>
      <c r="BN241" s="98">
        <f>(BM241*$E241*$F241*$G241*$J241*$BN$11)</f>
        <v>121395.45599999999</v>
      </c>
      <c r="BO241" s="97">
        <v>18</v>
      </c>
      <c r="BP241" s="98">
        <f>(BO241*$E241*$F241*$G241*$J241*$BP$11)</f>
        <v>245825.79840000003</v>
      </c>
      <c r="BQ241" s="97">
        <v>20</v>
      </c>
      <c r="BR241" s="98">
        <f>(BQ241*$E241*$F241*$G241*$J241*$BR$11)</f>
        <v>388465.45920000004</v>
      </c>
      <c r="BS241" s="97">
        <v>21</v>
      </c>
      <c r="BT241" s="102">
        <f>(BS241*$E241*$F241*$G241*$J241*$BT$11)</f>
        <v>350529.37920000002</v>
      </c>
      <c r="BU241" s="104"/>
      <c r="BV241" s="98">
        <f>(BU241*$E241*$F241*$G241*$I241*$BV$11)</f>
        <v>0</v>
      </c>
      <c r="BW241" s="97"/>
      <c r="BX241" s="98">
        <f>(BW241*$E241*$F241*$G241*$I241*$BX$11)</f>
        <v>0</v>
      </c>
      <c r="BY241" s="97"/>
      <c r="BZ241" s="98">
        <f>(BY241*$E241*$F241*$G241*$I241*$BZ$11)</f>
        <v>0</v>
      </c>
      <c r="CA241" s="97">
        <v>10</v>
      </c>
      <c r="CB241" s="98">
        <f>(CA241*$E241*$F241*$G241*$J241*$CB$11)</f>
        <v>151744.32000000001</v>
      </c>
      <c r="CC241" s="97"/>
      <c r="CD241" s="98">
        <f>(CC241*$E241*$F241*$G241*$I241*$CD$11)</f>
        <v>0</v>
      </c>
      <c r="CE241" s="97"/>
      <c r="CF241" s="98">
        <f>(CE241*$E241*$F241*$G241*$I241*$CF$11)</f>
        <v>0</v>
      </c>
      <c r="CG241" s="97"/>
      <c r="CH241" s="98">
        <f>(CG241*$E241*$F241*$G241*$I241*$CH$11)</f>
        <v>0</v>
      </c>
      <c r="CI241" s="97">
        <v>10</v>
      </c>
      <c r="CJ241" s="98">
        <f>(CI241*$E241*$F241*$G241*$I241*$CJ$11)</f>
        <v>151744.31999999998</v>
      </c>
      <c r="CK241" s="97">
        <v>40</v>
      </c>
      <c r="CL241" s="98">
        <f>(CK241*$E241*$F241*$G241*$I241*$CL$11)</f>
        <v>505814.39999999997</v>
      </c>
      <c r="CM241" s="97">
        <v>50</v>
      </c>
      <c r="CN241" s="98">
        <f>(CM241*$E241*$F241*$G241*$I241*$CN$11)</f>
        <v>701817.4800000001</v>
      </c>
      <c r="CO241" s="97">
        <v>79</v>
      </c>
      <c r="CP241" s="98">
        <f>(CO241*$E241*$F241*$G241*$J241*$CP$11)</f>
        <v>1330645.9420800002</v>
      </c>
      <c r="CQ241" s="97">
        <v>137</v>
      </c>
      <c r="CR241" s="98">
        <f>(CQ241*$E241*$F241*$G241*$J241*$CR$11)</f>
        <v>2494676.6207999997</v>
      </c>
      <c r="CS241" s="97"/>
      <c r="CT241" s="98">
        <f>(CS241*$E241*$F241*$G241*$J241*$CT$11)</f>
        <v>0</v>
      </c>
      <c r="CU241" s="103">
        <v>0</v>
      </c>
      <c r="CV241" s="98">
        <f>(CU241*$E241*$F241*$G241*$J241*$CV$11)</f>
        <v>0</v>
      </c>
      <c r="CW241" s="97"/>
      <c r="CX241" s="102">
        <f>(CW241*$E241*$F241*$G241*$J241*$CX$11)</f>
        <v>0</v>
      </c>
      <c r="CY241" s="97"/>
      <c r="CZ241" s="98">
        <f>(CY241*$E241*$F241*$G241*$J241*$CZ$11)</f>
        <v>0</v>
      </c>
      <c r="DA241" s="104">
        <v>5</v>
      </c>
      <c r="DB241" s="98">
        <f>(DA241*$E241*$F241*$G241*$J241*$DB$11)</f>
        <v>75872.160000000003</v>
      </c>
      <c r="DC241" s="97">
        <v>3</v>
      </c>
      <c r="DD241" s="98">
        <f>(DC241*$E241*$F241*$G241*$J241*$DD$11)</f>
        <v>54627.955200000004</v>
      </c>
      <c r="DE241" s="97">
        <v>5</v>
      </c>
      <c r="DF241" s="98">
        <f>(DE241*$E241*$F241*$G241*$K241*$DF$11)</f>
        <v>120853.51199999999</v>
      </c>
      <c r="DG241" s="97">
        <v>36</v>
      </c>
      <c r="DH241" s="102">
        <f>(DG241*$E241*$F241*$G241*$L241*$DH$11)</f>
        <v>927602.18928000017</v>
      </c>
      <c r="DI241" s="98">
        <f t="shared" si="519"/>
        <v>770</v>
      </c>
      <c r="DJ241" s="98">
        <f t="shared" si="519"/>
        <v>12745767.771360001</v>
      </c>
    </row>
    <row r="242" spans="1:114" ht="42" customHeight="1" x14ac:dyDescent="0.25">
      <c r="A242" s="89"/>
      <c r="B242" s="90">
        <v>203</v>
      </c>
      <c r="C242" s="91" t="s">
        <v>574</v>
      </c>
      <c r="D242" s="92" t="s">
        <v>575</v>
      </c>
      <c r="E242" s="85">
        <v>23160</v>
      </c>
      <c r="F242" s="93">
        <v>1.85</v>
      </c>
      <c r="G242" s="94">
        <v>1</v>
      </c>
      <c r="H242" s="88"/>
      <c r="I242" s="95">
        <v>1.4</v>
      </c>
      <c r="J242" s="95">
        <v>1.68</v>
      </c>
      <c r="K242" s="95">
        <v>2.23</v>
      </c>
      <c r="L242" s="96">
        <v>2.57</v>
      </c>
      <c r="M242" s="97"/>
      <c r="N242" s="98">
        <f>(M242*$E242*$F242*$G242*$I242*$N$11)</f>
        <v>0</v>
      </c>
      <c r="O242" s="97"/>
      <c r="P242" s="97">
        <f>(O242*$E242*$F242*$G242*$I242*$P$11)</f>
        <v>0</v>
      </c>
      <c r="Q242" s="97">
        <v>150</v>
      </c>
      <c r="R242" s="98">
        <f>(Q242*$E242*$F242*$G242*$I242*$R$11)</f>
        <v>9897426</v>
      </c>
      <c r="S242" s="97"/>
      <c r="T242" s="98">
        <f>(S242/12*2*$E242*$F242*$G242*$I242*$T$11)+(S242/12*10*$E242*$F242*$G242*$I242*$T$12)</f>
        <v>0</v>
      </c>
      <c r="U242" s="97"/>
      <c r="V242" s="98">
        <f>(U242*$E242*$F242*$G242*$I242*$V$11)</f>
        <v>0</v>
      </c>
      <c r="W242" s="97"/>
      <c r="X242" s="98">
        <f>(W242*$E242*$F242*$G242*$I242*$X$11)</f>
        <v>0</v>
      </c>
      <c r="Y242" s="97"/>
      <c r="Z242" s="98">
        <f>(Y242*$E242*$F242*$G242*$I242*$Z$11)</f>
        <v>0</v>
      </c>
      <c r="AA242" s="97"/>
      <c r="AB242" s="98">
        <f>(AA242*$E242*$F242*$G242*$I242*$AB$11)</f>
        <v>0</v>
      </c>
      <c r="AC242" s="97"/>
      <c r="AD242" s="98">
        <f>(AC242*$E242*$F242*$G242*$I242*$AD$11)</f>
        <v>0</v>
      </c>
      <c r="AE242" s="97"/>
      <c r="AF242" s="98">
        <f>(AE242*$E242*$F242*$G242*$I242*$AF$11)</f>
        <v>0</v>
      </c>
      <c r="AG242" s="99"/>
      <c r="AH242" s="98">
        <f>(AG242*$E242*$F242*$G242*$I242*$AH$11)</f>
        <v>0</v>
      </c>
      <c r="AI242" s="97"/>
      <c r="AJ242" s="98">
        <f>(AI242*$E242*$F242*$G242*$I242*$AJ$11)</f>
        <v>0</v>
      </c>
      <c r="AK242" s="97"/>
      <c r="AL242" s="97">
        <f>(AK242*$E242*$F242*$G242*$I242*$AL$11)</f>
        <v>0</v>
      </c>
      <c r="AM242" s="97"/>
      <c r="AN242" s="98">
        <f>(AM242*$E242*$F242*$G242*$J242*$AN$11)</f>
        <v>0</v>
      </c>
      <c r="AO242" s="103">
        <v>0</v>
      </c>
      <c r="AP242" s="98">
        <f>(AO242*$E242*$F242*$G242*$J242*$AP$11)</f>
        <v>0</v>
      </c>
      <c r="AQ242" s="97">
        <v>0</v>
      </c>
      <c r="AR242" s="102">
        <f>(AQ242*$E242*$F242*$G242*$J242*$AR$11)</f>
        <v>0</v>
      </c>
      <c r="AS242" s="97">
        <v>2</v>
      </c>
      <c r="AT242" s="98">
        <f>(AS242*$E242*$F242*$G242*$I242*$AT$11)</f>
        <v>119968.79999999999</v>
      </c>
      <c r="AU242" s="97"/>
      <c r="AV242" s="97">
        <f>(AU242*$E242*$F242*$G242*$I242*$AV$11)</f>
        <v>0</v>
      </c>
      <c r="AW242" s="97"/>
      <c r="AX242" s="98">
        <f>(AW242*$E242*$F242*$G242*$I242*$AX$11)</f>
        <v>0</v>
      </c>
      <c r="AY242" s="97"/>
      <c r="AZ242" s="98">
        <f>(AY242*$E242*$F242*$G242*$I242*$AZ$11)</f>
        <v>0</v>
      </c>
      <c r="BA242" s="97"/>
      <c r="BB242" s="98">
        <f>(BA242*$E242*$F242*$G242*$I242*$BB$11)</f>
        <v>0</v>
      </c>
      <c r="BC242" s="97"/>
      <c r="BD242" s="98">
        <f>(BC242*$E242*$F242*$G242*$I242*$BD$11)</f>
        <v>0</v>
      </c>
      <c r="BE242" s="97">
        <v>2</v>
      </c>
      <c r="BF242" s="98">
        <f>(BE242*$E242*$F242*$G242*$I242*$BF$11)</f>
        <v>153560.06399999998</v>
      </c>
      <c r="BG242" s="97">
        <v>2</v>
      </c>
      <c r="BH242" s="98">
        <f>(BG242*$E242*$F242*$G242*$J242*$BH$11)</f>
        <v>158358.81600000002</v>
      </c>
      <c r="BI242" s="97">
        <v>5</v>
      </c>
      <c r="BJ242" s="98">
        <f>(BI242*$E242*$F242*$G242*$J242*$BJ$11)</f>
        <v>413892.35999999993</v>
      </c>
      <c r="BK242" s="97"/>
      <c r="BL242" s="98">
        <f>(BK242*$E242*$F242*$G242*$J242*$BL$11)</f>
        <v>0</v>
      </c>
      <c r="BM242" s="97"/>
      <c r="BN242" s="98">
        <f>(BM242*$E242*$F242*$G242*$J242*$BN$11)</f>
        <v>0</v>
      </c>
      <c r="BO242" s="97"/>
      <c r="BP242" s="98">
        <f>(BO242*$E242*$F242*$G242*$J242*$BP$11)</f>
        <v>0</v>
      </c>
      <c r="BQ242" s="97"/>
      <c r="BR242" s="98">
        <f>(BQ242*$E242*$F242*$G242*$J242*$BR$11)</f>
        <v>0</v>
      </c>
      <c r="BS242" s="97">
        <v>2</v>
      </c>
      <c r="BT242" s="102">
        <f>(BS242*$E242*$F242*$G242*$J242*$BT$11)</f>
        <v>158358.81600000002</v>
      </c>
      <c r="BU242" s="104"/>
      <c r="BV242" s="98">
        <f>(BU242*$E242*$F242*$G242*$I242*$BV$11)</f>
        <v>0</v>
      </c>
      <c r="BW242" s="97"/>
      <c r="BX242" s="98">
        <f>(BW242*$E242*$F242*$G242*$I242*$BX$11)</f>
        <v>0</v>
      </c>
      <c r="BY242" s="97"/>
      <c r="BZ242" s="98">
        <f>(BY242*$E242*$F242*$G242*$I242*$BZ$11)</f>
        <v>0</v>
      </c>
      <c r="CA242" s="97"/>
      <c r="CB242" s="98">
        <f>(CA242*$E242*$F242*$G242*$J242*$CB$11)</f>
        <v>0</v>
      </c>
      <c r="CC242" s="97"/>
      <c r="CD242" s="98">
        <f>(CC242*$E242*$F242*$G242*$I242*$CD$11)</f>
        <v>0</v>
      </c>
      <c r="CE242" s="97"/>
      <c r="CF242" s="98">
        <f>(CE242*$E242*$F242*$G242*$I242*$CF$11)</f>
        <v>0</v>
      </c>
      <c r="CG242" s="97"/>
      <c r="CH242" s="98">
        <f>(CG242*$E242*$F242*$G242*$I242*$CH$11)</f>
        <v>0</v>
      </c>
      <c r="CI242" s="97">
        <v>1</v>
      </c>
      <c r="CJ242" s="98">
        <f>(CI242*$E242*$F242*$G242*$I242*$CJ$11)</f>
        <v>71981.279999999984</v>
      </c>
      <c r="CK242" s="97"/>
      <c r="CL242" s="98">
        <f>(CK242*$E242*$F242*$G242*$I242*$CL$11)</f>
        <v>0</v>
      </c>
      <c r="CM242" s="97">
        <v>2</v>
      </c>
      <c r="CN242" s="98">
        <f>(CM242*$E242*$F242*$G242*$I242*$CN$11)</f>
        <v>133165.36799999999</v>
      </c>
      <c r="CO242" s="97">
        <v>3</v>
      </c>
      <c r="CP242" s="98">
        <f>(CO242*$E242*$F242*$G242*$J242*$CP$11)</f>
        <v>239697.66240000003</v>
      </c>
      <c r="CQ242" s="97"/>
      <c r="CR242" s="98">
        <f>(CQ242*$E242*$F242*$G242*$J242*$CR$11)</f>
        <v>0</v>
      </c>
      <c r="CS242" s="97"/>
      <c r="CT242" s="98">
        <f>(CS242*$E242*$F242*$G242*$J242*$CT$11)</f>
        <v>0</v>
      </c>
      <c r="CU242" s="103">
        <v>0</v>
      </c>
      <c r="CV242" s="98">
        <f>(CU242*$E242*$F242*$G242*$J242*$CV$11)</f>
        <v>0</v>
      </c>
      <c r="CW242" s="97"/>
      <c r="CX242" s="102">
        <f>(CW242*$E242*$F242*$G242*$J242*$CX$11)</f>
        <v>0</v>
      </c>
      <c r="CY242" s="97"/>
      <c r="CZ242" s="98">
        <f>(CY242*$E242*$F242*$G242*$J242*$CZ$11)</f>
        <v>0</v>
      </c>
      <c r="DA242" s="104">
        <v>1</v>
      </c>
      <c r="DB242" s="98">
        <f>(DA242*$E242*$F242*$G242*$J242*$DB$11)</f>
        <v>71981.279999999999</v>
      </c>
      <c r="DC242" s="97">
        <v>2</v>
      </c>
      <c r="DD242" s="98">
        <f>(DC242*$E242*$F242*$G242*$J242*$DD$11)</f>
        <v>172755.07199999999</v>
      </c>
      <c r="DE242" s="97"/>
      <c r="DF242" s="98">
        <f>(DE242*$E242*$F242*$G242*$K242*$DF$11)</f>
        <v>0</v>
      </c>
      <c r="DG242" s="97"/>
      <c r="DH242" s="102">
        <f>(DG242*$E242*$F242*$G242*$L242*$DH$11)</f>
        <v>0</v>
      </c>
      <c r="DI242" s="98">
        <f t="shared" si="519"/>
        <v>172</v>
      </c>
      <c r="DJ242" s="98">
        <f t="shared" si="519"/>
        <v>11591145.518399999</v>
      </c>
    </row>
    <row r="243" spans="1:114" ht="42" customHeight="1" x14ac:dyDescent="0.25">
      <c r="A243" s="89"/>
      <c r="B243" s="90">
        <v>204</v>
      </c>
      <c r="C243" s="91" t="s">
        <v>576</v>
      </c>
      <c r="D243" s="92" t="s">
        <v>577</v>
      </c>
      <c r="E243" s="85">
        <v>23160</v>
      </c>
      <c r="F243" s="108">
        <v>2.12</v>
      </c>
      <c r="G243" s="94">
        <v>1</v>
      </c>
      <c r="H243" s="88"/>
      <c r="I243" s="95">
        <v>1.4</v>
      </c>
      <c r="J243" s="95">
        <v>1.68</v>
      </c>
      <c r="K243" s="95">
        <v>2.23</v>
      </c>
      <c r="L243" s="96">
        <v>2.57</v>
      </c>
      <c r="M243" s="97"/>
      <c r="N243" s="98">
        <f>(M243*$E243*$F243*$G243*$I243*$N$11)</f>
        <v>0</v>
      </c>
      <c r="O243" s="97"/>
      <c r="P243" s="97">
        <f>(O243*$E243*$F243*$G243*$I243*$P$11)</f>
        <v>0</v>
      </c>
      <c r="Q243" s="97">
        <v>10</v>
      </c>
      <c r="R243" s="98">
        <f>(Q243*$E243*$F243*$G243*$I243*$R$11)</f>
        <v>756127.67999999993</v>
      </c>
      <c r="S243" s="97"/>
      <c r="T243" s="98">
        <f>(S243/12*2*$E243*$F243*$G243*$I243*$T$11)+(S243/12*10*$E243*$F243*$G243*$I243*$T$12)</f>
        <v>0</v>
      </c>
      <c r="U243" s="97"/>
      <c r="V243" s="98">
        <f>(U243*$E243*$F243*$G243*$I243*$V$11)</f>
        <v>0</v>
      </c>
      <c r="W243" s="97"/>
      <c r="X243" s="98">
        <f>(W243*$E243*$F243*$G243*$I243*$X$11)</f>
        <v>0</v>
      </c>
      <c r="Y243" s="97"/>
      <c r="Z243" s="98">
        <f>(Y243*$E243*$F243*$G243*$I243*$Z$11)</f>
        <v>0</v>
      </c>
      <c r="AA243" s="97"/>
      <c r="AB243" s="98">
        <f>(AA243*$E243*$F243*$G243*$I243*$AB$11)</f>
        <v>0</v>
      </c>
      <c r="AC243" s="97"/>
      <c r="AD243" s="98">
        <f>(AC243*$E243*$F243*$G243*$I243*$AD$11)</f>
        <v>0</v>
      </c>
      <c r="AE243" s="97"/>
      <c r="AF243" s="98">
        <f>(AE243*$E243*$F243*$G243*$I243*$AF$11)</f>
        <v>0</v>
      </c>
      <c r="AG243" s="99"/>
      <c r="AH243" s="98">
        <f>(AG243*$E243*$F243*$G243*$I243*$AH$11)</f>
        <v>0</v>
      </c>
      <c r="AI243" s="97"/>
      <c r="AJ243" s="98">
        <f>(AI243*$E243*$F243*$G243*$I243*$AJ$11)</f>
        <v>0</v>
      </c>
      <c r="AK243" s="97"/>
      <c r="AL243" s="97">
        <f>(AK243*$E243*$F243*$G243*$I243*$AL$11)</f>
        <v>0</v>
      </c>
      <c r="AM243" s="97"/>
      <c r="AN243" s="98">
        <f>(AM243*$E243*$F243*$G243*$J243*$AN$11)</f>
        <v>0</v>
      </c>
      <c r="AO243" s="103">
        <v>0</v>
      </c>
      <c r="AP243" s="98">
        <f>(AO243*$E243*$F243*$G243*$J243*$AP$11)</f>
        <v>0</v>
      </c>
      <c r="AQ243" s="97">
        <v>0</v>
      </c>
      <c r="AR243" s="102">
        <f>(AQ243*$E243*$F243*$G243*$J243*$AR$11)</f>
        <v>0</v>
      </c>
      <c r="AS243" s="97"/>
      <c r="AT243" s="98">
        <f>(AS243*$E243*$F243*$G243*$I243*$AT$11)</f>
        <v>0</v>
      </c>
      <c r="AU243" s="97"/>
      <c r="AV243" s="97">
        <f>(AU243*$E243*$F243*$G243*$I243*$AV$11)</f>
        <v>0</v>
      </c>
      <c r="AW243" s="97"/>
      <c r="AX243" s="98">
        <f>(AW243*$E243*$F243*$G243*$I243*$AX$11)</f>
        <v>0</v>
      </c>
      <c r="AY243" s="97"/>
      <c r="AZ243" s="98">
        <f>(AY243*$E243*$F243*$G243*$I243*$AZ$11)</f>
        <v>0</v>
      </c>
      <c r="BA243" s="97"/>
      <c r="BB243" s="98">
        <f>(BA243*$E243*$F243*$G243*$I243*$BB$11)</f>
        <v>0</v>
      </c>
      <c r="BC243" s="97"/>
      <c r="BD243" s="98">
        <f>(BC243*$E243*$F243*$G243*$I243*$BD$11)</f>
        <v>0</v>
      </c>
      <c r="BE243" s="97"/>
      <c r="BF243" s="98">
        <f>(BE243*$E243*$F243*$G243*$I243*$BF$11)</f>
        <v>0</v>
      </c>
      <c r="BG243" s="97"/>
      <c r="BH243" s="98">
        <f>(BG243*$E243*$F243*$G243*$J243*$BH$11)</f>
        <v>0</v>
      </c>
      <c r="BI243" s="97"/>
      <c r="BJ243" s="98">
        <f>(BI243*$E243*$F243*$G243*$J243*$BJ$11)</f>
        <v>0</v>
      </c>
      <c r="BK243" s="97"/>
      <c r="BL243" s="98">
        <f>(BK243*$E243*$F243*$G243*$J243*$BL$11)</f>
        <v>0</v>
      </c>
      <c r="BM243" s="97"/>
      <c r="BN243" s="98">
        <f>(BM243*$E243*$F243*$G243*$J243*$BN$11)</f>
        <v>0</v>
      </c>
      <c r="BO243" s="97"/>
      <c r="BP243" s="98">
        <f>(BO243*$E243*$F243*$G243*$J243*$BP$11)</f>
        <v>0</v>
      </c>
      <c r="BQ243" s="97"/>
      <c r="BR243" s="98">
        <f>(BQ243*$E243*$F243*$G243*$J243*$BR$11)</f>
        <v>0</v>
      </c>
      <c r="BS243" s="97"/>
      <c r="BT243" s="102">
        <f>(BS243*$E243*$F243*$G243*$J243*$BT$11)</f>
        <v>0</v>
      </c>
      <c r="BU243" s="104"/>
      <c r="BV243" s="98">
        <f>(BU243*$E243*$F243*$G243*$I243*$BV$11)</f>
        <v>0</v>
      </c>
      <c r="BW243" s="97"/>
      <c r="BX243" s="98">
        <f>(BW243*$E243*$F243*$G243*$I243*$BX$11)</f>
        <v>0</v>
      </c>
      <c r="BY243" s="97"/>
      <c r="BZ243" s="98">
        <f>(BY243*$E243*$F243*$G243*$I243*$BZ$11)</f>
        <v>0</v>
      </c>
      <c r="CA243" s="97"/>
      <c r="CB243" s="98">
        <f>(CA243*$E243*$F243*$G243*$J243*$CB$11)</f>
        <v>0</v>
      </c>
      <c r="CC243" s="97"/>
      <c r="CD243" s="98">
        <f>(CC243*$E243*$F243*$G243*$I243*$CD$11)</f>
        <v>0</v>
      </c>
      <c r="CE243" s="97"/>
      <c r="CF243" s="98">
        <f>(CE243*$E243*$F243*$G243*$I243*$CF$11)</f>
        <v>0</v>
      </c>
      <c r="CG243" s="97"/>
      <c r="CH243" s="98">
        <f>(CG243*$E243*$F243*$G243*$I243*$CH$11)</f>
        <v>0</v>
      </c>
      <c r="CI243" s="97"/>
      <c r="CJ243" s="98">
        <f>(CI243*$E243*$F243*$G243*$I243*$CJ$11)</f>
        <v>0</v>
      </c>
      <c r="CK243" s="97"/>
      <c r="CL243" s="98">
        <f>(CK243*$E243*$F243*$G243*$I243*$CL$11)</f>
        <v>0</v>
      </c>
      <c r="CM243" s="97"/>
      <c r="CN243" s="98">
        <f>(CM243*$E243*$F243*$G243*$I243*$CN$11)</f>
        <v>0</v>
      </c>
      <c r="CO243" s="97">
        <v>0</v>
      </c>
      <c r="CP243" s="98">
        <f>(CO243*$E243*$F243*$G243*$J243*$CP$11)</f>
        <v>0</v>
      </c>
      <c r="CQ243" s="97"/>
      <c r="CR243" s="98">
        <f>(CQ243*$E243*$F243*$G243*$J243*$CR$11)</f>
        <v>0</v>
      </c>
      <c r="CS243" s="97"/>
      <c r="CT243" s="98">
        <f>(CS243*$E243*$F243*$G243*$J243*$CT$11)</f>
        <v>0</v>
      </c>
      <c r="CU243" s="103">
        <v>0</v>
      </c>
      <c r="CV243" s="98">
        <f>(CU243*$E243*$F243*$G243*$J243*$CV$11)</f>
        <v>0</v>
      </c>
      <c r="CW243" s="97"/>
      <c r="CX243" s="102">
        <f>(CW243*$E243*$F243*$G243*$J243*$CX$11)</f>
        <v>0</v>
      </c>
      <c r="CY243" s="97"/>
      <c r="CZ243" s="98">
        <f>(CY243*$E243*$F243*$G243*$J243*$CZ$11)</f>
        <v>0</v>
      </c>
      <c r="DA243" s="104"/>
      <c r="DB243" s="98">
        <f>(DA243*$E243*$F243*$G243*$J243*$DB$11)</f>
        <v>0</v>
      </c>
      <c r="DC243" s="97"/>
      <c r="DD243" s="98">
        <f>(DC243*$E243*$F243*$G243*$J243*$DD$11)</f>
        <v>0</v>
      </c>
      <c r="DE243" s="97"/>
      <c r="DF243" s="98">
        <f>(DE243*$E243*$F243*$G243*$K243*$DF$11)</f>
        <v>0</v>
      </c>
      <c r="DG243" s="97"/>
      <c r="DH243" s="102">
        <f>(DG243*$E243*$F243*$G243*$L243*$DH$11)</f>
        <v>0</v>
      </c>
      <c r="DI243" s="98">
        <f t="shared" si="519"/>
        <v>10</v>
      </c>
      <c r="DJ243" s="98">
        <f t="shared" si="519"/>
        <v>756127.67999999993</v>
      </c>
    </row>
    <row r="244" spans="1:114" ht="15.75" customHeight="1" x14ac:dyDescent="0.25">
      <c r="A244" s="89">
        <v>23</v>
      </c>
      <c r="B244" s="204"/>
      <c r="C244" s="205"/>
      <c r="D244" s="201" t="s">
        <v>578</v>
      </c>
      <c r="E244" s="85">
        <v>23160</v>
      </c>
      <c r="F244" s="155">
        <v>1.31</v>
      </c>
      <c r="G244" s="95">
        <v>1</v>
      </c>
      <c r="H244" s="88"/>
      <c r="I244" s="95">
        <v>1.4</v>
      </c>
      <c r="J244" s="95">
        <v>1.68</v>
      </c>
      <c r="K244" s="95">
        <v>2.23</v>
      </c>
      <c r="L244" s="96">
        <v>2.57</v>
      </c>
      <c r="M244" s="113">
        <f>SUM(M245:M250)</f>
        <v>692</v>
      </c>
      <c r="N244" s="113">
        <f>SUM(N245:N250)</f>
        <v>28297008.432000004</v>
      </c>
      <c r="O244" s="113">
        <f t="shared" ref="O244:BZ244" si="520">SUM(O245:O250)</f>
        <v>0</v>
      </c>
      <c r="P244" s="113">
        <f t="shared" si="520"/>
        <v>0</v>
      </c>
      <c r="Q244" s="113">
        <f t="shared" si="520"/>
        <v>234</v>
      </c>
      <c r="R244" s="113">
        <f t="shared" si="520"/>
        <v>12544586.208000001</v>
      </c>
      <c r="S244" s="113">
        <f t="shared" si="520"/>
        <v>0</v>
      </c>
      <c r="T244" s="113">
        <f t="shared" si="520"/>
        <v>0</v>
      </c>
      <c r="U244" s="113">
        <f t="shared" si="520"/>
        <v>2</v>
      </c>
      <c r="V244" s="113">
        <f t="shared" si="520"/>
        <v>78109.415999999997</v>
      </c>
      <c r="W244" s="113">
        <f t="shared" si="520"/>
        <v>0</v>
      </c>
      <c r="X244" s="113">
        <f t="shared" si="520"/>
        <v>0</v>
      </c>
      <c r="Y244" s="113">
        <f t="shared" si="520"/>
        <v>0</v>
      </c>
      <c r="Z244" s="113">
        <f t="shared" si="520"/>
        <v>0</v>
      </c>
      <c r="AA244" s="113">
        <f t="shared" si="520"/>
        <v>0</v>
      </c>
      <c r="AB244" s="113">
        <f t="shared" si="520"/>
        <v>0</v>
      </c>
      <c r="AC244" s="113">
        <f t="shared" si="520"/>
        <v>373</v>
      </c>
      <c r="AD244" s="113">
        <f t="shared" si="520"/>
        <v>16828477.511999998</v>
      </c>
      <c r="AE244" s="113">
        <f t="shared" si="520"/>
        <v>0</v>
      </c>
      <c r="AF244" s="113">
        <f t="shared" si="520"/>
        <v>0</v>
      </c>
      <c r="AG244" s="113">
        <f t="shared" si="520"/>
        <v>10</v>
      </c>
      <c r="AH244" s="113">
        <f t="shared" si="520"/>
        <v>324564.24</v>
      </c>
      <c r="AI244" s="113">
        <f t="shared" si="520"/>
        <v>433</v>
      </c>
      <c r="AJ244" s="113">
        <f t="shared" si="520"/>
        <v>18728783.303999998</v>
      </c>
      <c r="AK244" s="113">
        <f t="shared" si="520"/>
        <v>707</v>
      </c>
      <c r="AL244" s="113">
        <f t="shared" si="520"/>
        <v>31774482.432000007</v>
      </c>
      <c r="AM244" s="113">
        <f t="shared" si="520"/>
        <v>305</v>
      </c>
      <c r="AN244" s="113">
        <f t="shared" si="520"/>
        <v>16526668.4352</v>
      </c>
      <c r="AO244" s="113">
        <f t="shared" si="520"/>
        <v>3</v>
      </c>
      <c r="AP244" s="113">
        <f t="shared" si="520"/>
        <v>116843.12640000001</v>
      </c>
      <c r="AQ244" s="113">
        <f t="shared" si="520"/>
        <v>65</v>
      </c>
      <c r="AR244" s="113">
        <f t="shared" si="520"/>
        <v>3774931.7760000001</v>
      </c>
      <c r="AS244" s="113">
        <f t="shared" si="520"/>
        <v>150</v>
      </c>
      <c r="AT244" s="113">
        <f t="shared" si="520"/>
        <v>6321058.7999999989</v>
      </c>
      <c r="AU244" s="113">
        <f t="shared" si="520"/>
        <v>20</v>
      </c>
      <c r="AV244" s="113">
        <f t="shared" si="520"/>
        <v>787319.56799999997</v>
      </c>
      <c r="AW244" s="113">
        <f>SUM(AW245:AW250)</f>
        <v>0</v>
      </c>
      <c r="AX244" s="113">
        <f>SUM(AX245:AX250)</f>
        <v>0</v>
      </c>
      <c r="AY244" s="113">
        <f>SUM(AY245:AY250)</f>
        <v>0</v>
      </c>
      <c r="AZ244" s="113">
        <f t="shared" si="520"/>
        <v>0</v>
      </c>
      <c r="BA244" s="113">
        <v>0</v>
      </c>
      <c r="BB244" s="113">
        <f t="shared" si="520"/>
        <v>0</v>
      </c>
      <c r="BC244" s="113">
        <f t="shared" si="520"/>
        <v>0</v>
      </c>
      <c r="BD244" s="113">
        <f t="shared" si="520"/>
        <v>0</v>
      </c>
      <c r="BE244" s="113">
        <f t="shared" si="520"/>
        <v>132</v>
      </c>
      <c r="BF244" s="113">
        <f t="shared" si="520"/>
        <v>6573615.8207999989</v>
      </c>
      <c r="BG244" s="113">
        <f t="shared" si="520"/>
        <v>594</v>
      </c>
      <c r="BH244" s="113">
        <f t="shared" si="520"/>
        <v>31978208.908799998</v>
      </c>
      <c r="BI244" s="113">
        <f t="shared" si="520"/>
        <v>603</v>
      </c>
      <c r="BJ244" s="113">
        <f t="shared" si="520"/>
        <v>34475667.5088</v>
      </c>
      <c r="BK244" s="113">
        <v>0</v>
      </c>
      <c r="BL244" s="113">
        <f t="shared" si="520"/>
        <v>0</v>
      </c>
      <c r="BM244" s="113">
        <f t="shared" si="520"/>
        <v>82</v>
      </c>
      <c r="BN244" s="113">
        <f t="shared" si="520"/>
        <v>3959359.4879999999</v>
      </c>
      <c r="BO244" s="113">
        <f t="shared" si="520"/>
        <v>210</v>
      </c>
      <c r="BP244" s="113">
        <f t="shared" si="520"/>
        <v>9234225.5040000007</v>
      </c>
      <c r="BQ244" s="113">
        <f t="shared" si="520"/>
        <v>296</v>
      </c>
      <c r="BR244" s="113">
        <f t="shared" si="520"/>
        <v>18615464.017919999</v>
      </c>
      <c r="BS244" s="113">
        <f t="shared" si="520"/>
        <v>163</v>
      </c>
      <c r="BT244" s="203">
        <f t="shared" si="520"/>
        <v>8767514.4480000008</v>
      </c>
      <c r="BU244" s="156">
        <f t="shared" si="520"/>
        <v>980</v>
      </c>
      <c r="BV244" s="113">
        <f t="shared" si="520"/>
        <v>45233036.352000006</v>
      </c>
      <c r="BW244" s="113">
        <f t="shared" si="520"/>
        <v>741</v>
      </c>
      <c r="BX244" s="113">
        <f t="shared" si="520"/>
        <v>34265968.531200007</v>
      </c>
      <c r="BY244" s="113">
        <f t="shared" si="520"/>
        <v>0</v>
      </c>
      <c r="BZ244" s="113">
        <f t="shared" si="520"/>
        <v>0</v>
      </c>
      <c r="CA244" s="113">
        <f>SUM(CA245:CA250)</f>
        <v>205</v>
      </c>
      <c r="CB244" s="113">
        <f>SUM(CB245:CB250)</f>
        <v>10098779.039999999</v>
      </c>
      <c r="CC244" s="113">
        <f t="shared" ref="CC244:DJ244" si="521">SUM(CC245:CC250)</f>
        <v>13</v>
      </c>
      <c r="CD244" s="113">
        <f t="shared" si="521"/>
        <v>377674.75199999998</v>
      </c>
      <c r="CE244" s="113">
        <f t="shared" si="521"/>
        <v>36</v>
      </c>
      <c r="CF244" s="113">
        <f t="shared" si="521"/>
        <v>1015000.8959999999</v>
      </c>
      <c r="CG244" s="113">
        <f t="shared" si="521"/>
        <v>116</v>
      </c>
      <c r="CH244" s="113">
        <f t="shared" si="521"/>
        <v>3292851.7439999999</v>
      </c>
      <c r="CI244" s="113">
        <f t="shared" si="521"/>
        <v>110</v>
      </c>
      <c r="CJ244" s="113">
        <f t="shared" si="521"/>
        <v>5369803.4880000008</v>
      </c>
      <c r="CK244" s="113">
        <f t="shared" si="521"/>
        <v>339</v>
      </c>
      <c r="CL244" s="113">
        <f t="shared" si="521"/>
        <v>13937132.16</v>
      </c>
      <c r="CM244" s="113">
        <f t="shared" si="521"/>
        <v>182</v>
      </c>
      <c r="CN244" s="113">
        <f t="shared" si="521"/>
        <v>8166276.216</v>
      </c>
      <c r="CO244" s="113">
        <f t="shared" si="521"/>
        <v>795</v>
      </c>
      <c r="CP244" s="113">
        <f t="shared" si="521"/>
        <v>43542484.009920001</v>
      </c>
      <c r="CQ244" s="113">
        <f t="shared" si="521"/>
        <v>178</v>
      </c>
      <c r="CR244" s="113">
        <f t="shared" si="521"/>
        <v>10576812.556799997</v>
      </c>
      <c r="CS244" s="113">
        <f t="shared" si="521"/>
        <v>165</v>
      </c>
      <c r="CT244" s="113">
        <f t="shared" si="521"/>
        <v>8184466.0799999991</v>
      </c>
      <c r="CU244" s="113">
        <f t="shared" si="521"/>
        <v>221</v>
      </c>
      <c r="CV244" s="113">
        <f t="shared" si="521"/>
        <v>9888360.2496000007</v>
      </c>
      <c r="CW244" s="113">
        <f t="shared" si="521"/>
        <v>22</v>
      </c>
      <c r="CX244" s="113">
        <f t="shared" si="521"/>
        <v>892956.96000000008</v>
      </c>
      <c r="CY244" s="113">
        <f t="shared" si="521"/>
        <v>32</v>
      </c>
      <c r="CZ244" s="113">
        <f t="shared" si="521"/>
        <v>1567246.4639999999</v>
      </c>
      <c r="DA244" s="113">
        <f t="shared" si="521"/>
        <v>5</v>
      </c>
      <c r="DB244" s="113">
        <f t="shared" si="521"/>
        <v>235787.32800000004</v>
      </c>
      <c r="DC244" s="113">
        <f t="shared" si="521"/>
        <v>83</v>
      </c>
      <c r="DD244" s="113">
        <f t="shared" si="521"/>
        <v>4803991.7183999997</v>
      </c>
      <c r="DE244" s="113">
        <f t="shared" si="521"/>
        <v>10</v>
      </c>
      <c r="DF244" s="113">
        <f t="shared" si="521"/>
        <v>740615.11199999996</v>
      </c>
      <c r="DG244" s="113">
        <f t="shared" si="521"/>
        <v>104</v>
      </c>
      <c r="DH244" s="203">
        <f t="shared" si="521"/>
        <v>8777865.1615200005</v>
      </c>
      <c r="DI244" s="113">
        <f t="shared" si="521"/>
        <v>9411</v>
      </c>
      <c r="DJ244" s="113">
        <f t="shared" si="521"/>
        <v>460673997.76536012</v>
      </c>
    </row>
    <row r="245" spans="1:114" ht="15.75" customHeight="1" x14ac:dyDescent="0.25">
      <c r="A245" s="89"/>
      <c r="B245" s="90">
        <v>205</v>
      </c>
      <c r="C245" s="91" t="s">
        <v>579</v>
      </c>
      <c r="D245" s="92" t="s">
        <v>580</v>
      </c>
      <c r="E245" s="85">
        <v>23160</v>
      </c>
      <c r="F245" s="93">
        <v>0.85</v>
      </c>
      <c r="G245" s="94">
        <v>1</v>
      </c>
      <c r="H245" s="88"/>
      <c r="I245" s="95">
        <v>1.4</v>
      </c>
      <c r="J245" s="95">
        <v>1.68</v>
      </c>
      <c r="K245" s="95">
        <v>2.23</v>
      </c>
      <c r="L245" s="96">
        <v>2.57</v>
      </c>
      <c r="M245" s="97">
        <f>41+2</f>
        <v>43</v>
      </c>
      <c r="N245" s="98">
        <f t="shared" ref="N245:N250" si="522">(M245*$E245*$F245*$G245*$I245*$N$11)</f>
        <v>1303606.9200000002</v>
      </c>
      <c r="O245" s="97"/>
      <c r="P245" s="97">
        <f t="shared" ref="P245:P250" si="523">(O245*$E245*$F245*$G245*$I245*$P$11)</f>
        <v>0</v>
      </c>
      <c r="Q245" s="97">
        <v>4</v>
      </c>
      <c r="R245" s="98">
        <f t="shared" ref="R245:R250" si="524">(Q245*$E245*$F245*$G245*$I245*$R$11)</f>
        <v>121265.76</v>
      </c>
      <c r="S245" s="97"/>
      <c r="T245" s="98">
        <f t="shared" ref="T245:T250" si="525">(S245/12*2*$E245*$F245*$G245*$I245*$T$11)+(S245/12*10*$E245*$F245*$G245*$I245*$T$12)</f>
        <v>0</v>
      </c>
      <c r="U245" s="97">
        <v>0</v>
      </c>
      <c r="V245" s="98">
        <f t="shared" ref="V245:V250" si="526">(U245*$E245*$F245*$G245*$I245*$V$11)</f>
        <v>0</v>
      </c>
      <c r="W245" s="97">
        <v>0</v>
      </c>
      <c r="X245" s="98">
        <f t="shared" ref="X245:X250" si="527">(W245*$E245*$F245*$G245*$I245*$X$11)</f>
        <v>0</v>
      </c>
      <c r="Y245" s="97"/>
      <c r="Z245" s="98">
        <f t="shared" ref="Z245:Z250" si="528">(Y245*$E245*$F245*$G245*$I245*$Z$11)</f>
        <v>0</v>
      </c>
      <c r="AA245" s="97">
        <v>0</v>
      </c>
      <c r="AB245" s="98">
        <f t="shared" ref="AB245:AB250" si="529">(AA245*$E245*$F245*$G245*$I245*$AB$11)</f>
        <v>0</v>
      </c>
      <c r="AC245" s="97"/>
      <c r="AD245" s="98">
        <f t="shared" ref="AD245:AD250" si="530">(AC245*$E245*$F245*$G245*$I245*$AD$11)</f>
        <v>0</v>
      </c>
      <c r="AE245" s="97">
        <v>0</v>
      </c>
      <c r="AF245" s="98">
        <f t="shared" ref="AF245:AF250" si="531">(AE245*$E245*$F245*$G245*$I245*$AF$11)</f>
        <v>0</v>
      </c>
      <c r="AG245" s="99"/>
      <c r="AH245" s="98">
        <f t="shared" ref="AH245:AH250" si="532">(AG245*$E245*$F245*$G245*$I245*$AH$11)</f>
        <v>0</v>
      </c>
      <c r="AI245" s="97"/>
      <c r="AJ245" s="98">
        <f t="shared" ref="AJ245:AJ250" si="533">(AI245*$E245*$F245*$G245*$I245*$AJ$11)</f>
        <v>0</v>
      </c>
      <c r="AK245" s="97">
        <v>5</v>
      </c>
      <c r="AL245" s="97">
        <f t="shared" ref="AL245:AL250" si="534">(AK245*$E245*$F245*$G245*$I245*$AL$11)</f>
        <v>151582.20000000001</v>
      </c>
      <c r="AM245" s="97">
        <v>2</v>
      </c>
      <c r="AN245" s="98">
        <f t="shared" ref="AN245:AN250" si="535">(AM245*$E245*$F245*$G245*$J245*$AN$11)</f>
        <v>72759.455999999991</v>
      </c>
      <c r="AO245" s="101">
        <v>0</v>
      </c>
      <c r="AP245" s="98">
        <f t="shared" ref="AP245:AP250" si="536">(AO245*$E245*$F245*$G245*$J245*$AP$11)</f>
        <v>0</v>
      </c>
      <c r="AQ245" s="97">
        <v>0</v>
      </c>
      <c r="AR245" s="102">
        <f t="shared" ref="AR245:AR250" si="537">(AQ245*$E245*$F245*$G245*$J245*$AR$11)</f>
        <v>0</v>
      </c>
      <c r="AS245" s="97">
        <v>5</v>
      </c>
      <c r="AT245" s="98">
        <f t="shared" ref="AT245:AT250" si="538">(AS245*$E245*$F245*$G245*$I245*$AT$11)</f>
        <v>137802</v>
      </c>
      <c r="AU245" s="97">
        <v>2</v>
      </c>
      <c r="AV245" s="97">
        <f t="shared" ref="AV245:AV250" si="539">(AU245*$E245*$F245*$G245*$I245*$AV$11)</f>
        <v>49608.719999999994</v>
      </c>
      <c r="AW245" s="97"/>
      <c r="AX245" s="98">
        <f t="shared" ref="AX245:AX250" si="540">(AW245*$E245*$F245*$G245*$I245*$AX$11)</f>
        <v>0</v>
      </c>
      <c r="AY245" s="97">
        <v>0</v>
      </c>
      <c r="AZ245" s="98">
        <f t="shared" ref="AZ245:AZ250" si="541">(AY245*$E245*$F245*$G245*$I245*$AZ$11)</f>
        <v>0</v>
      </c>
      <c r="BA245" s="97">
        <v>0</v>
      </c>
      <c r="BB245" s="98">
        <f t="shared" ref="BB245:BB250" si="542">(BA245*$E245*$F245*$G245*$I245*$BB$11)</f>
        <v>0</v>
      </c>
      <c r="BC245" s="97">
        <v>0</v>
      </c>
      <c r="BD245" s="98">
        <f t="shared" ref="BD245:BD250" si="543">(BC245*$E245*$F245*$G245*$I245*$BD$11)</f>
        <v>0</v>
      </c>
      <c r="BE245" s="97">
        <v>20</v>
      </c>
      <c r="BF245" s="98">
        <f t="shared" ref="BF245:BF250" si="544">(BE245*$E245*$F245*$G245*$I245*$BF$11)</f>
        <v>705546.23999999999</v>
      </c>
      <c r="BG245" s="97">
        <v>8</v>
      </c>
      <c r="BH245" s="98">
        <f t="shared" ref="BH245:BH250" si="545">(BG245*$E245*$F245*$G245*$J245*$BH$11)</f>
        <v>291037.82399999996</v>
      </c>
      <c r="BI245" s="97"/>
      <c r="BJ245" s="98">
        <f t="shared" ref="BJ245:BJ250" si="546">(BI245*$E245*$F245*$G245*$J245*$BJ$11)</f>
        <v>0</v>
      </c>
      <c r="BK245" s="97">
        <v>0</v>
      </c>
      <c r="BL245" s="98">
        <f t="shared" ref="BL245:BL250" si="547">(BK245*$E245*$F245*$G245*$J245*$BL$11)</f>
        <v>0</v>
      </c>
      <c r="BM245" s="97">
        <v>2</v>
      </c>
      <c r="BN245" s="98">
        <f t="shared" ref="BN245:BN250" si="548">(BM245*$E245*$F245*$G245*$J245*$BN$11)</f>
        <v>66144.959999999992</v>
      </c>
      <c r="BO245" s="97"/>
      <c r="BP245" s="98">
        <f t="shared" ref="BP245:BP250" si="549">(BO245*$E245*$F245*$G245*$J245*$BP$11)</f>
        <v>0</v>
      </c>
      <c r="BQ245" s="97">
        <v>4</v>
      </c>
      <c r="BR245" s="98">
        <f t="shared" ref="BR245:BR250" si="550">(BQ245*$E245*$F245*$G245*$J245*$BR$11)</f>
        <v>169331.09759999998</v>
      </c>
      <c r="BS245" s="97"/>
      <c r="BT245" s="102">
        <f t="shared" ref="BT245:BT250" si="551">(BS245*$E245*$F245*$G245*$J245*$BT$11)</f>
        <v>0</v>
      </c>
      <c r="BU245" s="104"/>
      <c r="BV245" s="98">
        <f t="shared" ref="BV245:BV250" si="552">(BU245*$E245*$F245*$G245*$I245*$BV$11)</f>
        <v>0</v>
      </c>
      <c r="BW245" s="97"/>
      <c r="BX245" s="98">
        <f t="shared" ref="BX245:BX250" si="553">(BW245*$E245*$F245*$G245*$I245*$BX$11)</f>
        <v>0</v>
      </c>
      <c r="BY245" s="97">
        <v>0</v>
      </c>
      <c r="BZ245" s="98">
        <f t="shared" ref="BZ245:BZ250" si="554">(BY245*$E245*$F245*$G245*$I245*$BZ$11)</f>
        <v>0</v>
      </c>
      <c r="CA245" s="97"/>
      <c r="CB245" s="98">
        <f t="shared" ref="CB245:CB250" si="555">(CA245*$E245*$F245*$G245*$J245*$CB$11)</f>
        <v>0</v>
      </c>
      <c r="CC245" s="97"/>
      <c r="CD245" s="98">
        <f t="shared" ref="CD245:CD250" si="556">(CC245*$E245*$F245*$G245*$I245*$CD$11)</f>
        <v>0</v>
      </c>
      <c r="CE245" s="97"/>
      <c r="CF245" s="98">
        <f t="shared" ref="CF245:CF250" si="557">(CE245*$E245*$F245*$G245*$I245*$CF$11)</f>
        <v>0</v>
      </c>
      <c r="CG245" s="97"/>
      <c r="CH245" s="98">
        <f t="shared" ref="CH245:CH250" si="558">(CG245*$E245*$F245*$G245*$I245*$CH$11)</f>
        <v>0</v>
      </c>
      <c r="CI245" s="97"/>
      <c r="CJ245" s="98">
        <f t="shared" ref="CJ245:CJ250" si="559">(CI245*$E245*$F245*$G245*$I245*$CJ$11)</f>
        <v>0</v>
      </c>
      <c r="CK245" s="97"/>
      <c r="CL245" s="98">
        <f t="shared" ref="CL245:CL250" si="560">(CK245*$E245*$F245*$G245*$I245*$CL$11)</f>
        <v>0</v>
      </c>
      <c r="CM245" s="97">
        <v>10</v>
      </c>
      <c r="CN245" s="98">
        <f t="shared" ref="CN245:CN250" si="561">(CM245*$E245*$F245*$G245*$I245*$CN$11)</f>
        <v>305920.44</v>
      </c>
      <c r="CO245" s="97">
        <v>4</v>
      </c>
      <c r="CP245" s="98">
        <f t="shared" ref="CP245:CP250" si="562">(CO245*$E245*$F245*$G245*$J245*$CP$11)</f>
        <v>146841.8112</v>
      </c>
      <c r="CQ245" s="97">
        <v>1</v>
      </c>
      <c r="CR245" s="98">
        <f t="shared" ref="CR245:CR250" si="563">(CQ245*$E245*$F245*$G245*$J245*$CR$11)</f>
        <v>39686.975999999995</v>
      </c>
      <c r="CS245" s="97"/>
      <c r="CT245" s="98">
        <f t="shared" ref="CT245:CT250" si="564">(CS245*$E245*$F245*$G245*$J245*$CT$11)</f>
        <v>0</v>
      </c>
      <c r="CU245" s="103">
        <v>0</v>
      </c>
      <c r="CV245" s="98">
        <f t="shared" ref="CV245:CV250" si="565">(CU245*$E245*$F245*$G245*$J245*$CV$11)</f>
        <v>0</v>
      </c>
      <c r="CW245" s="97">
        <v>5</v>
      </c>
      <c r="CX245" s="102">
        <f t="shared" ref="CX245:CX250" si="566">(CW245*$E245*$F245*$G245*$J245*$CX$11)</f>
        <v>148826.16</v>
      </c>
      <c r="CY245" s="97"/>
      <c r="CZ245" s="98">
        <f t="shared" ref="CZ245:CZ250" si="567">(CY245*$E245*$F245*$G245*$J245*$CZ$11)</f>
        <v>0</v>
      </c>
      <c r="DA245" s="104"/>
      <c r="DB245" s="98">
        <f t="shared" ref="DB245:DB250" si="568">(DA245*$E245*$F245*$G245*$J245*$DB$11)</f>
        <v>0</v>
      </c>
      <c r="DC245" s="97"/>
      <c r="DD245" s="98">
        <f t="shared" ref="DD245:DD250" si="569">(DC245*$E245*$F245*$G245*$J245*$DD$11)</f>
        <v>0</v>
      </c>
      <c r="DE245" s="97"/>
      <c r="DF245" s="98">
        <f t="shared" ref="DF245:DF250" si="570">(DE245*$E245*$F245*$G245*$K245*$DF$11)</f>
        <v>0</v>
      </c>
      <c r="DG245" s="97"/>
      <c r="DH245" s="102">
        <f t="shared" ref="DH245:DH250" si="571">(DG245*$E245*$F245*$G245*$L245*$DH$11)</f>
        <v>0</v>
      </c>
      <c r="DI245" s="98">
        <f t="shared" ref="DI245:DJ250" si="572">SUM(M245,O245,Q245,S245,U245,W245,Y245,AA245,AC245,AE245,AG245,AI245,AO245,AS245,AU245,BY245,AK245,AY245,BA245,BC245,CM245,BE245,BG245,AM245,BK245,AQ245,CO245,BM245,CQ245,BO245,BQ245,BS245,CA245,BU245,BW245,CC245,CE245,CG245,CI245,CK245,CS245,CU245,BI245,AW245,CW245,CY245,DA245,DC245,DE245,DG245)</f>
        <v>115</v>
      </c>
      <c r="DJ245" s="98">
        <f t="shared" si="572"/>
        <v>3709960.5647999998</v>
      </c>
    </row>
    <row r="246" spans="1:114" ht="45" customHeight="1" x14ac:dyDescent="0.25">
      <c r="A246" s="89"/>
      <c r="B246" s="90">
        <v>206</v>
      </c>
      <c r="C246" s="91" t="s">
        <v>581</v>
      </c>
      <c r="D246" s="92" t="s">
        <v>582</v>
      </c>
      <c r="E246" s="85">
        <v>23160</v>
      </c>
      <c r="F246" s="93">
        <v>2.48</v>
      </c>
      <c r="G246" s="94">
        <v>1</v>
      </c>
      <c r="H246" s="88"/>
      <c r="I246" s="95">
        <v>1.4</v>
      </c>
      <c r="J246" s="95">
        <v>1.68</v>
      </c>
      <c r="K246" s="95">
        <v>2.23</v>
      </c>
      <c r="L246" s="96">
        <v>2.57</v>
      </c>
      <c r="M246" s="97">
        <v>1</v>
      </c>
      <c r="N246" s="98">
        <f t="shared" si="522"/>
        <v>88452.672000000006</v>
      </c>
      <c r="O246" s="97"/>
      <c r="P246" s="97">
        <f t="shared" si="523"/>
        <v>0</v>
      </c>
      <c r="Q246" s="97">
        <v>48</v>
      </c>
      <c r="R246" s="98">
        <f t="shared" si="524"/>
        <v>4245728.2560000001</v>
      </c>
      <c r="S246" s="97"/>
      <c r="T246" s="98">
        <f t="shared" si="525"/>
        <v>0</v>
      </c>
      <c r="U246" s="97"/>
      <c r="V246" s="98">
        <f t="shared" si="526"/>
        <v>0</v>
      </c>
      <c r="W246" s="97"/>
      <c r="X246" s="98">
        <f t="shared" si="527"/>
        <v>0</v>
      </c>
      <c r="Y246" s="97"/>
      <c r="Z246" s="98">
        <f t="shared" si="528"/>
        <v>0</v>
      </c>
      <c r="AA246" s="97"/>
      <c r="AB246" s="98">
        <f t="shared" si="529"/>
        <v>0</v>
      </c>
      <c r="AC246" s="97"/>
      <c r="AD246" s="98">
        <f t="shared" si="530"/>
        <v>0</v>
      </c>
      <c r="AE246" s="97"/>
      <c r="AF246" s="98">
        <f t="shared" si="531"/>
        <v>0</v>
      </c>
      <c r="AG246" s="99"/>
      <c r="AH246" s="98">
        <f t="shared" si="532"/>
        <v>0</v>
      </c>
      <c r="AI246" s="97"/>
      <c r="AJ246" s="98">
        <f t="shared" si="533"/>
        <v>0</v>
      </c>
      <c r="AK246" s="97"/>
      <c r="AL246" s="97">
        <f t="shared" si="534"/>
        <v>0</v>
      </c>
      <c r="AM246" s="97"/>
      <c r="AN246" s="98">
        <f t="shared" si="535"/>
        <v>0</v>
      </c>
      <c r="AO246" s="103">
        <v>0</v>
      </c>
      <c r="AP246" s="98">
        <f t="shared" si="536"/>
        <v>0</v>
      </c>
      <c r="AQ246" s="97">
        <v>5</v>
      </c>
      <c r="AR246" s="102">
        <f t="shared" si="537"/>
        <v>530716.03200000001</v>
      </c>
      <c r="AS246" s="97">
        <v>5</v>
      </c>
      <c r="AT246" s="98">
        <f t="shared" si="538"/>
        <v>402057.6</v>
      </c>
      <c r="AU246" s="97">
        <v>3</v>
      </c>
      <c r="AV246" s="97">
        <f t="shared" si="539"/>
        <v>217111.10399999996</v>
      </c>
      <c r="AW246" s="97"/>
      <c r="AX246" s="98">
        <f t="shared" si="540"/>
        <v>0</v>
      </c>
      <c r="AY246" s="97"/>
      <c r="AZ246" s="98">
        <f t="shared" si="541"/>
        <v>0</v>
      </c>
      <c r="BA246" s="97"/>
      <c r="BB246" s="98">
        <f t="shared" si="542"/>
        <v>0</v>
      </c>
      <c r="BC246" s="97"/>
      <c r="BD246" s="98">
        <f t="shared" si="543"/>
        <v>0</v>
      </c>
      <c r="BE246" s="97"/>
      <c r="BF246" s="98">
        <f t="shared" si="544"/>
        <v>0</v>
      </c>
      <c r="BG246" s="97">
        <v>0</v>
      </c>
      <c r="BH246" s="98">
        <f t="shared" si="545"/>
        <v>0</v>
      </c>
      <c r="BI246" s="97"/>
      <c r="BJ246" s="98">
        <f t="shared" si="546"/>
        <v>0</v>
      </c>
      <c r="BK246" s="97"/>
      <c r="BL246" s="98">
        <f t="shared" si="547"/>
        <v>0</v>
      </c>
      <c r="BM246" s="97"/>
      <c r="BN246" s="98">
        <f t="shared" si="548"/>
        <v>0</v>
      </c>
      <c r="BO246" s="97"/>
      <c r="BP246" s="98">
        <f t="shared" si="549"/>
        <v>0</v>
      </c>
      <c r="BQ246" s="97"/>
      <c r="BR246" s="98">
        <f t="shared" si="550"/>
        <v>0</v>
      </c>
      <c r="BS246" s="97"/>
      <c r="BT246" s="102">
        <f t="shared" si="551"/>
        <v>0</v>
      </c>
      <c r="BU246" s="104">
        <v>10</v>
      </c>
      <c r="BV246" s="98">
        <f t="shared" si="552"/>
        <v>892567.87199999997</v>
      </c>
      <c r="BW246" s="97">
        <v>5</v>
      </c>
      <c r="BX246" s="98">
        <f t="shared" si="553"/>
        <v>446283.93599999999</v>
      </c>
      <c r="BY246" s="97"/>
      <c r="BZ246" s="98">
        <f t="shared" si="554"/>
        <v>0</v>
      </c>
      <c r="CA246" s="97"/>
      <c r="CB246" s="98">
        <f t="shared" si="555"/>
        <v>0</v>
      </c>
      <c r="CC246" s="97"/>
      <c r="CD246" s="98">
        <f t="shared" si="556"/>
        <v>0</v>
      </c>
      <c r="CE246" s="97"/>
      <c r="CF246" s="98">
        <f t="shared" si="557"/>
        <v>0</v>
      </c>
      <c r="CG246" s="97"/>
      <c r="CH246" s="98">
        <f t="shared" si="558"/>
        <v>0</v>
      </c>
      <c r="CI246" s="97"/>
      <c r="CJ246" s="98">
        <f t="shared" si="559"/>
        <v>0</v>
      </c>
      <c r="CK246" s="97"/>
      <c r="CL246" s="98">
        <f t="shared" si="560"/>
        <v>0</v>
      </c>
      <c r="CM246" s="97"/>
      <c r="CN246" s="98">
        <f t="shared" si="561"/>
        <v>0</v>
      </c>
      <c r="CO246" s="97">
        <v>0</v>
      </c>
      <c r="CP246" s="98">
        <f t="shared" si="562"/>
        <v>0</v>
      </c>
      <c r="CQ246" s="97"/>
      <c r="CR246" s="98">
        <f t="shared" si="563"/>
        <v>0</v>
      </c>
      <c r="CS246" s="97"/>
      <c r="CT246" s="98">
        <f t="shared" si="564"/>
        <v>0</v>
      </c>
      <c r="CU246" s="103">
        <v>1</v>
      </c>
      <c r="CV246" s="98">
        <f t="shared" si="565"/>
        <v>86844.441600000006</v>
      </c>
      <c r="CW246" s="97"/>
      <c r="CX246" s="102">
        <f t="shared" si="566"/>
        <v>0</v>
      </c>
      <c r="CY246" s="97"/>
      <c r="CZ246" s="98">
        <f t="shared" si="567"/>
        <v>0</v>
      </c>
      <c r="DA246" s="104"/>
      <c r="DB246" s="98">
        <f t="shared" si="568"/>
        <v>0</v>
      </c>
      <c r="DC246" s="97"/>
      <c r="DD246" s="98">
        <f t="shared" si="569"/>
        <v>0</v>
      </c>
      <c r="DE246" s="97"/>
      <c r="DF246" s="98">
        <f t="shared" si="570"/>
        <v>0</v>
      </c>
      <c r="DG246" s="97"/>
      <c r="DH246" s="102">
        <f t="shared" si="571"/>
        <v>0</v>
      </c>
      <c r="DI246" s="98">
        <f t="shared" si="572"/>
        <v>78</v>
      </c>
      <c r="DJ246" s="98">
        <f t="shared" si="572"/>
        <v>6909761.9135999996</v>
      </c>
    </row>
    <row r="247" spans="1:114" ht="45" x14ac:dyDescent="0.25">
      <c r="A247" s="89"/>
      <c r="B247" s="90">
        <v>207</v>
      </c>
      <c r="C247" s="91" t="s">
        <v>583</v>
      </c>
      <c r="D247" s="92" t="s">
        <v>584</v>
      </c>
      <c r="E247" s="85">
        <v>23160</v>
      </c>
      <c r="F247" s="93">
        <v>0.91</v>
      </c>
      <c r="G247" s="94">
        <v>1</v>
      </c>
      <c r="H247" s="88"/>
      <c r="I247" s="95">
        <v>1.4</v>
      </c>
      <c r="J247" s="95">
        <v>1.68</v>
      </c>
      <c r="K247" s="95">
        <v>2.23</v>
      </c>
      <c r="L247" s="96">
        <v>2.57</v>
      </c>
      <c r="M247" s="97">
        <v>19</v>
      </c>
      <c r="N247" s="98">
        <f t="shared" si="522"/>
        <v>616672.05599999998</v>
      </c>
      <c r="O247" s="97"/>
      <c r="P247" s="97">
        <f t="shared" si="523"/>
        <v>0</v>
      </c>
      <c r="Q247" s="97">
        <v>8</v>
      </c>
      <c r="R247" s="98">
        <f t="shared" si="524"/>
        <v>259651.39200000002</v>
      </c>
      <c r="S247" s="97"/>
      <c r="T247" s="98">
        <f t="shared" si="525"/>
        <v>0</v>
      </c>
      <c r="U247" s="97">
        <v>1</v>
      </c>
      <c r="V247" s="98">
        <f t="shared" si="526"/>
        <v>32456.424000000003</v>
      </c>
      <c r="W247" s="97">
        <v>0</v>
      </c>
      <c r="X247" s="98">
        <f t="shared" si="527"/>
        <v>0</v>
      </c>
      <c r="Y247" s="97"/>
      <c r="Z247" s="98">
        <f t="shared" si="528"/>
        <v>0</v>
      </c>
      <c r="AA247" s="97">
        <v>0</v>
      </c>
      <c r="AB247" s="98">
        <f t="shared" si="529"/>
        <v>0</v>
      </c>
      <c r="AC247" s="97"/>
      <c r="AD247" s="98">
        <f t="shared" si="530"/>
        <v>0</v>
      </c>
      <c r="AE247" s="97"/>
      <c r="AF247" s="98">
        <f t="shared" si="531"/>
        <v>0</v>
      </c>
      <c r="AG247" s="97">
        <v>10</v>
      </c>
      <c r="AH247" s="98">
        <f t="shared" si="532"/>
        <v>324564.24</v>
      </c>
      <c r="AI247" s="97">
        <v>2</v>
      </c>
      <c r="AJ247" s="98">
        <f t="shared" si="533"/>
        <v>64912.848000000005</v>
      </c>
      <c r="AK247" s="97">
        <v>1</v>
      </c>
      <c r="AL247" s="97">
        <f t="shared" si="534"/>
        <v>32456.424000000003</v>
      </c>
      <c r="AM247" s="97"/>
      <c r="AN247" s="98">
        <f t="shared" si="535"/>
        <v>0</v>
      </c>
      <c r="AO247" s="103">
        <v>3</v>
      </c>
      <c r="AP247" s="98">
        <f t="shared" si="536"/>
        <v>116843.12640000001</v>
      </c>
      <c r="AQ247" s="97">
        <v>0</v>
      </c>
      <c r="AR247" s="102">
        <f t="shared" si="537"/>
        <v>0</v>
      </c>
      <c r="AS247" s="97"/>
      <c r="AT247" s="98">
        <f t="shared" si="538"/>
        <v>0</v>
      </c>
      <c r="AU247" s="97"/>
      <c r="AV247" s="97">
        <f t="shared" si="539"/>
        <v>0</v>
      </c>
      <c r="AW247" s="97"/>
      <c r="AX247" s="98">
        <f t="shared" si="540"/>
        <v>0</v>
      </c>
      <c r="AY247" s="97">
        <v>0</v>
      </c>
      <c r="AZ247" s="98">
        <f t="shared" si="541"/>
        <v>0</v>
      </c>
      <c r="BA247" s="97">
        <v>0</v>
      </c>
      <c r="BB247" s="98">
        <f t="shared" si="542"/>
        <v>0</v>
      </c>
      <c r="BC247" s="97">
        <v>0</v>
      </c>
      <c r="BD247" s="98">
        <f t="shared" si="543"/>
        <v>0</v>
      </c>
      <c r="BE247" s="97"/>
      <c r="BF247" s="98">
        <f t="shared" si="544"/>
        <v>0</v>
      </c>
      <c r="BG247" s="97">
        <v>1</v>
      </c>
      <c r="BH247" s="98">
        <f t="shared" si="545"/>
        <v>38947.708800000008</v>
      </c>
      <c r="BI247" s="97">
        <v>0</v>
      </c>
      <c r="BJ247" s="98">
        <f t="shared" si="546"/>
        <v>0</v>
      </c>
      <c r="BK247" s="97">
        <v>0</v>
      </c>
      <c r="BL247" s="98">
        <f t="shared" si="547"/>
        <v>0</v>
      </c>
      <c r="BM247" s="97"/>
      <c r="BN247" s="98">
        <f t="shared" si="548"/>
        <v>0</v>
      </c>
      <c r="BO247" s="97"/>
      <c r="BP247" s="98">
        <f t="shared" si="549"/>
        <v>0</v>
      </c>
      <c r="BQ247" s="97">
        <v>1</v>
      </c>
      <c r="BR247" s="98">
        <f t="shared" si="550"/>
        <v>45320.970240000002</v>
      </c>
      <c r="BS247" s="97"/>
      <c r="BT247" s="102">
        <f t="shared" si="551"/>
        <v>0</v>
      </c>
      <c r="BU247" s="104"/>
      <c r="BV247" s="98">
        <f t="shared" si="552"/>
        <v>0</v>
      </c>
      <c r="BW247" s="97"/>
      <c r="BX247" s="98">
        <f t="shared" si="553"/>
        <v>0</v>
      </c>
      <c r="BY247" s="97">
        <v>0</v>
      </c>
      <c r="BZ247" s="98">
        <f t="shared" si="554"/>
        <v>0</v>
      </c>
      <c r="CA247" s="97"/>
      <c r="CB247" s="98">
        <f t="shared" si="555"/>
        <v>0</v>
      </c>
      <c r="CC247" s="97"/>
      <c r="CD247" s="98">
        <f t="shared" si="556"/>
        <v>0</v>
      </c>
      <c r="CE247" s="97"/>
      <c r="CF247" s="98">
        <f t="shared" si="557"/>
        <v>0</v>
      </c>
      <c r="CG247" s="97"/>
      <c r="CH247" s="98">
        <f t="shared" si="558"/>
        <v>0</v>
      </c>
      <c r="CI247" s="97"/>
      <c r="CJ247" s="98">
        <f t="shared" si="559"/>
        <v>0</v>
      </c>
      <c r="CK247" s="97"/>
      <c r="CL247" s="98">
        <f t="shared" si="560"/>
        <v>0</v>
      </c>
      <c r="CM247" s="97"/>
      <c r="CN247" s="98">
        <f t="shared" si="561"/>
        <v>0</v>
      </c>
      <c r="CO247" s="97">
        <v>0</v>
      </c>
      <c r="CP247" s="98">
        <f t="shared" si="562"/>
        <v>0</v>
      </c>
      <c r="CQ247" s="97"/>
      <c r="CR247" s="98">
        <f t="shared" si="563"/>
        <v>0</v>
      </c>
      <c r="CS247" s="97">
        <v>0</v>
      </c>
      <c r="CT247" s="98">
        <f t="shared" si="564"/>
        <v>0</v>
      </c>
      <c r="CU247" s="103"/>
      <c r="CV247" s="98">
        <f t="shared" si="565"/>
        <v>0</v>
      </c>
      <c r="CW247" s="97">
        <v>0</v>
      </c>
      <c r="CX247" s="102">
        <f t="shared" si="566"/>
        <v>0</v>
      </c>
      <c r="CY247" s="97"/>
      <c r="CZ247" s="98">
        <f t="shared" si="567"/>
        <v>0</v>
      </c>
      <c r="DA247" s="104"/>
      <c r="DB247" s="98">
        <f t="shared" si="568"/>
        <v>0</v>
      </c>
      <c r="DC247" s="97"/>
      <c r="DD247" s="98">
        <f t="shared" si="569"/>
        <v>0</v>
      </c>
      <c r="DE247" s="97"/>
      <c r="DF247" s="98">
        <f t="shared" si="570"/>
        <v>0</v>
      </c>
      <c r="DG247" s="97"/>
      <c r="DH247" s="102">
        <f t="shared" si="571"/>
        <v>0</v>
      </c>
      <c r="DI247" s="98">
        <f t="shared" si="572"/>
        <v>46</v>
      </c>
      <c r="DJ247" s="98">
        <f t="shared" si="572"/>
        <v>1531825.1894399999</v>
      </c>
    </row>
    <row r="248" spans="1:114" ht="21.75" customHeight="1" x14ac:dyDescent="0.25">
      <c r="A248" s="89"/>
      <c r="B248" s="90">
        <v>208</v>
      </c>
      <c r="C248" s="91" t="s">
        <v>585</v>
      </c>
      <c r="D248" s="92" t="s">
        <v>586</v>
      </c>
      <c r="E248" s="85">
        <v>23160</v>
      </c>
      <c r="F248" s="93">
        <v>1.28</v>
      </c>
      <c r="G248" s="94">
        <v>1</v>
      </c>
      <c r="H248" s="88"/>
      <c r="I248" s="95">
        <v>1.4</v>
      </c>
      <c r="J248" s="95">
        <v>1.68</v>
      </c>
      <c r="K248" s="95">
        <v>2.23</v>
      </c>
      <c r="L248" s="96">
        <v>2.57</v>
      </c>
      <c r="M248" s="97">
        <v>227</v>
      </c>
      <c r="N248" s="98">
        <f t="shared" si="522"/>
        <v>10363229.184</v>
      </c>
      <c r="O248" s="97"/>
      <c r="P248" s="97">
        <f t="shared" si="523"/>
        <v>0</v>
      </c>
      <c r="Q248" s="97">
        <v>150</v>
      </c>
      <c r="R248" s="98">
        <f t="shared" si="524"/>
        <v>6847948.8000000007</v>
      </c>
      <c r="S248" s="97"/>
      <c r="T248" s="98">
        <f t="shared" si="525"/>
        <v>0</v>
      </c>
      <c r="U248" s="97">
        <v>1</v>
      </c>
      <c r="V248" s="98">
        <f t="shared" si="526"/>
        <v>45652.991999999998</v>
      </c>
      <c r="W248" s="97">
        <v>0</v>
      </c>
      <c r="X248" s="98">
        <f t="shared" si="527"/>
        <v>0</v>
      </c>
      <c r="Y248" s="97"/>
      <c r="Z248" s="98">
        <f t="shared" si="528"/>
        <v>0</v>
      </c>
      <c r="AA248" s="97">
        <v>0</v>
      </c>
      <c r="AB248" s="98">
        <f t="shared" si="529"/>
        <v>0</v>
      </c>
      <c r="AC248" s="97">
        <f>450-110</f>
        <v>340</v>
      </c>
      <c r="AD248" s="98">
        <f t="shared" si="530"/>
        <v>15522017.279999999</v>
      </c>
      <c r="AE248" s="97">
        <v>0</v>
      </c>
      <c r="AF248" s="98">
        <f t="shared" si="531"/>
        <v>0</v>
      </c>
      <c r="AG248" s="99"/>
      <c r="AH248" s="98">
        <f t="shared" si="532"/>
        <v>0</v>
      </c>
      <c r="AI248" s="97">
        <f>305-41</f>
        <v>264</v>
      </c>
      <c r="AJ248" s="98">
        <f t="shared" si="533"/>
        <v>12052389.888</v>
      </c>
      <c r="AK248" s="97">
        <v>633</v>
      </c>
      <c r="AL248" s="97">
        <f t="shared" si="534"/>
        <v>28898343.936000004</v>
      </c>
      <c r="AM248" s="97">
        <v>283</v>
      </c>
      <c r="AN248" s="98">
        <f t="shared" si="535"/>
        <v>15503756.0832</v>
      </c>
      <c r="AO248" s="101">
        <v>0</v>
      </c>
      <c r="AP248" s="98">
        <f t="shared" si="536"/>
        <v>0</v>
      </c>
      <c r="AQ248" s="97">
        <v>50</v>
      </c>
      <c r="AR248" s="102">
        <f t="shared" si="537"/>
        <v>2739179.52</v>
      </c>
      <c r="AS248" s="97">
        <v>110</v>
      </c>
      <c r="AT248" s="98">
        <f t="shared" si="538"/>
        <v>4565299.1999999993</v>
      </c>
      <c r="AU248" s="97">
        <v>7</v>
      </c>
      <c r="AV248" s="97">
        <f t="shared" si="539"/>
        <v>261467.136</v>
      </c>
      <c r="AW248" s="97"/>
      <c r="AX248" s="98">
        <f t="shared" si="540"/>
        <v>0</v>
      </c>
      <c r="AY248" s="97">
        <v>0</v>
      </c>
      <c r="AZ248" s="98">
        <f t="shared" si="541"/>
        <v>0</v>
      </c>
      <c r="BA248" s="97">
        <v>0</v>
      </c>
      <c r="BB248" s="98">
        <f t="shared" si="542"/>
        <v>0</v>
      </c>
      <c r="BC248" s="97">
        <v>0</v>
      </c>
      <c r="BD248" s="98">
        <f t="shared" si="543"/>
        <v>0</v>
      </c>
      <c r="BE248" s="97">
        <v>93</v>
      </c>
      <c r="BF248" s="98">
        <f t="shared" si="544"/>
        <v>4940483.7887999993</v>
      </c>
      <c r="BG248" s="97">
        <v>460</v>
      </c>
      <c r="BH248" s="98">
        <f t="shared" si="545"/>
        <v>25200451.583999999</v>
      </c>
      <c r="BI248" s="97">
        <v>558</v>
      </c>
      <c r="BJ248" s="98">
        <f t="shared" si="546"/>
        <v>31958754.508799996</v>
      </c>
      <c r="BK248" s="97">
        <v>0</v>
      </c>
      <c r="BL248" s="98">
        <f t="shared" si="547"/>
        <v>0</v>
      </c>
      <c r="BM248" s="97">
        <v>58</v>
      </c>
      <c r="BN248" s="98">
        <f t="shared" si="548"/>
        <v>2888589.3119999999</v>
      </c>
      <c r="BO248" s="97">
        <v>180</v>
      </c>
      <c r="BP248" s="98">
        <f t="shared" si="549"/>
        <v>8068128.7680000002</v>
      </c>
      <c r="BQ248" s="97">
        <v>270</v>
      </c>
      <c r="BR248" s="98">
        <f t="shared" si="550"/>
        <v>17212008.038399998</v>
      </c>
      <c r="BS248" s="97">
        <v>130</v>
      </c>
      <c r="BT248" s="102">
        <f t="shared" si="551"/>
        <v>7121866.7520000003</v>
      </c>
      <c r="BU248" s="104">
        <v>650</v>
      </c>
      <c r="BV248" s="98">
        <f t="shared" si="552"/>
        <v>29944212.480000004</v>
      </c>
      <c r="BW248" s="97">
        <v>656</v>
      </c>
      <c r="BX248" s="98">
        <f t="shared" si="553"/>
        <v>30220620.595200002</v>
      </c>
      <c r="BY248" s="97">
        <v>0</v>
      </c>
      <c r="BZ248" s="98">
        <f t="shared" si="554"/>
        <v>0</v>
      </c>
      <c r="CA248" s="97">
        <v>180</v>
      </c>
      <c r="CB248" s="98">
        <f t="shared" si="555"/>
        <v>8964587.5199999996</v>
      </c>
      <c r="CC248" s="97">
        <v>13</v>
      </c>
      <c r="CD248" s="98">
        <f t="shared" si="556"/>
        <v>377674.75199999998</v>
      </c>
      <c r="CE248" s="97">
        <v>28</v>
      </c>
      <c r="CF248" s="98">
        <f t="shared" si="557"/>
        <v>813453.31199999992</v>
      </c>
      <c r="CG248" s="97">
        <v>96</v>
      </c>
      <c r="CH248" s="98">
        <f t="shared" si="558"/>
        <v>2788982.784</v>
      </c>
      <c r="CI248" s="97">
        <v>87</v>
      </c>
      <c r="CJ248" s="98">
        <f t="shared" si="559"/>
        <v>4332883.9680000003</v>
      </c>
      <c r="CK248" s="97">
        <v>301</v>
      </c>
      <c r="CL248" s="98">
        <f t="shared" si="560"/>
        <v>12492318.720000001</v>
      </c>
      <c r="CM248" s="97">
        <v>160</v>
      </c>
      <c r="CN248" s="98">
        <f t="shared" si="561"/>
        <v>7370883.0719999997</v>
      </c>
      <c r="CO248" s="97">
        <v>726</v>
      </c>
      <c r="CP248" s="98">
        <f t="shared" si="562"/>
        <v>40134458.327040002</v>
      </c>
      <c r="CQ248" s="97">
        <v>171</v>
      </c>
      <c r="CR248" s="98">
        <f t="shared" si="563"/>
        <v>10219629.772799999</v>
      </c>
      <c r="CS248" s="97">
        <v>160</v>
      </c>
      <c r="CT248" s="98">
        <f t="shared" si="564"/>
        <v>7968522.2399999993</v>
      </c>
      <c r="CU248" s="103">
        <v>210</v>
      </c>
      <c r="CV248" s="98">
        <f t="shared" si="565"/>
        <v>9412816.8959999997</v>
      </c>
      <c r="CW248" s="97">
        <v>14</v>
      </c>
      <c r="CX248" s="102">
        <f t="shared" si="566"/>
        <v>627521.12640000007</v>
      </c>
      <c r="CY248" s="146">
        <v>28</v>
      </c>
      <c r="CZ248" s="98">
        <f t="shared" si="567"/>
        <v>1394491.392</v>
      </c>
      <c r="DA248" s="104">
        <v>3</v>
      </c>
      <c r="DB248" s="98">
        <f t="shared" si="568"/>
        <v>149409.79200000002</v>
      </c>
      <c r="DC248" s="97">
        <v>60</v>
      </c>
      <c r="DD248" s="98">
        <f t="shared" si="569"/>
        <v>3585835.0079999999</v>
      </c>
      <c r="DE248" s="97">
        <v>5</v>
      </c>
      <c r="DF248" s="98">
        <f t="shared" si="570"/>
        <v>396647.424</v>
      </c>
      <c r="DG248" s="97">
        <v>100</v>
      </c>
      <c r="DH248" s="102">
        <f t="shared" si="571"/>
        <v>8456772.0960000008</v>
      </c>
      <c r="DI248" s="98">
        <f t="shared" si="572"/>
        <v>7462</v>
      </c>
      <c r="DJ248" s="98">
        <f t="shared" si="572"/>
        <v>373841288.04864007</v>
      </c>
    </row>
    <row r="249" spans="1:114" ht="21.75" customHeight="1" x14ac:dyDescent="0.25">
      <c r="A249" s="89"/>
      <c r="B249" s="90">
        <v>209</v>
      </c>
      <c r="C249" s="91" t="s">
        <v>587</v>
      </c>
      <c r="D249" s="92" t="s">
        <v>588</v>
      </c>
      <c r="E249" s="85">
        <v>23160</v>
      </c>
      <c r="F249" s="93">
        <v>1.1100000000000001</v>
      </c>
      <c r="G249" s="94">
        <v>1</v>
      </c>
      <c r="H249" s="88"/>
      <c r="I249" s="95">
        <v>1.4</v>
      </c>
      <c r="J249" s="95">
        <v>1.68</v>
      </c>
      <c r="K249" s="95">
        <v>2.23</v>
      </c>
      <c r="L249" s="96">
        <v>2.57</v>
      </c>
      <c r="M249" s="97">
        <v>400</v>
      </c>
      <c r="N249" s="98">
        <f t="shared" si="522"/>
        <v>15835881.600000001</v>
      </c>
      <c r="O249" s="97"/>
      <c r="P249" s="97">
        <f t="shared" si="523"/>
        <v>0</v>
      </c>
      <c r="Q249" s="97"/>
      <c r="R249" s="98">
        <f t="shared" si="524"/>
        <v>0</v>
      </c>
      <c r="S249" s="97"/>
      <c r="T249" s="98">
        <f t="shared" si="525"/>
        <v>0</v>
      </c>
      <c r="U249" s="97">
        <v>0</v>
      </c>
      <c r="V249" s="98">
        <f t="shared" si="526"/>
        <v>0</v>
      </c>
      <c r="W249" s="97">
        <v>0</v>
      </c>
      <c r="X249" s="98">
        <f t="shared" si="527"/>
        <v>0</v>
      </c>
      <c r="Y249" s="97"/>
      <c r="Z249" s="98">
        <f t="shared" si="528"/>
        <v>0</v>
      </c>
      <c r="AA249" s="97">
        <v>0</v>
      </c>
      <c r="AB249" s="98">
        <f t="shared" si="529"/>
        <v>0</v>
      </c>
      <c r="AC249" s="97">
        <v>33</v>
      </c>
      <c r="AD249" s="98">
        <f t="shared" si="530"/>
        <v>1306460.2320000001</v>
      </c>
      <c r="AE249" s="97">
        <v>0</v>
      </c>
      <c r="AF249" s="98">
        <f t="shared" si="531"/>
        <v>0</v>
      </c>
      <c r="AG249" s="99"/>
      <c r="AH249" s="98">
        <f t="shared" si="532"/>
        <v>0</v>
      </c>
      <c r="AI249" s="97">
        <v>167</v>
      </c>
      <c r="AJ249" s="98">
        <f t="shared" si="533"/>
        <v>6611480.568</v>
      </c>
      <c r="AK249" s="97">
        <v>68</v>
      </c>
      <c r="AL249" s="97">
        <f t="shared" si="534"/>
        <v>2692099.8720000004</v>
      </c>
      <c r="AM249" s="97">
        <v>20</v>
      </c>
      <c r="AN249" s="98">
        <f t="shared" si="535"/>
        <v>950152.89600000018</v>
      </c>
      <c r="AO249" s="103">
        <v>0</v>
      </c>
      <c r="AP249" s="98">
        <f t="shared" si="536"/>
        <v>0</v>
      </c>
      <c r="AQ249" s="97">
        <v>5</v>
      </c>
      <c r="AR249" s="102">
        <f t="shared" si="537"/>
        <v>237538.22400000005</v>
      </c>
      <c r="AS249" s="97"/>
      <c r="AT249" s="98">
        <f t="shared" si="538"/>
        <v>0</v>
      </c>
      <c r="AU249" s="97">
        <v>8</v>
      </c>
      <c r="AV249" s="97">
        <f t="shared" si="539"/>
        <v>259132.60800000001</v>
      </c>
      <c r="AW249" s="97"/>
      <c r="AX249" s="98">
        <f t="shared" si="540"/>
        <v>0</v>
      </c>
      <c r="AY249" s="97">
        <v>0</v>
      </c>
      <c r="AZ249" s="98">
        <f t="shared" si="541"/>
        <v>0</v>
      </c>
      <c r="BA249" s="97">
        <v>0</v>
      </c>
      <c r="BB249" s="98">
        <f t="shared" si="542"/>
        <v>0</v>
      </c>
      <c r="BC249" s="97">
        <v>0</v>
      </c>
      <c r="BD249" s="98">
        <f t="shared" si="543"/>
        <v>0</v>
      </c>
      <c r="BE249" s="97">
        <v>10</v>
      </c>
      <c r="BF249" s="98">
        <f t="shared" si="544"/>
        <v>460680.19200000004</v>
      </c>
      <c r="BG249" s="97">
        <v>40</v>
      </c>
      <c r="BH249" s="98">
        <f t="shared" si="545"/>
        <v>1900305.7920000004</v>
      </c>
      <c r="BI249" s="97"/>
      <c r="BJ249" s="98">
        <f t="shared" si="546"/>
        <v>0</v>
      </c>
      <c r="BK249" s="97">
        <v>0</v>
      </c>
      <c r="BL249" s="98">
        <f t="shared" si="547"/>
        <v>0</v>
      </c>
      <c r="BM249" s="97">
        <v>12</v>
      </c>
      <c r="BN249" s="98">
        <f t="shared" si="548"/>
        <v>518265.21600000001</v>
      </c>
      <c r="BO249" s="97">
        <v>30</v>
      </c>
      <c r="BP249" s="98">
        <f t="shared" si="549"/>
        <v>1166096.736</v>
      </c>
      <c r="BQ249" s="97">
        <v>17</v>
      </c>
      <c r="BR249" s="98">
        <f t="shared" si="550"/>
        <v>939787.59167999995</v>
      </c>
      <c r="BS249" s="97">
        <v>20</v>
      </c>
      <c r="BT249" s="102">
        <f t="shared" si="551"/>
        <v>950152.89600000018</v>
      </c>
      <c r="BU249" s="104"/>
      <c r="BV249" s="98">
        <f t="shared" si="552"/>
        <v>0</v>
      </c>
      <c r="BW249" s="97"/>
      <c r="BX249" s="98">
        <f t="shared" si="553"/>
        <v>0</v>
      </c>
      <c r="BY249" s="97">
        <v>0</v>
      </c>
      <c r="BZ249" s="98">
        <f t="shared" si="554"/>
        <v>0</v>
      </c>
      <c r="CA249" s="97">
        <v>15</v>
      </c>
      <c r="CB249" s="98">
        <f t="shared" si="555"/>
        <v>647831.52</v>
      </c>
      <c r="CC249" s="97"/>
      <c r="CD249" s="98">
        <f t="shared" si="556"/>
        <v>0</v>
      </c>
      <c r="CE249" s="97">
        <v>8</v>
      </c>
      <c r="CF249" s="98">
        <f t="shared" si="557"/>
        <v>201547.58399999997</v>
      </c>
      <c r="CG249" s="97">
        <v>20</v>
      </c>
      <c r="CH249" s="98">
        <f t="shared" si="558"/>
        <v>503868.96</v>
      </c>
      <c r="CI249" s="97">
        <v>15</v>
      </c>
      <c r="CJ249" s="98">
        <f t="shared" si="559"/>
        <v>647831.52000000014</v>
      </c>
      <c r="CK249" s="97">
        <v>21</v>
      </c>
      <c r="CL249" s="98">
        <f t="shared" si="560"/>
        <v>755803.44000000006</v>
      </c>
      <c r="CM249" s="97">
        <v>10</v>
      </c>
      <c r="CN249" s="98">
        <f t="shared" si="561"/>
        <v>399496.10400000005</v>
      </c>
      <c r="CO249" s="97">
        <v>41</v>
      </c>
      <c r="CP249" s="98">
        <f t="shared" si="562"/>
        <v>1965520.8316800003</v>
      </c>
      <c r="CQ249" s="97">
        <v>5</v>
      </c>
      <c r="CR249" s="98">
        <f t="shared" si="563"/>
        <v>259132.60800000001</v>
      </c>
      <c r="CS249" s="97">
        <v>5</v>
      </c>
      <c r="CT249" s="98">
        <f t="shared" si="564"/>
        <v>215943.84000000003</v>
      </c>
      <c r="CU249" s="103">
        <v>10</v>
      </c>
      <c r="CV249" s="98">
        <f t="shared" si="565"/>
        <v>388698.91200000007</v>
      </c>
      <c r="CW249" s="97">
        <v>3</v>
      </c>
      <c r="CX249" s="102">
        <f t="shared" si="566"/>
        <v>116609.67360000001</v>
      </c>
      <c r="CY249" s="146">
        <v>4</v>
      </c>
      <c r="CZ249" s="98">
        <f t="shared" si="567"/>
        <v>172755.07200000001</v>
      </c>
      <c r="DA249" s="104">
        <v>2</v>
      </c>
      <c r="DB249" s="98">
        <f t="shared" si="568"/>
        <v>86377.536000000007</v>
      </c>
      <c r="DC249" s="97">
        <v>19</v>
      </c>
      <c r="DD249" s="98">
        <f t="shared" si="569"/>
        <v>984703.91040000005</v>
      </c>
      <c r="DE249" s="97">
        <v>5</v>
      </c>
      <c r="DF249" s="98">
        <f t="shared" si="570"/>
        <v>343967.68800000002</v>
      </c>
      <c r="DG249" s="97">
        <v>1</v>
      </c>
      <c r="DH249" s="102">
        <f t="shared" si="571"/>
        <v>73336.070520000008</v>
      </c>
      <c r="DI249" s="98">
        <f t="shared" si="572"/>
        <v>1014</v>
      </c>
      <c r="DJ249" s="98">
        <f t="shared" si="572"/>
        <v>41591459.693880007</v>
      </c>
    </row>
    <row r="250" spans="1:114" ht="21.75" customHeight="1" x14ac:dyDescent="0.25">
      <c r="A250" s="89"/>
      <c r="B250" s="90">
        <v>210</v>
      </c>
      <c r="C250" s="91" t="s">
        <v>589</v>
      </c>
      <c r="D250" s="92" t="s">
        <v>590</v>
      </c>
      <c r="E250" s="85">
        <v>23160</v>
      </c>
      <c r="F250" s="93">
        <v>1.25</v>
      </c>
      <c r="G250" s="94">
        <v>1</v>
      </c>
      <c r="H250" s="88"/>
      <c r="I250" s="95">
        <v>1.4</v>
      </c>
      <c r="J250" s="95">
        <v>1.68</v>
      </c>
      <c r="K250" s="95">
        <v>2.23</v>
      </c>
      <c r="L250" s="96">
        <v>2.57</v>
      </c>
      <c r="M250" s="97">
        <v>2</v>
      </c>
      <c r="N250" s="98">
        <f t="shared" si="522"/>
        <v>89166</v>
      </c>
      <c r="O250" s="97"/>
      <c r="P250" s="97">
        <f t="shared" si="523"/>
        <v>0</v>
      </c>
      <c r="Q250" s="97">
        <v>24</v>
      </c>
      <c r="R250" s="98">
        <f t="shared" si="524"/>
        <v>1069992</v>
      </c>
      <c r="S250" s="97"/>
      <c r="T250" s="98">
        <f t="shared" si="525"/>
        <v>0</v>
      </c>
      <c r="U250" s="97"/>
      <c r="V250" s="98">
        <f t="shared" si="526"/>
        <v>0</v>
      </c>
      <c r="W250" s="97"/>
      <c r="X250" s="98">
        <f t="shared" si="527"/>
        <v>0</v>
      </c>
      <c r="Y250" s="97"/>
      <c r="Z250" s="98">
        <f t="shared" si="528"/>
        <v>0</v>
      </c>
      <c r="AA250" s="97"/>
      <c r="AB250" s="98">
        <f t="shared" si="529"/>
        <v>0</v>
      </c>
      <c r="AC250" s="97"/>
      <c r="AD250" s="98">
        <f t="shared" si="530"/>
        <v>0</v>
      </c>
      <c r="AE250" s="97"/>
      <c r="AF250" s="98">
        <f t="shared" si="531"/>
        <v>0</v>
      </c>
      <c r="AG250" s="99"/>
      <c r="AH250" s="98">
        <f t="shared" si="532"/>
        <v>0</v>
      </c>
      <c r="AI250" s="97"/>
      <c r="AJ250" s="98">
        <f t="shared" si="533"/>
        <v>0</v>
      </c>
      <c r="AK250" s="97"/>
      <c r="AL250" s="97">
        <f t="shared" si="534"/>
        <v>0</v>
      </c>
      <c r="AM250" s="97"/>
      <c r="AN250" s="98">
        <f t="shared" si="535"/>
        <v>0</v>
      </c>
      <c r="AO250" s="103">
        <v>0</v>
      </c>
      <c r="AP250" s="98">
        <f t="shared" si="536"/>
        <v>0</v>
      </c>
      <c r="AQ250" s="97">
        <v>5</v>
      </c>
      <c r="AR250" s="102">
        <f t="shared" si="537"/>
        <v>267498</v>
      </c>
      <c r="AS250" s="97">
        <v>30</v>
      </c>
      <c r="AT250" s="98">
        <f t="shared" si="538"/>
        <v>1215900</v>
      </c>
      <c r="AU250" s="97"/>
      <c r="AV250" s="97">
        <f t="shared" si="539"/>
        <v>0</v>
      </c>
      <c r="AW250" s="97"/>
      <c r="AX250" s="98">
        <f t="shared" si="540"/>
        <v>0</v>
      </c>
      <c r="AY250" s="97"/>
      <c r="AZ250" s="98">
        <f t="shared" si="541"/>
        <v>0</v>
      </c>
      <c r="BA250" s="97"/>
      <c r="BB250" s="98">
        <f t="shared" si="542"/>
        <v>0</v>
      </c>
      <c r="BC250" s="97"/>
      <c r="BD250" s="98">
        <f t="shared" si="543"/>
        <v>0</v>
      </c>
      <c r="BE250" s="97">
        <v>9</v>
      </c>
      <c r="BF250" s="98">
        <f t="shared" si="544"/>
        <v>466905.60000000003</v>
      </c>
      <c r="BG250" s="97">
        <v>85</v>
      </c>
      <c r="BH250" s="98">
        <f t="shared" si="545"/>
        <v>4547466</v>
      </c>
      <c r="BI250" s="97">
        <v>45</v>
      </c>
      <c r="BJ250" s="98">
        <f t="shared" si="546"/>
        <v>2516913</v>
      </c>
      <c r="BK250" s="97"/>
      <c r="BL250" s="98">
        <f t="shared" si="547"/>
        <v>0</v>
      </c>
      <c r="BM250" s="97">
        <v>10</v>
      </c>
      <c r="BN250" s="98">
        <f t="shared" si="548"/>
        <v>486360</v>
      </c>
      <c r="BO250" s="97"/>
      <c r="BP250" s="98">
        <f t="shared" si="549"/>
        <v>0</v>
      </c>
      <c r="BQ250" s="97">
        <v>4</v>
      </c>
      <c r="BR250" s="98">
        <f t="shared" si="550"/>
        <v>249016.32000000001</v>
      </c>
      <c r="BS250" s="97">
        <v>13</v>
      </c>
      <c r="BT250" s="102">
        <f t="shared" si="551"/>
        <v>695494.8</v>
      </c>
      <c r="BU250" s="104">
        <v>320</v>
      </c>
      <c r="BV250" s="98">
        <f t="shared" si="552"/>
        <v>14396256.000000002</v>
      </c>
      <c r="BW250" s="97">
        <v>80</v>
      </c>
      <c r="BX250" s="98">
        <f t="shared" si="553"/>
        <v>3599064.0000000005</v>
      </c>
      <c r="BY250" s="97"/>
      <c r="BZ250" s="98">
        <f t="shared" si="554"/>
        <v>0</v>
      </c>
      <c r="CA250" s="97">
        <v>10</v>
      </c>
      <c r="CB250" s="98">
        <f t="shared" si="555"/>
        <v>486360</v>
      </c>
      <c r="CC250" s="97"/>
      <c r="CD250" s="98">
        <f t="shared" si="556"/>
        <v>0</v>
      </c>
      <c r="CE250" s="97"/>
      <c r="CF250" s="98">
        <f t="shared" si="557"/>
        <v>0</v>
      </c>
      <c r="CG250" s="97"/>
      <c r="CH250" s="98">
        <f t="shared" si="558"/>
        <v>0</v>
      </c>
      <c r="CI250" s="97">
        <v>8</v>
      </c>
      <c r="CJ250" s="98">
        <f t="shared" si="559"/>
        <v>389088</v>
      </c>
      <c r="CK250" s="97">
        <v>17</v>
      </c>
      <c r="CL250" s="98">
        <f t="shared" si="560"/>
        <v>689010</v>
      </c>
      <c r="CM250" s="97">
        <v>2</v>
      </c>
      <c r="CN250" s="98">
        <f t="shared" si="561"/>
        <v>89976.6</v>
      </c>
      <c r="CO250" s="97">
        <v>24</v>
      </c>
      <c r="CP250" s="98">
        <f t="shared" si="562"/>
        <v>1295663.04</v>
      </c>
      <c r="CQ250" s="97">
        <v>1</v>
      </c>
      <c r="CR250" s="98">
        <f t="shared" si="563"/>
        <v>58363.199999999997</v>
      </c>
      <c r="CS250" s="97"/>
      <c r="CT250" s="98">
        <f t="shared" si="564"/>
        <v>0</v>
      </c>
      <c r="CU250" s="103">
        <v>0</v>
      </c>
      <c r="CV250" s="98">
        <f t="shared" si="565"/>
        <v>0</v>
      </c>
      <c r="CW250" s="97"/>
      <c r="CX250" s="102">
        <f t="shared" si="566"/>
        <v>0</v>
      </c>
      <c r="CY250" s="97"/>
      <c r="CZ250" s="98">
        <f t="shared" si="567"/>
        <v>0</v>
      </c>
      <c r="DA250" s="104"/>
      <c r="DB250" s="98">
        <f t="shared" si="568"/>
        <v>0</v>
      </c>
      <c r="DC250" s="97">
        <v>4</v>
      </c>
      <c r="DD250" s="98">
        <f t="shared" si="569"/>
        <v>233452.79999999999</v>
      </c>
      <c r="DE250" s="97"/>
      <c r="DF250" s="98">
        <f t="shared" si="570"/>
        <v>0</v>
      </c>
      <c r="DG250" s="97">
        <v>3</v>
      </c>
      <c r="DH250" s="102">
        <f t="shared" si="571"/>
        <v>247756.99500000002</v>
      </c>
      <c r="DI250" s="98">
        <f t="shared" si="572"/>
        <v>696</v>
      </c>
      <c r="DJ250" s="98">
        <f t="shared" si="572"/>
        <v>33089702.355000004</v>
      </c>
    </row>
    <row r="251" spans="1:114" ht="15.75" customHeight="1" x14ac:dyDescent="0.25">
      <c r="A251" s="89">
        <v>24</v>
      </c>
      <c r="B251" s="204"/>
      <c r="C251" s="205"/>
      <c r="D251" s="201" t="s">
        <v>591</v>
      </c>
      <c r="E251" s="85">
        <v>23160</v>
      </c>
      <c r="F251" s="155">
        <v>1.44</v>
      </c>
      <c r="G251" s="95">
        <v>1</v>
      </c>
      <c r="H251" s="88"/>
      <c r="I251" s="95">
        <v>1.4</v>
      </c>
      <c r="J251" s="95">
        <v>1.68</v>
      </c>
      <c r="K251" s="95">
        <v>2.23</v>
      </c>
      <c r="L251" s="96">
        <v>2.57</v>
      </c>
      <c r="M251" s="113">
        <f>SUM(M252:M255)</f>
        <v>725</v>
      </c>
      <c r="N251" s="113">
        <f>SUM(N252:N255)</f>
        <v>41158740.268799998</v>
      </c>
      <c r="O251" s="113">
        <f t="shared" ref="O251:BZ251" si="573">SUM(O252:O255)</f>
        <v>0</v>
      </c>
      <c r="P251" s="113">
        <f t="shared" si="573"/>
        <v>0</v>
      </c>
      <c r="Q251" s="113">
        <f t="shared" si="573"/>
        <v>50</v>
      </c>
      <c r="R251" s="113">
        <f t="shared" si="573"/>
        <v>2835550.1327999998</v>
      </c>
      <c r="S251" s="113">
        <f t="shared" si="573"/>
        <v>0</v>
      </c>
      <c r="T251" s="113">
        <f t="shared" si="573"/>
        <v>0</v>
      </c>
      <c r="U251" s="113">
        <f t="shared" si="573"/>
        <v>0</v>
      </c>
      <c r="V251" s="113">
        <f t="shared" si="573"/>
        <v>0</v>
      </c>
      <c r="W251" s="113">
        <f t="shared" si="573"/>
        <v>0</v>
      </c>
      <c r="X251" s="113">
        <f t="shared" si="573"/>
        <v>0</v>
      </c>
      <c r="Y251" s="113">
        <f t="shared" si="573"/>
        <v>0</v>
      </c>
      <c r="Z251" s="113">
        <f t="shared" si="573"/>
        <v>0</v>
      </c>
      <c r="AA251" s="113">
        <f t="shared" si="573"/>
        <v>0</v>
      </c>
      <c r="AB251" s="113">
        <f t="shared" si="573"/>
        <v>0</v>
      </c>
      <c r="AC251" s="113">
        <f t="shared" si="573"/>
        <v>6</v>
      </c>
      <c r="AD251" s="113">
        <f t="shared" si="573"/>
        <v>339829.45920000004</v>
      </c>
      <c r="AE251" s="113">
        <f t="shared" si="573"/>
        <v>2</v>
      </c>
      <c r="AF251" s="113">
        <f t="shared" si="573"/>
        <v>110760.38399999999</v>
      </c>
      <c r="AG251" s="113">
        <f t="shared" si="573"/>
        <v>0</v>
      </c>
      <c r="AH251" s="113">
        <f t="shared" si="573"/>
        <v>0</v>
      </c>
      <c r="AI251" s="113">
        <f t="shared" si="573"/>
        <v>29</v>
      </c>
      <c r="AJ251" s="113">
        <f t="shared" si="573"/>
        <v>1597854.7200000002</v>
      </c>
      <c r="AK251" s="113">
        <f t="shared" si="573"/>
        <v>4</v>
      </c>
      <c r="AL251" s="113">
        <f t="shared" si="573"/>
        <v>124119.07200000001</v>
      </c>
      <c r="AM251" s="113">
        <f t="shared" si="573"/>
        <v>0</v>
      </c>
      <c r="AN251" s="113">
        <f t="shared" si="573"/>
        <v>0</v>
      </c>
      <c r="AO251" s="113">
        <f t="shared" si="573"/>
        <v>0</v>
      </c>
      <c r="AP251" s="113">
        <f t="shared" si="573"/>
        <v>0</v>
      </c>
      <c r="AQ251" s="113">
        <f t="shared" si="573"/>
        <v>4</v>
      </c>
      <c r="AR251" s="113">
        <f t="shared" si="573"/>
        <v>251662.11840000004</v>
      </c>
      <c r="AS251" s="113">
        <f t="shared" si="573"/>
        <v>0</v>
      </c>
      <c r="AT251" s="113">
        <f t="shared" si="573"/>
        <v>0</v>
      </c>
      <c r="AU251" s="113">
        <f t="shared" si="573"/>
        <v>1</v>
      </c>
      <c r="AV251" s="113">
        <f t="shared" si="573"/>
        <v>48733.271999999997</v>
      </c>
      <c r="AW251" s="113">
        <f>SUM(AW252:AW255)</f>
        <v>0</v>
      </c>
      <c r="AX251" s="113">
        <f>SUM(AX252:AX255)</f>
        <v>0</v>
      </c>
      <c r="AY251" s="113">
        <f>SUM(AY252:AY255)</f>
        <v>0</v>
      </c>
      <c r="AZ251" s="113">
        <f t="shared" si="573"/>
        <v>0</v>
      </c>
      <c r="BA251" s="113">
        <v>0</v>
      </c>
      <c r="BB251" s="113">
        <f t="shared" si="573"/>
        <v>0</v>
      </c>
      <c r="BC251" s="113">
        <f t="shared" si="573"/>
        <v>0</v>
      </c>
      <c r="BD251" s="113">
        <f t="shared" si="573"/>
        <v>0</v>
      </c>
      <c r="BE251" s="113">
        <f t="shared" si="573"/>
        <v>3</v>
      </c>
      <c r="BF251" s="113">
        <f t="shared" si="573"/>
        <v>207928.62719999999</v>
      </c>
      <c r="BG251" s="113">
        <f t="shared" si="573"/>
        <v>8</v>
      </c>
      <c r="BH251" s="113">
        <f t="shared" si="573"/>
        <v>550746.28224000009</v>
      </c>
      <c r="BI251" s="113">
        <f t="shared" si="573"/>
        <v>32</v>
      </c>
      <c r="BJ251" s="113">
        <f t="shared" si="573"/>
        <v>2391179.2127999999</v>
      </c>
      <c r="BK251" s="113">
        <v>0</v>
      </c>
      <c r="BL251" s="113">
        <f t="shared" si="573"/>
        <v>0</v>
      </c>
      <c r="BM251" s="113">
        <f t="shared" si="573"/>
        <v>11</v>
      </c>
      <c r="BN251" s="113">
        <f t="shared" si="573"/>
        <v>683627.61599999992</v>
      </c>
      <c r="BO251" s="113">
        <f t="shared" si="573"/>
        <v>17</v>
      </c>
      <c r="BP251" s="113">
        <f t="shared" si="573"/>
        <v>938130.07679999992</v>
      </c>
      <c r="BQ251" s="113">
        <f t="shared" si="573"/>
        <v>10</v>
      </c>
      <c r="BR251" s="113">
        <f t="shared" si="573"/>
        <v>712186.67519999994</v>
      </c>
      <c r="BS251" s="113">
        <f t="shared" si="573"/>
        <v>20</v>
      </c>
      <c r="BT251" s="203">
        <f t="shared" si="573"/>
        <v>1429509.3119999999</v>
      </c>
      <c r="BU251" s="156">
        <f t="shared" si="573"/>
        <v>0</v>
      </c>
      <c r="BV251" s="113">
        <f t="shared" si="573"/>
        <v>0</v>
      </c>
      <c r="BW251" s="113">
        <f t="shared" si="573"/>
        <v>10</v>
      </c>
      <c r="BX251" s="113">
        <f t="shared" si="573"/>
        <v>601043.68799999997</v>
      </c>
      <c r="BY251" s="113">
        <f t="shared" si="573"/>
        <v>0</v>
      </c>
      <c r="BZ251" s="113">
        <f t="shared" si="573"/>
        <v>0</v>
      </c>
      <c r="CA251" s="113">
        <f>SUM(CA252:CA255)</f>
        <v>9</v>
      </c>
      <c r="CB251" s="113">
        <f>SUM(CB252:CB255)</f>
        <v>522545.18399999989</v>
      </c>
      <c r="CC251" s="113">
        <f t="shared" ref="CC251:DJ251" si="574">SUM(CC252:CC255)</f>
        <v>5</v>
      </c>
      <c r="CD251" s="113">
        <f t="shared" si="574"/>
        <v>189518.27999999997</v>
      </c>
      <c r="CE251" s="113">
        <f t="shared" si="574"/>
        <v>3</v>
      </c>
      <c r="CF251" s="113">
        <f t="shared" si="574"/>
        <v>113710.96799999999</v>
      </c>
      <c r="CG251" s="113">
        <f t="shared" si="574"/>
        <v>5</v>
      </c>
      <c r="CH251" s="113">
        <f t="shared" si="574"/>
        <v>189518.27999999997</v>
      </c>
      <c r="CI251" s="113">
        <f t="shared" si="574"/>
        <v>5</v>
      </c>
      <c r="CJ251" s="113">
        <f t="shared" si="574"/>
        <v>324888.47999999992</v>
      </c>
      <c r="CK251" s="113">
        <f t="shared" si="574"/>
        <v>19</v>
      </c>
      <c r="CL251" s="113">
        <f t="shared" si="574"/>
        <v>1028813.5199999998</v>
      </c>
      <c r="CM251" s="113">
        <f t="shared" si="574"/>
        <v>35</v>
      </c>
      <c r="CN251" s="113">
        <f t="shared" si="574"/>
        <v>2103652.9079999998</v>
      </c>
      <c r="CO251" s="113">
        <f t="shared" si="574"/>
        <v>28</v>
      </c>
      <c r="CP251" s="113">
        <f t="shared" si="574"/>
        <v>1801576.268352</v>
      </c>
      <c r="CQ251" s="113">
        <f t="shared" si="574"/>
        <v>0</v>
      </c>
      <c r="CR251" s="113">
        <f t="shared" si="574"/>
        <v>0</v>
      </c>
      <c r="CS251" s="113">
        <f t="shared" si="574"/>
        <v>0</v>
      </c>
      <c r="CT251" s="113">
        <f t="shared" si="574"/>
        <v>0</v>
      </c>
      <c r="CU251" s="113">
        <f t="shared" si="574"/>
        <v>160</v>
      </c>
      <c r="CV251" s="113">
        <f t="shared" si="574"/>
        <v>9061657.1942399982</v>
      </c>
      <c r="CW251" s="113">
        <f t="shared" si="574"/>
        <v>1</v>
      </c>
      <c r="CX251" s="113">
        <f t="shared" si="574"/>
        <v>58479.926399999997</v>
      </c>
      <c r="CY251" s="113">
        <f t="shared" si="574"/>
        <v>5</v>
      </c>
      <c r="CZ251" s="113">
        <f t="shared" si="574"/>
        <v>315316.91519999999</v>
      </c>
      <c r="DA251" s="113">
        <f t="shared" si="574"/>
        <v>1</v>
      </c>
      <c r="DB251" s="113">
        <f t="shared" si="574"/>
        <v>64977.695999999996</v>
      </c>
      <c r="DC251" s="113">
        <f t="shared" si="574"/>
        <v>21</v>
      </c>
      <c r="DD251" s="113">
        <f t="shared" si="574"/>
        <v>1625952.0614399998</v>
      </c>
      <c r="DE251" s="113">
        <f t="shared" si="574"/>
        <v>4</v>
      </c>
      <c r="DF251" s="113">
        <f t="shared" si="574"/>
        <v>414000.74879999994</v>
      </c>
      <c r="DG251" s="113">
        <f t="shared" si="574"/>
        <v>4</v>
      </c>
      <c r="DH251" s="203">
        <f t="shared" si="574"/>
        <v>335628.14256000001</v>
      </c>
      <c r="DI251" s="113">
        <f t="shared" si="574"/>
        <v>1237</v>
      </c>
      <c r="DJ251" s="113">
        <f t="shared" si="574"/>
        <v>72131837.490432009</v>
      </c>
    </row>
    <row r="252" spans="1:114" ht="18.75" x14ac:dyDescent="0.25">
      <c r="A252" s="89"/>
      <c r="B252" s="90">
        <v>211</v>
      </c>
      <c r="C252" s="91" t="s">
        <v>592</v>
      </c>
      <c r="D252" s="92" t="s">
        <v>593</v>
      </c>
      <c r="E252" s="85">
        <v>23160</v>
      </c>
      <c r="F252" s="93">
        <v>1.78</v>
      </c>
      <c r="G252" s="111">
        <v>0.8</v>
      </c>
      <c r="H252" s="149"/>
      <c r="I252" s="95">
        <v>1.4</v>
      </c>
      <c r="J252" s="95">
        <v>1.68</v>
      </c>
      <c r="K252" s="95">
        <v>2.23</v>
      </c>
      <c r="L252" s="96">
        <v>2.57</v>
      </c>
      <c r="M252" s="97">
        <f>87-10-4</f>
        <v>73</v>
      </c>
      <c r="N252" s="98">
        <f>(M252*$E252*$F252*$G252*$I252*$N$11)</f>
        <v>3707593.6127999998</v>
      </c>
      <c r="O252" s="97"/>
      <c r="P252" s="97">
        <f>(O252*$E252*$F252*$G252*$I252*$P$11)</f>
        <v>0</v>
      </c>
      <c r="Q252" s="97">
        <v>13</v>
      </c>
      <c r="R252" s="98">
        <f>(Q252*$E252*$F252*$G252*$I252*$R$11)</f>
        <v>660256.39679999999</v>
      </c>
      <c r="S252" s="97"/>
      <c r="T252" s="98">
        <f>(S252/12*2*$E252*$F252*$G252*$I252*$T$11)+(S252/12*10*$E252*$F252*$G252*$I252*$T$12)</f>
        <v>0</v>
      </c>
      <c r="U252" s="97">
        <v>0</v>
      </c>
      <c r="V252" s="98">
        <f>(U252*$E252*$F252*$G252*$I252*$V$11)</f>
        <v>0</v>
      </c>
      <c r="W252" s="97">
        <v>0</v>
      </c>
      <c r="X252" s="98">
        <f>(W252*$E252*$F252*$G252*$I252*$X$11)</f>
        <v>0</v>
      </c>
      <c r="Y252" s="97"/>
      <c r="Z252" s="98">
        <f>(Y252*$E252*$F252*$G252*$I252*$Z$11)</f>
        <v>0</v>
      </c>
      <c r="AA252" s="97">
        <v>0</v>
      </c>
      <c r="AB252" s="98">
        <f>(AA252*$E252*$F252*$G252*$I252*$AB$11)</f>
        <v>0</v>
      </c>
      <c r="AC252" s="97">
        <v>2</v>
      </c>
      <c r="AD252" s="98">
        <f>(AC252*$E252*$F252*$G252*$I252*$AD$11)</f>
        <v>101577.90720000002</v>
      </c>
      <c r="AE252" s="97">
        <v>0</v>
      </c>
      <c r="AF252" s="98">
        <f>(AE252*$E252*$F252*$G252*$I252*$AF$11)</f>
        <v>0</v>
      </c>
      <c r="AG252" s="99"/>
      <c r="AH252" s="98">
        <f>(AG252*$E252*$F252*$G252*$I252*$AH$11)</f>
        <v>0</v>
      </c>
      <c r="AI252" s="97">
        <v>5</v>
      </c>
      <c r="AJ252" s="98">
        <f>(AI252*$E252*$F252*$G252*$I252*$AJ$11)</f>
        <v>253944.76800000004</v>
      </c>
      <c r="AK252" s="97"/>
      <c r="AL252" s="97">
        <f>(AK252*$E252*$F252*$G252*$I252*$AL$11)</f>
        <v>0</v>
      </c>
      <c r="AM252" s="97"/>
      <c r="AN252" s="98">
        <f>(AM252*$E252*$F252*$G252*$J252*$AN$11)</f>
        <v>0</v>
      </c>
      <c r="AO252" s="103"/>
      <c r="AP252" s="98">
        <f>(AO252*$E252*$F252*$G252*$J252*$AP$11)</f>
        <v>0</v>
      </c>
      <c r="AQ252" s="97">
        <v>0</v>
      </c>
      <c r="AR252" s="102">
        <f>(AQ252*$E252*$F252*$G252*$J252*$AR$11)</f>
        <v>0</v>
      </c>
      <c r="AS252" s="97"/>
      <c r="AT252" s="98">
        <f>(AS252*$E252*$F252*$G252*$I252*$AT$11)</f>
        <v>0</v>
      </c>
      <c r="AU252" s="97"/>
      <c r="AV252" s="97">
        <f>(AU252*$E252*$F252*$G252*$I252*$AV$11)</f>
        <v>0</v>
      </c>
      <c r="AW252" s="97"/>
      <c r="AX252" s="98">
        <f>(AW252*$E252*$F252*$G252*$I252*$AX$11)</f>
        <v>0</v>
      </c>
      <c r="AY252" s="97">
        <v>0</v>
      </c>
      <c r="AZ252" s="98">
        <f>(AY252*$E252*$F252*$G252*$I252*$AZ$11)</f>
        <v>0</v>
      </c>
      <c r="BA252" s="97">
        <v>0</v>
      </c>
      <c r="BB252" s="98">
        <f>(BA252*$E252*$F252*$G252*$I252*$BB$11)</f>
        <v>0</v>
      </c>
      <c r="BC252" s="97">
        <v>0</v>
      </c>
      <c r="BD252" s="98">
        <f>(BC252*$E252*$F252*$G252*$I252*$BD$11)</f>
        <v>0</v>
      </c>
      <c r="BE252" s="97"/>
      <c r="BF252" s="98">
        <f>(BE252*$E252*$F252*$G252*$I252*$BF$11)</f>
        <v>0</v>
      </c>
      <c r="BG252" s="97">
        <v>2</v>
      </c>
      <c r="BH252" s="98">
        <f>(BG252*$E252*$F252*$G252*$J252*$BH$11)</f>
        <v>121893.48864000001</v>
      </c>
      <c r="BI252" s="97">
        <v>0</v>
      </c>
      <c r="BJ252" s="98">
        <f>(BI252*$E252*$F252*$G252*$J252*$BJ$11)</f>
        <v>0</v>
      </c>
      <c r="BK252" s="97">
        <v>0</v>
      </c>
      <c r="BL252" s="98">
        <f>(BK252*$E252*$F252*$G252*$J252*$BL$11)</f>
        <v>0</v>
      </c>
      <c r="BM252" s="97"/>
      <c r="BN252" s="98">
        <f>(BM252*$E252*$F252*$G252*$J252*$BN$11)</f>
        <v>0</v>
      </c>
      <c r="BO252" s="97"/>
      <c r="BP252" s="98">
        <f>(BO252*$E252*$F252*$G252*$J252*$BP$11)</f>
        <v>0</v>
      </c>
      <c r="BQ252" s="97"/>
      <c r="BR252" s="98">
        <f>(BQ252*$E252*$F252*$G252*$J252*$BR$11)</f>
        <v>0</v>
      </c>
      <c r="BS252" s="97"/>
      <c r="BT252" s="102">
        <f>(BS252*$E252*$F252*$G252*$J252*$BT$11)</f>
        <v>0</v>
      </c>
      <c r="BU252" s="104">
        <v>0</v>
      </c>
      <c r="BV252" s="98">
        <f>(BU252*$E252*$F252*$G252*$I252*$BV$11)</f>
        <v>0</v>
      </c>
      <c r="BW252" s="97">
        <v>0</v>
      </c>
      <c r="BX252" s="98">
        <f>(BW252*$E252*$F252*$G252*$I252*$BX$11)</f>
        <v>0</v>
      </c>
      <c r="BY252" s="97">
        <v>0</v>
      </c>
      <c r="BZ252" s="98">
        <f>(BY252*$E252*$F252*$G252*$I252*$BZ$11)</f>
        <v>0</v>
      </c>
      <c r="CA252" s="97"/>
      <c r="CB252" s="98">
        <f>(CA252*$E252*$F252*$G252*$J252*$CB$11)</f>
        <v>0</v>
      </c>
      <c r="CC252" s="97"/>
      <c r="CD252" s="98">
        <f>(CC252*$E252*$F252*$G252*$I252*$CD$11)</f>
        <v>0</v>
      </c>
      <c r="CE252" s="97"/>
      <c r="CF252" s="98">
        <f>(CE252*$E252*$F252*$G252*$I252*$CF$11)</f>
        <v>0</v>
      </c>
      <c r="CG252" s="97"/>
      <c r="CH252" s="98">
        <f>(CG252*$E252*$F252*$G252*$I252*$CH$11)</f>
        <v>0</v>
      </c>
      <c r="CI252" s="97"/>
      <c r="CJ252" s="98">
        <f>(CI252*$E252*$F252*$G252*$I252*$CJ$11)</f>
        <v>0</v>
      </c>
      <c r="CK252" s="97"/>
      <c r="CL252" s="98">
        <f>(CK252*$E252*$F252*$G252*$I252*$CL$11)</f>
        <v>0</v>
      </c>
      <c r="CM252" s="97"/>
      <c r="CN252" s="98">
        <f>(CM252*$E252*$F252*$G252*$I252*$CN$11)</f>
        <v>0</v>
      </c>
      <c r="CO252" s="97">
        <v>1</v>
      </c>
      <c r="CP252" s="98">
        <f>(CO252*$E252*$F252*$G252*$J252*$CP$11)</f>
        <v>61500.805632000011</v>
      </c>
      <c r="CQ252" s="97"/>
      <c r="CR252" s="98">
        <f>(CQ252*$E252*$F252*$G252*$J252*$CR$11)</f>
        <v>0</v>
      </c>
      <c r="CS252" s="97"/>
      <c r="CT252" s="98">
        <f>(CS252*$E252*$F252*$G252*$J252*$CT$11)</f>
        <v>0</v>
      </c>
      <c r="CU252" s="103">
        <v>18</v>
      </c>
      <c r="CV252" s="98">
        <f>(CU252*$E252*$F252*$G252*$J252*$CV$11)</f>
        <v>897579.32543999993</v>
      </c>
      <c r="CW252" s="97">
        <v>0</v>
      </c>
      <c r="CX252" s="102">
        <f>(CW252*$E252*$F252*$G252*$J252*$CX$11)</f>
        <v>0</v>
      </c>
      <c r="CY252" s="146">
        <v>1</v>
      </c>
      <c r="CZ252" s="98">
        <f>(CY252*$E252*$F252*$G252*$J252*$CZ$11)</f>
        <v>55406.131200000003</v>
      </c>
      <c r="DA252" s="104"/>
      <c r="DB252" s="98">
        <f>(DA252*$E252*$F252*$G252*$J252*$DB$11)</f>
        <v>0</v>
      </c>
      <c r="DC252" s="97">
        <v>1</v>
      </c>
      <c r="DD252" s="98">
        <f>(DC252*$E252*$F252*$G252*$J252*$DD$11)</f>
        <v>66487.357440000007</v>
      </c>
      <c r="DE252" s="97"/>
      <c r="DF252" s="98">
        <f>(DE252*$E252*$F252*$G252*$K252*$DF$11)</f>
        <v>0</v>
      </c>
      <c r="DG252" s="97"/>
      <c r="DH252" s="102">
        <f>(DG252*$E252*$F252*$G252*$L252*$DH$11)</f>
        <v>0</v>
      </c>
      <c r="DI252" s="98">
        <f t="shared" ref="DI252:DJ255" si="575">SUM(M252,O252,Q252,S252,U252,W252,Y252,AA252,AC252,AE252,AG252,AI252,AO252,AS252,AU252,BY252,AK252,AY252,BA252,BC252,CM252,BE252,BG252,AM252,BK252,AQ252,CO252,BM252,CQ252,BO252,BQ252,BS252,CA252,BU252,BW252,CC252,CE252,CG252,CI252,CK252,CS252,CU252,BI252,AW252,CW252,CY252,DA252,DC252,DE252,DG252)</f>
        <v>116</v>
      </c>
      <c r="DJ252" s="98">
        <f t="shared" si="575"/>
        <v>5926239.7931519998</v>
      </c>
    </row>
    <row r="253" spans="1:114" s="8" customFormat="1" x14ac:dyDescent="0.25">
      <c r="A253" s="89"/>
      <c r="B253" s="90">
        <v>212</v>
      </c>
      <c r="C253" s="91" t="s">
        <v>594</v>
      </c>
      <c r="D253" s="92" t="s">
        <v>595</v>
      </c>
      <c r="E253" s="85">
        <v>23160</v>
      </c>
      <c r="F253" s="93">
        <v>1.67</v>
      </c>
      <c r="G253" s="94">
        <v>1</v>
      </c>
      <c r="H253" s="88"/>
      <c r="I253" s="95">
        <v>1.4</v>
      </c>
      <c r="J253" s="95">
        <v>1.68</v>
      </c>
      <c r="K253" s="95">
        <v>2.23</v>
      </c>
      <c r="L253" s="96">
        <v>2.57</v>
      </c>
      <c r="M253" s="97">
        <v>600</v>
      </c>
      <c r="N253" s="98">
        <f>(M253*$E253*$F253*$G253*$I253*$N$11)</f>
        <v>35737732.799999997</v>
      </c>
      <c r="O253" s="97"/>
      <c r="P253" s="97">
        <f>(O253*$E253*$F253*$G253*$I253*$P$11)</f>
        <v>0</v>
      </c>
      <c r="Q253" s="97">
        <v>36</v>
      </c>
      <c r="R253" s="98">
        <f>(Q253*$E253*$F253*$G253*$I253*$R$11)</f>
        <v>2144263.9679999999</v>
      </c>
      <c r="S253" s="97"/>
      <c r="T253" s="98">
        <f>(S253/12*2*$E253*$F253*$G253*$I253*$T$11)+(S253/12*10*$E253*$F253*$G253*$I253*$T$12)</f>
        <v>0</v>
      </c>
      <c r="U253" s="97">
        <v>0</v>
      </c>
      <c r="V253" s="98">
        <f>(U253*$E253*$F253*$G253*$I253*$V$11)</f>
        <v>0</v>
      </c>
      <c r="W253" s="97">
        <v>0</v>
      </c>
      <c r="X253" s="98">
        <f>(W253*$E253*$F253*$G253*$I253*$X$11)</f>
        <v>0</v>
      </c>
      <c r="Y253" s="97"/>
      <c r="Z253" s="98">
        <f>(Y253*$E253*$F253*$G253*$I253*$Z$11)</f>
        <v>0</v>
      </c>
      <c r="AA253" s="97">
        <v>0</v>
      </c>
      <c r="AB253" s="98">
        <f>(AA253*$E253*$F253*$G253*$I253*$AB$11)</f>
        <v>0</v>
      </c>
      <c r="AC253" s="97">
        <v>4</v>
      </c>
      <c r="AD253" s="98">
        <f>(AC253*$E253*$F253*$G253*$I253*$AD$11)</f>
        <v>238251.552</v>
      </c>
      <c r="AE253" s="97">
        <v>0</v>
      </c>
      <c r="AF253" s="98">
        <f>(AE253*$E253*$F253*$G253*$I253*$AF$11)</f>
        <v>0</v>
      </c>
      <c r="AG253" s="99"/>
      <c r="AH253" s="98">
        <f>(AG253*$E253*$F253*$G253*$I253*$AH$11)</f>
        <v>0</v>
      </c>
      <c r="AI253" s="97">
        <v>21</v>
      </c>
      <c r="AJ253" s="98">
        <f>(AI253*$E253*$F253*$G253*$I253*$AJ$11)</f>
        <v>1250820.648</v>
      </c>
      <c r="AK253" s="97"/>
      <c r="AL253" s="97">
        <f>(AK253*$E253*$F253*$G253*$I253*$AL$11)</f>
        <v>0</v>
      </c>
      <c r="AM253" s="97"/>
      <c r="AN253" s="98">
        <f>(AM253*$E253*$F253*$G253*$J253*$AN$11)</f>
        <v>0</v>
      </c>
      <c r="AO253" s="103"/>
      <c r="AP253" s="98">
        <f>(AO253*$E253*$F253*$G253*$J253*$AP$11)</f>
        <v>0</v>
      </c>
      <c r="AQ253" s="97">
        <v>3</v>
      </c>
      <c r="AR253" s="102">
        <f>(AQ253*$E253*$F253*$G253*$J253*$AR$11)</f>
        <v>214426.39680000002</v>
      </c>
      <c r="AS253" s="97"/>
      <c r="AT253" s="98">
        <f>(AS253*$E253*$F253*$G253*$I253*$AT$11)</f>
        <v>0</v>
      </c>
      <c r="AU253" s="97">
        <v>1</v>
      </c>
      <c r="AV253" s="97">
        <f>(AU253*$E253*$F253*$G253*$I253*$AV$11)</f>
        <v>48733.271999999997</v>
      </c>
      <c r="AW253" s="97"/>
      <c r="AX253" s="98">
        <f>(AW253*$E253*$F253*$G253*$I253*$AX$11)</f>
        <v>0</v>
      </c>
      <c r="AY253" s="97">
        <v>0</v>
      </c>
      <c r="AZ253" s="98">
        <f>(AY253*$E253*$F253*$G253*$I253*$AZ$11)</f>
        <v>0</v>
      </c>
      <c r="BA253" s="97">
        <v>0</v>
      </c>
      <c r="BB253" s="98">
        <f>(BA253*$E253*$F253*$G253*$I253*$BB$11)</f>
        <v>0</v>
      </c>
      <c r="BC253" s="97">
        <v>0</v>
      </c>
      <c r="BD253" s="98">
        <f>(BC253*$E253*$F253*$G253*$I253*$BD$11)</f>
        <v>0</v>
      </c>
      <c r="BE253" s="97">
        <v>3</v>
      </c>
      <c r="BF253" s="98">
        <f>(BE253*$E253*$F253*$G253*$I253*$BF$11)</f>
        <v>207928.62719999999</v>
      </c>
      <c r="BG253" s="97">
        <v>6</v>
      </c>
      <c r="BH253" s="98">
        <f>(BG253*$E253*$F253*$G253*$J253*$BH$11)</f>
        <v>428852.79360000003</v>
      </c>
      <c r="BI253" s="97">
        <v>32</v>
      </c>
      <c r="BJ253" s="98">
        <f>(BI253*$E253*$F253*$G253*$J253*$BJ$11)</f>
        <v>2391179.2127999999</v>
      </c>
      <c r="BK253" s="97">
        <v>0</v>
      </c>
      <c r="BL253" s="98">
        <f>(BK253*$E253*$F253*$G253*$J253*$BL$11)</f>
        <v>0</v>
      </c>
      <c r="BM253" s="97">
        <v>10</v>
      </c>
      <c r="BN253" s="98">
        <f>(BM253*$E253*$F253*$G253*$J253*$BN$11)</f>
        <v>649776.96</v>
      </c>
      <c r="BO253" s="97">
        <v>15</v>
      </c>
      <c r="BP253" s="98">
        <f>(BO253*$E253*$F253*$G253*$J253*$BP$11)</f>
        <v>877198.89599999995</v>
      </c>
      <c r="BQ253" s="97">
        <v>7</v>
      </c>
      <c r="BR253" s="98">
        <f>(BQ253*$E253*$F253*$G253*$J253*$BR$11)</f>
        <v>582200.1561599999</v>
      </c>
      <c r="BS253" s="97">
        <v>20</v>
      </c>
      <c r="BT253" s="102">
        <f>(BS253*$E253*$F253*$G253*$J253*$BT$11)</f>
        <v>1429509.3119999999</v>
      </c>
      <c r="BU253" s="104">
        <v>0</v>
      </c>
      <c r="BV253" s="98">
        <f>(BU253*$E253*$F253*$G253*$I253*$BV$11)</f>
        <v>0</v>
      </c>
      <c r="BW253" s="97">
        <v>10</v>
      </c>
      <c r="BX253" s="98">
        <f>(BW253*$E253*$F253*$G253*$I253*$BX$11)</f>
        <v>601043.68799999997</v>
      </c>
      <c r="BY253" s="97">
        <v>0</v>
      </c>
      <c r="BZ253" s="98">
        <f>(BY253*$E253*$F253*$G253*$I253*$BZ$11)</f>
        <v>0</v>
      </c>
      <c r="CA253" s="97">
        <v>7</v>
      </c>
      <c r="CB253" s="98">
        <f>(CA253*$E253*$F253*$G253*$J253*$CB$11)</f>
        <v>454843.87199999992</v>
      </c>
      <c r="CC253" s="97">
        <v>5</v>
      </c>
      <c r="CD253" s="98">
        <f>(CC253*$E253*$F253*$G253*$I253*$CD$11)</f>
        <v>189518.27999999997</v>
      </c>
      <c r="CE253" s="97">
        <v>3</v>
      </c>
      <c r="CF253" s="98">
        <f>(CE253*$E253*$F253*$G253*$I253*$CF$11)</f>
        <v>113710.96799999999</v>
      </c>
      <c r="CG253" s="97">
        <v>5</v>
      </c>
      <c r="CH253" s="98">
        <f>(CG253*$E253*$F253*$G253*$I253*$CH$11)</f>
        <v>189518.27999999997</v>
      </c>
      <c r="CI253" s="97">
        <v>5</v>
      </c>
      <c r="CJ253" s="98">
        <f>(CI253*$E253*$F253*$G253*$I253*$CJ$11)</f>
        <v>324888.47999999992</v>
      </c>
      <c r="CK253" s="97">
        <v>19</v>
      </c>
      <c r="CL253" s="98">
        <f>(CK253*$E253*$F253*$G253*$I253*$CL$11)</f>
        <v>1028813.5199999998</v>
      </c>
      <c r="CM253" s="97">
        <v>35</v>
      </c>
      <c r="CN253" s="98">
        <f>(CM253*$E253*$F253*$G253*$I253*$CN$11)</f>
        <v>2103652.9079999998</v>
      </c>
      <c r="CO253" s="97">
        <v>21</v>
      </c>
      <c r="CP253" s="98">
        <f>(CO253*$E253*$F253*$G253*$J253*$CP$11)</f>
        <v>1514630.0937600001</v>
      </c>
      <c r="CQ253" s="97"/>
      <c r="CR253" s="98">
        <f>(CQ253*$E253*$F253*$G253*$J253*$CR$11)</f>
        <v>0</v>
      </c>
      <c r="CS253" s="97"/>
      <c r="CT253" s="98">
        <f>(CS253*$E253*$F253*$G253*$J253*$CT$11)</f>
        <v>0</v>
      </c>
      <c r="CU253" s="103">
        <v>137</v>
      </c>
      <c r="CV253" s="98">
        <f>(CU253*$E253*$F253*$G253*$J253*$CV$11)</f>
        <v>8011749.9167999988</v>
      </c>
      <c r="CW253" s="97">
        <v>1</v>
      </c>
      <c r="CX253" s="102">
        <f>(CW253*$E253*$F253*$G253*$J253*$CX$11)</f>
        <v>58479.926399999997</v>
      </c>
      <c r="CY253" s="146">
        <v>4</v>
      </c>
      <c r="CZ253" s="98">
        <f>(CY253*$E253*$F253*$G253*$J253*$CZ$11)</f>
        <v>259910.78399999999</v>
      </c>
      <c r="DA253" s="104">
        <v>1</v>
      </c>
      <c r="DB253" s="98">
        <f>(DA253*$E253*$F253*$G253*$J253*$DB$11)</f>
        <v>64977.695999999996</v>
      </c>
      <c r="DC253" s="97">
        <v>20</v>
      </c>
      <c r="DD253" s="98">
        <f>(DC253*$E253*$F253*$G253*$J253*$DD$11)</f>
        <v>1559464.7039999999</v>
      </c>
      <c r="DE253" s="97">
        <v>4</v>
      </c>
      <c r="DF253" s="98">
        <f>(DE253*$E253*$F253*$G253*$K253*$DF$11)</f>
        <v>414000.74879999994</v>
      </c>
      <c r="DG253" s="97">
        <v>2</v>
      </c>
      <c r="DH253" s="102">
        <f>(DG253*$E253*$F253*$G253*$L253*$DH$11)</f>
        <v>220668.89687999999</v>
      </c>
      <c r="DI253" s="98">
        <f t="shared" si="575"/>
        <v>1037</v>
      </c>
      <c r="DJ253" s="98">
        <f t="shared" si="575"/>
        <v>63310747.357200004</v>
      </c>
    </row>
    <row r="254" spans="1:114" ht="15.75" customHeight="1" x14ac:dyDescent="0.25">
      <c r="A254" s="89"/>
      <c r="B254" s="90">
        <v>213</v>
      </c>
      <c r="C254" s="91" t="s">
        <v>596</v>
      </c>
      <c r="D254" s="92" t="s">
        <v>597</v>
      </c>
      <c r="E254" s="85">
        <v>23160</v>
      </c>
      <c r="F254" s="93">
        <v>0.87</v>
      </c>
      <c r="G254" s="94">
        <v>1</v>
      </c>
      <c r="H254" s="88"/>
      <c r="I254" s="95">
        <v>1.4</v>
      </c>
      <c r="J254" s="95">
        <v>1.68</v>
      </c>
      <c r="K254" s="95">
        <v>2.23</v>
      </c>
      <c r="L254" s="96">
        <v>2.57</v>
      </c>
      <c r="M254" s="97">
        <f>34+10+4</f>
        <v>48</v>
      </c>
      <c r="N254" s="98">
        <f>(M254*$E254*$F254*$G254*$I254*$N$11)</f>
        <v>1489428.8640000001</v>
      </c>
      <c r="O254" s="97"/>
      <c r="P254" s="97">
        <f>(O254*$E254*$F254*$G254*$I254*$P$11)</f>
        <v>0</v>
      </c>
      <c r="Q254" s="97">
        <v>1</v>
      </c>
      <c r="R254" s="98">
        <f>(Q254*$E254*$F254*$G254*$I254*$R$11)</f>
        <v>31029.768000000004</v>
      </c>
      <c r="S254" s="97"/>
      <c r="T254" s="98">
        <f>(S254/12*2*$E254*$F254*$G254*$I254*$T$11)+(S254/12*10*$E254*$F254*$G254*$I254*$T$12)</f>
        <v>0</v>
      </c>
      <c r="U254" s="97">
        <v>0</v>
      </c>
      <c r="V254" s="98">
        <f>(U254*$E254*$F254*$G254*$I254*$V$11)</f>
        <v>0</v>
      </c>
      <c r="W254" s="97">
        <v>0</v>
      </c>
      <c r="X254" s="98">
        <f>(W254*$E254*$F254*$G254*$I254*$X$11)</f>
        <v>0</v>
      </c>
      <c r="Y254" s="97"/>
      <c r="Z254" s="98">
        <f>(Y254*$E254*$F254*$G254*$I254*$Z$11)</f>
        <v>0</v>
      </c>
      <c r="AA254" s="97">
        <v>0</v>
      </c>
      <c r="AB254" s="98">
        <f>(AA254*$E254*$F254*$G254*$I254*$AB$11)</f>
        <v>0</v>
      </c>
      <c r="AC254" s="97"/>
      <c r="AD254" s="98">
        <f>(AC254*$E254*$F254*$G254*$I254*$AD$11)</f>
        <v>0</v>
      </c>
      <c r="AE254" s="97">
        <v>1</v>
      </c>
      <c r="AF254" s="98">
        <f>(AE254*$E254*$F254*$G254*$I254*$AF$11)</f>
        <v>39492.432000000001</v>
      </c>
      <c r="AG254" s="99"/>
      <c r="AH254" s="98">
        <f>(AG254*$E254*$F254*$G254*$I254*$AH$11)</f>
        <v>0</v>
      </c>
      <c r="AI254" s="97">
        <v>3</v>
      </c>
      <c r="AJ254" s="98">
        <f>(AI254*$E254*$F254*$G254*$I254*$AJ$11)</f>
        <v>93089.304000000004</v>
      </c>
      <c r="AK254" s="97">
        <v>4</v>
      </c>
      <c r="AL254" s="97">
        <f>(AK254*$E254*$F254*$G254*$I254*$AL$11)</f>
        <v>124119.07200000001</v>
      </c>
      <c r="AM254" s="97"/>
      <c r="AN254" s="98">
        <f>(AM254*$E254*$F254*$G254*$J254*$AN$11)</f>
        <v>0</v>
      </c>
      <c r="AO254" s="103">
        <v>0</v>
      </c>
      <c r="AP254" s="98">
        <f>(AO254*$E254*$F254*$G254*$J254*$AP$11)</f>
        <v>0</v>
      </c>
      <c r="AQ254" s="97">
        <v>1</v>
      </c>
      <c r="AR254" s="102">
        <f>(AQ254*$E254*$F254*$G254*$J254*$AR$11)</f>
        <v>37235.721600000004</v>
      </c>
      <c r="AS254" s="97"/>
      <c r="AT254" s="98">
        <f>(AS254*$E254*$F254*$G254*$I254*$AT$11)</f>
        <v>0</v>
      </c>
      <c r="AU254" s="97"/>
      <c r="AV254" s="97">
        <f>(AU254*$E254*$F254*$G254*$I254*$AV$11)</f>
        <v>0</v>
      </c>
      <c r="AW254" s="97"/>
      <c r="AX254" s="98">
        <f>(AW254*$E254*$F254*$G254*$I254*$AX$11)</f>
        <v>0</v>
      </c>
      <c r="AY254" s="97">
        <v>0</v>
      </c>
      <c r="AZ254" s="98">
        <f>(AY254*$E254*$F254*$G254*$I254*$AZ$11)</f>
        <v>0</v>
      </c>
      <c r="BA254" s="97">
        <v>0</v>
      </c>
      <c r="BB254" s="98">
        <f>(BA254*$E254*$F254*$G254*$I254*$BB$11)</f>
        <v>0</v>
      </c>
      <c r="BC254" s="97">
        <v>0</v>
      </c>
      <c r="BD254" s="98">
        <f>(BC254*$E254*$F254*$G254*$I254*$BD$11)</f>
        <v>0</v>
      </c>
      <c r="BE254" s="97"/>
      <c r="BF254" s="98">
        <f>(BE254*$E254*$F254*$G254*$I254*$BF$11)</f>
        <v>0</v>
      </c>
      <c r="BG254" s="97">
        <v>0</v>
      </c>
      <c r="BH254" s="98">
        <f>(BG254*$E254*$F254*$G254*$J254*$BH$11)</f>
        <v>0</v>
      </c>
      <c r="BI254" s="97">
        <v>0</v>
      </c>
      <c r="BJ254" s="98">
        <f>(BI254*$E254*$F254*$G254*$J254*$BJ$11)</f>
        <v>0</v>
      </c>
      <c r="BK254" s="97">
        <v>0</v>
      </c>
      <c r="BL254" s="98">
        <f>(BK254*$E254*$F254*$G254*$J254*$BL$11)</f>
        <v>0</v>
      </c>
      <c r="BM254" s="97">
        <v>1</v>
      </c>
      <c r="BN254" s="98">
        <f>(BM254*$E254*$F254*$G254*$J254*$BN$11)</f>
        <v>33850.656000000003</v>
      </c>
      <c r="BO254" s="97">
        <v>2</v>
      </c>
      <c r="BP254" s="98">
        <f>(BO254*$E254*$F254*$G254*$J254*$BP$11)</f>
        <v>60931.180800000009</v>
      </c>
      <c r="BQ254" s="97">
        <v>3</v>
      </c>
      <c r="BR254" s="98">
        <f>(BQ254*$E254*$F254*$G254*$J254*$BR$11)</f>
        <v>129986.51904</v>
      </c>
      <c r="BS254" s="97"/>
      <c r="BT254" s="102">
        <f>(BS254*$E254*$F254*$G254*$J254*$BT$11)</f>
        <v>0</v>
      </c>
      <c r="BU254" s="104">
        <v>0</v>
      </c>
      <c r="BV254" s="98">
        <f>(BU254*$E254*$F254*$G254*$I254*$BV$11)</f>
        <v>0</v>
      </c>
      <c r="BW254" s="97">
        <v>0</v>
      </c>
      <c r="BX254" s="98">
        <f>(BW254*$E254*$F254*$G254*$I254*$BX$11)</f>
        <v>0</v>
      </c>
      <c r="BY254" s="97">
        <v>0</v>
      </c>
      <c r="BZ254" s="98">
        <f>(BY254*$E254*$F254*$G254*$I254*$BZ$11)</f>
        <v>0</v>
      </c>
      <c r="CA254" s="97">
        <v>2</v>
      </c>
      <c r="CB254" s="98">
        <f>(CA254*$E254*$F254*$G254*$J254*$CB$11)</f>
        <v>67701.312000000005</v>
      </c>
      <c r="CC254" s="97">
        <v>0</v>
      </c>
      <c r="CD254" s="98">
        <f>(CC254*$E254*$F254*$G254*$I254*$CD$11)</f>
        <v>0</v>
      </c>
      <c r="CE254" s="97"/>
      <c r="CF254" s="98">
        <f>(CE254*$E254*$F254*$G254*$I254*$CF$11)</f>
        <v>0</v>
      </c>
      <c r="CG254" s="97"/>
      <c r="CH254" s="98">
        <f>(CG254*$E254*$F254*$G254*$I254*$CH$11)</f>
        <v>0</v>
      </c>
      <c r="CI254" s="97"/>
      <c r="CJ254" s="98">
        <f>(CI254*$E254*$F254*$G254*$I254*$CJ$11)</f>
        <v>0</v>
      </c>
      <c r="CK254" s="97"/>
      <c r="CL254" s="98">
        <f>(CK254*$E254*$F254*$G254*$I254*$CL$11)</f>
        <v>0</v>
      </c>
      <c r="CM254" s="97"/>
      <c r="CN254" s="98">
        <f>(CM254*$E254*$F254*$G254*$I254*$CN$11)</f>
        <v>0</v>
      </c>
      <c r="CO254" s="97">
        <v>6</v>
      </c>
      <c r="CP254" s="98">
        <f>(CO254*$E254*$F254*$G254*$J254*$CP$11)</f>
        <v>225445.36895999999</v>
      </c>
      <c r="CQ254" s="97"/>
      <c r="CR254" s="98">
        <f>(CQ254*$E254*$F254*$G254*$J254*$CR$11)</f>
        <v>0</v>
      </c>
      <c r="CS254" s="97"/>
      <c r="CT254" s="98">
        <f>(CS254*$E254*$F254*$G254*$J254*$CT$11)</f>
        <v>0</v>
      </c>
      <c r="CU254" s="103">
        <v>5</v>
      </c>
      <c r="CV254" s="98">
        <f>(CU254*$E254*$F254*$G254*$J254*$CV$11)</f>
        <v>152327.95199999999</v>
      </c>
      <c r="CW254" s="97">
        <v>0</v>
      </c>
      <c r="CX254" s="102">
        <f>(CW254*$E254*$F254*$G254*$J254*$CX$11)</f>
        <v>0</v>
      </c>
      <c r="CY254" s="97"/>
      <c r="CZ254" s="98">
        <f>(CY254*$E254*$F254*$G254*$J254*$CZ$11)</f>
        <v>0</v>
      </c>
      <c r="DA254" s="104"/>
      <c r="DB254" s="98">
        <f>(DA254*$E254*$F254*$G254*$J254*$DB$11)</f>
        <v>0</v>
      </c>
      <c r="DC254" s="97"/>
      <c r="DD254" s="98">
        <f>(DC254*$E254*$F254*$G254*$J254*$DD$11)</f>
        <v>0</v>
      </c>
      <c r="DE254" s="97"/>
      <c r="DF254" s="98">
        <f>(DE254*$E254*$F254*$G254*$K254*$DF$11)</f>
        <v>0</v>
      </c>
      <c r="DG254" s="97">
        <v>2</v>
      </c>
      <c r="DH254" s="102">
        <f>(DG254*$E254*$F254*$G254*$L254*$DH$11)</f>
        <v>114959.24568000001</v>
      </c>
      <c r="DI254" s="98">
        <f t="shared" si="575"/>
        <v>79</v>
      </c>
      <c r="DJ254" s="98">
        <f t="shared" si="575"/>
        <v>2599597.3960800003</v>
      </c>
    </row>
    <row r="255" spans="1:114" x14ac:dyDescent="0.25">
      <c r="A255" s="89"/>
      <c r="B255" s="90">
        <v>214</v>
      </c>
      <c r="C255" s="91" t="s">
        <v>598</v>
      </c>
      <c r="D255" s="92" t="s">
        <v>599</v>
      </c>
      <c r="E255" s="85">
        <v>23160</v>
      </c>
      <c r="F255" s="93">
        <v>1.57</v>
      </c>
      <c r="G255" s="94">
        <v>1</v>
      </c>
      <c r="H255" s="88"/>
      <c r="I255" s="95">
        <v>1.4</v>
      </c>
      <c r="J255" s="95">
        <v>1.68</v>
      </c>
      <c r="K255" s="95">
        <v>2.23</v>
      </c>
      <c r="L255" s="96">
        <v>2.57</v>
      </c>
      <c r="M255" s="97">
        <v>4</v>
      </c>
      <c r="N255" s="98">
        <f>(M255*$E255*$F255*$G255*$I255*$N$11)</f>
        <v>223984.99200000003</v>
      </c>
      <c r="O255" s="97"/>
      <c r="P255" s="97">
        <f>(O255*$E255*$F255*$G255*$I255*$P$11)</f>
        <v>0</v>
      </c>
      <c r="Q255" s="97"/>
      <c r="R255" s="98">
        <f>(Q255*$E255*$F255*$G255*$I255*$R$11)</f>
        <v>0</v>
      </c>
      <c r="S255" s="97"/>
      <c r="T255" s="98">
        <f>(S255/12*2*$E255*$F255*$G255*$I255*$T$11)+(S255/12*10*$E255*$F255*$G255*$I255*$T$12)</f>
        <v>0</v>
      </c>
      <c r="U255" s="97"/>
      <c r="V255" s="98">
        <f>(U255*$E255*$F255*$G255*$I255*$V$11)</f>
        <v>0</v>
      </c>
      <c r="W255" s="97"/>
      <c r="X255" s="98">
        <f>(W255*$E255*$F255*$G255*$I255*$X$11)</f>
        <v>0</v>
      </c>
      <c r="Y255" s="97"/>
      <c r="Z255" s="98">
        <f>(Y255*$E255*$F255*$G255*$I255*$Z$11)</f>
        <v>0</v>
      </c>
      <c r="AA255" s="97"/>
      <c r="AB255" s="98">
        <f>(AA255*$E255*$F255*$G255*$I255*$AB$11)</f>
        <v>0</v>
      </c>
      <c r="AC255" s="97"/>
      <c r="AD255" s="98">
        <f>(AC255*$E255*$F255*$G255*$I255*$AD$11)</f>
        <v>0</v>
      </c>
      <c r="AE255" s="97">
        <v>1</v>
      </c>
      <c r="AF255" s="98">
        <f>(AE255*$E255*$F255*$G255*$I255*$AF$11)</f>
        <v>71267.95199999999</v>
      </c>
      <c r="AG255" s="99"/>
      <c r="AH255" s="98">
        <f>(AG255*$E255*$F255*$G255*$I255*$AH$11)</f>
        <v>0</v>
      </c>
      <c r="AI255" s="97"/>
      <c r="AJ255" s="98">
        <f>(AI255*$E255*$F255*$G255*$I255*$AJ$11)</f>
        <v>0</v>
      </c>
      <c r="AK255" s="97"/>
      <c r="AL255" s="97">
        <f>(AK255*$E255*$F255*$G255*$I255*$AL$11)</f>
        <v>0</v>
      </c>
      <c r="AM255" s="97"/>
      <c r="AN255" s="98">
        <f>(AM255*$E255*$F255*$G255*$J255*$AN$11)</f>
        <v>0</v>
      </c>
      <c r="AO255" s="103">
        <v>0</v>
      </c>
      <c r="AP255" s="98">
        <f>(AO255*$E255*$F255*$G255*$J255*$AP$11)</f>
        <v>0</v>
      </c>
      <c r="AQ255" s="97">
        <v>0</v>
      </c>
      <c r="AR255" s="102">
        <f>(AQ255*$E255*$F255*$G255*$J255*$AR$11)</f>
        <v>0</v>
      </c>
      <c r="AS255" s="97"/>
      <c r="AT255" s="98">
        <f>(AS255*$E255*$F255*$G255*$I255*$AT$11)</f>
        <v>0</v>
      </c>
      <c r="AU255" s="97"/>
      <c r="AV255" s="97">
        <f>(AU255*$E255*$F255*$G255*$I255*$AV$11)</f>
        <v>0</v>
      </c>
      <c r="AW255" s="97"/>
      <c r="AX255" s="98">
        <f>(AW255*$E255*$F255*$G255*$I255*$AX$11)</f>
        <v>0</v>
      </c>
      <c r="AY255" s="97"/>
      <c r="AZ255" s="98">
        <f>(AY255*$E255*$F255*$G255*$I255*$AZ$11)</f>
        <v>0</v>
      </c>
      <c r="BA255" s="97"/>
      <c r="BB255" s="98">
        <f>(BA255*$E255*$F255*$G255*$I255*$BB$11)</f>
        <v>0</v>
      </c>
      <c r="BC255" s="97"/>
      <c r="BD255" s="98">
        <f>(BC255*$E255*$F255*$G255*$I255*$BD$11)</f>
        <v>0</v>
      </c>
      <c r="BE255" s="97"/>
      <c r="BF255" s="98">
        <f>(BE255*$E255*$F255*$G255*$I255*$BF$11)</f>
        <v>0</v>
      </c>
      <c r="BG255" s="97">
        <v>0</v>
      </c>
      <c r="BH255" s="98">
        <f>(BG255*$E255*$F255*$G255*$J255*$BH$11)</f>
        <v>0</v>
      </c>
      <c r="BI255" s="97"/>
      <c r="BJ255" s="98">
        <f>(BI255*$E255*$F255*$G255*$J255*$BJ$11)</f>
        <v>0</v>
      </c>
      <c r="BK255" s="97"/>
      <c r="BL255" s="98">
        <f>(BK255*$E255*$F255*$G255*$J255*$BL$11)</f>
        <v>0</v>
      </c>
      <c r="BM255" s="97"/>
      <c r="BN255" s="98">
        <f>(BM255*$E255*$F255*$G255*$J255*$BN$11)</f>
        <v>0</v>
      </c>
      <c r="BO255" s="97"/>
      <c r="BP255" s="98">
        <f>(BO255*$E255*$F255*$G255*$J255*$BP$11)</f>
        <v>0</v>
      </c>
      <c r="BQ255" s="97"/>
      <c r="BR255" s="98">
        <f>(BQ255*$E255*$F255*$G255*$J255*$BR$11)</f>
        <v>0</v>
      </c>
      <c r="BS255" s="97"/>
      <c r="BT255" s="102">
        <f>(BS255*$E255*$F255*$G255*$J255*$BT$11)</f>
        <v>0</v>
      </c>
      <c r="BU255" s="104"/>
      <c r="BV255" s="98">
        <f>(BU255*$E255*$F255*$G255*$I255*$BV$11)</f>
        <v>0</v>
      </c>
      <c r="BW255" s="97"/>
      <c r="BX255" s="98">
        <f>(BW255*$E255*$F255*$G255*$I255*$BX$11)</f>
        <v>0</v>
      </c>
      <c r="BY255" s="97"/>
      <c r="BZ255" s="98">
        <f>(BY255*$E255*$F255*$G255*$I255*$BZ$11)</f>
        <v>0</v>
      </c>
      <c r="CA255" s="97"/>
      <c r="CB255" s="98">
        <f>(CA255*$E255*$F255*$G255*$J255*$CB$11)</f>
        <v>0</v>
      </c>
      <c r="CC255" s="97"/>
      <c r="CD255" s="98">
        <f>(CC255*$E255*$F255*$G255*$I255*$CD$11)</f>
        <v>0</v>
      </c>
      <c r="CE255" s="97"/>
      <c r="CF255" s="98">
        <f>(CE255*$E255*$F255*$G255*$I255*$CF$11)</f>
        <v>0</v>
      </c>
      <c r="CG255" s="97"/>
      <c r="CH255" s="98">
        <f>(CG255*$E255*$F255*$G255*$I255*$CH$11)</f>
        <v>0</v>
      </c>
      <c r="CI255" s="97"/>
      <c r="CJ255" s="98">
        <f>(CI255*$E255*$F255*$G255*$I255*$CJ$11)</f>
        <v>0</v>
      </c>
      <c r="CK255" s="97"/>
      <c r="CL255" s="98">
        <f>(CK255*$E255*$F255*$G255*$I255*$CL$11)</f>
        <v>0</v>
      </c>
      <c r="CM255" s="97"/>
      <c r="CN255" s="98">
        <f>(CM255*$E255*$F255*$G255*$I255*$CN$11)</f>
        <v>0</v>
      </c>
      <c r="CO255" s="97">
        <v>0</v>
      </c>
      <c r="CP255" s="98">
        <f>(CO255*$E255*$F255*$G255*$J255*$CP$11)</f>
        <v>0</v>
      </c>
      <c r="CQ255" s="97"/>
      <c r="CR255" s="98">
        <f>(CQ255*$E255*$F255*$G255*$J255*$CR$11)</f>
        <v>0</v>
      </c>
      <c r="CS255" s="97"/>
      <c r="CT255" s="98">
        <f>(CS255*$E255*$F255*$G255*$J255*$CT$11)</f>
        <v>0</v>
      </c>
      <c r="CU255" s="103">
        <v>0</v>
      </c>
      <c r="CV255" s="98">
        <f>(CU255*$E255*$F255*$G255*$J255*$CV$11)</f>
        <v>0</v>
      </c>
      <c r="CW255" s="97"/>
      <c r="CX255" s="102">
        <f>(CW255*$E255*$F255*$G255*$J255*$CX$11)</f>
        <v>0</v>
      </c>
      <c r="CY255" s="97"/>
      <c r="CZ255" s="98">
        <f>(CY255*$E255*$F255*$G255*$J255*$CZ$11)</f>
        <v>0</v>
      </c>
      <c r="DA255" s="104"/>
      <c r="DB255" s="98">
        <f>(DA255*$E255*$F255*$G255*$J255*$DB$11)</f>
        <v>0</v>
      </c>
      <c r="DC255" s="97"/>
      <c r="DD255" s="98">
        <f>(DC255*$E255*$F255*$G255*$J255*$DD$11)</f>
        <v>0</v>
      </c>
      <c r="DE255" s="97"/>
      <c r="DF255" s="98">
        <f>(DE255*$E255*$F255*$G255*$K255*$DF$11)</f>
        <v>0</v>
      </c>
      <c r="DG255" s="97"/>
      <c r="DH255" s="102">
        <f>(DG255*$E255*$F255*$G255*$L255*$DH$11)</f>
        <v>0</v>
      </c>
      <c r="DI255" s="98">
        <f t="shared" si="575"/>
        <v>5</v>
      </c>
      <c r="DJ255" s="98">
        <f t="shared" si="575"/>
        <v>295252.94400000002</v>
      </c>
    </row>
    <row r="256" spans="1:114" ht="15.75" customHeight="1" x14ac:dyDescent="0.25">
      <c r="A256" s="89">
        <v>25</v>
      </c>
      <c r="B256" s="204"/>
      <c r="C256" s="205"/>
      <c r="D256" s="201" t="s">
        <v>600</v>
      </c>
      <c r="E256" s="85">
        <v>23160</v>
      </c>
      <c r="F256" s="155">
        <v>1.18</v>
      </c>
      <c r="G256" s="95">
        <v>1</v>
      </c>
      <c r="H256" s="88"/>
      <c r="I256" s="95">
        <v>1.4</v>
      </c>
      <c r="J256" s="95">
        <v>1.68</v>
      </c>
      <c r="K256" s="95">
        <v>2.23</v>
      </c>
      <c r="L256" s="96">
        <v>2.57</v>
      </c>
      <c r="M256" s="113">
        <f>SUM(M257:M268)</f>
        <v>806</v>
      </c>
      <c r="N256" s="113">
        <f>SUM(N257:N268)</f>
        <v>57243359.342399999</v>
      </c>
      <c r="O256" s="113">
        <f t="shared" ref="O256:BZ256" si="576">SUM(O257:O268)</f>
        <v>211</v>
      </c>
      <c r="P256" s="113">
        <f t="shared" si="576"/>
        <v>20693003.2848</v>
      </c>
      <c r="Q256" s="113">
        <f t="shared" si="576"/>
        <v>0</v>
      </c>
      <c r="R256" s="113">
        <f t="shared" si="576"/>
        <v>0</v>
      </c>
      <c r="S256" s="113">
        <f t="shared" si="576"/>
        <v>0</v>
      </c>
      <c r="T256" s="113">
        <f t="shared" si="576"/>
        <v>0</v>
      </c>
      <c r="U256" s="113">
        <f t="shared" si="576"/>
        <v>0</v>
      </c>
      <c r="V256" s="113">
        <f t="shared" si="576"/>
        <v>0</v>
      </c>
      <c r="W256" s="113">
        <f t="shared" si="576"/>
        <v>0</v>
      </c>
      <c r="X256" s="113">
        <f t="shared" si="576"/>
        <v>0</v>
      </c>
      <c r="Y256" s="113">
        <f t="shared" si="576"/>
        <v>0</v>
      </c>
      <c r="Z256" s="113">
        <f t="shared" si="576"/>
        <v>0</v>
      </c>
      <c r="AA256" s="113">
        <f t="shared" si="576"/>
        <v>0</v>
      </c>
      <c r="AB256" s="113">
        <f t="shared" si="576"/>
        <v>0</v>
      </c>
      <c r="AC256" s="113">
        <f t="shared" si="576"/>
        <v>152</v>
      </c>
      <c r="AD256" s="113">
        <f t="shared" si="576"/>
        <v>10146234.806400001</v>
      </c>
      <c r="AE256" s="113">
        <f t="shared" si="576"/>
        <v>1648</v>
      </c>
      <c r="AF256" s="113">
        <f t="shared" si="576"/>
        <v>67502916.028799981</v>
      </c>
      <c r="AG256" s="113">
        <f t="shared" si="576"/>
        <v>5</v>
      </c>
      <c r="AH256" s="113">
        <f t="shared" si="576"/>
        <v>283119.88320000004</v>
      </c>
      <c r="AI256" s="113">
        <f t="shared" si="576"/>
        <v>91</v>
      </c>
      <c r="AJ256" s="113">
        <f t="shared" si="576"/>
        <v>3294006.0384000004</v>
      </c>
      <c r="AK256" s="113">
        <f t="shared" si="576"/>
        <v>489</v>
      </c>
      <c r="AL256" s="113">
        <f t="shared" si="576"/>
        <v>17394717.2784</v>
      </c>
      <c r="AM256" s="113">
        <f t="shared" si="576"/>
        <v>381</v>
      </c>
      <c r="AN256" s="113">
        <f t="shared" si="576"/>
        <v>26813571.523200005</v>
      </c>
      <c r="AO256" s="113">
        <f t="shared" si="576"/>
        <v>4</v>
      </c>
      <c r="AP256" s="113">
        <f t="shared" si="576"/>
        <v>294804.19584</v>
      </c>
      <c r="AQ256" s="113">
        <f t="shared" si="576"/>
        <v>23</v>
      </c>
      <c r="AR256" s="113">
        <f t="shared" si="576"/>
        <v>1590008.112</v>
      </c>
      <c r="AS256" s="113">
        <f t="shared" si="576"/>
        <v>0</v>
      </c>
      <c r="AT256" s="113">
        <f t="shared" si="576"/>
        <v>0</v>
      </c>
      <c r="AU256" s="113">
        <f t="shared" si="576"/>
        <v>0</v>
      </c>
      <c r="AV256" s="113">
        <f t="shared" si="576"/>
        <v>0</v>
      </c>
      <c r="AW256" s="113">
        <f>SUM(AW257:AW268)</f>
        <v>0</v>
      </c>
      <c r="AX256" s="113">
        <f>SUM(AX257:AX268)</f>
        <v>0</v>
      </c>
      <c r="AY256" s="113">
        <f>SUM(AY257:AY268)</f>
        <v>0</v>
      </c>
      <c r="AZ256" s="113">
        <f t="shared" si="576"/>
        <v>0</v>
      </c>
      <c r="BA256" s="113">
        <v>0</v>
      </c>
      <c r="BB256" s="113">
        <f t="shared" si="576"/>
        <v>0</v>
      </c>
      <c r="BC256" s="113">
        <f t="shared" si="576"/>
        <v>0</v>
      </c>
      <c r="BD256" s="113">
        <f t="shared" si="576"/>
        <v>0</v>
      </c>
      <c r="BE256" s="113">
        <f t="shared" si="576"/>
        <v>46</v>
      </c>
      <c r="BF256" s="113">
        <f t="shared" si="576"/>
        <v>1855171.584</v>
      </c>
      <c r="BG256" s="113">
        <f t="shared" si="576"/>
        <v>217</v>
      </c>
      <c r="BH256" s="113">
        <f t="shared" si="576"/>
        <v>39006258.76224</v>
      </c>
      <c r="BI256" s="113">
        <f t="shared" si="576"/>
        <v>0</v>
      </c>
      <c r="BJ256" s="113">
        <f t="shared" si="576"/>
        <v>0</v>
      </c>
      <c r="BK256" s="113">
        <v>0</v>
      </c>
      <c r="BL256" s="113">
        <f t="shared" si="576"/>
        <v>0</v>
      </c>
      <c r="BM256" s="113">
        <f t="shared" si="576"/>
        <v>81</v>
      </c>
      <c r="BN256" s="113">
        <f t="shared" si="576"/>
        <v>3042668.1599999997</v>
      </c>
      <c r="BO256" s="113">
        <f t="shared" si="576"/>
        <v>43</v>
      </c>
      <c r="BP256" s="113">
        <f t="shared" si="576"/>
        <v>1518026.8319999999</v>
      </c>
      <c r="BQ256" s="113">
        <f t="shared" si="576"/>
        <v>118</v>
      </c>
      <c r="BR256" s="113">
        <f t="shared" si="576"/>
        <v>6473926.2873599995</v>
      </c>
      <c r="BS256" s="113">
        <f t="shared" si="576"/>
        <v>176</v>
      </c>
      <c r="BT256" s="203">
        <f t="shared" si="576"/>
        <v>7445004.3360000011</v>
      </c>
      <c r="BU256" s="156">
        <f t="shared" si="576"/>
        <v>0</v>
      </c>
      <c r="BV256" s="113">
        <f t="shared" si="576"/>
        <v>0</v>
      </c>
      <c r="BW256" s="113">
        <f t="shared" si="576"/>
        <v>0</v>
      </c>
      <c r="BX256" s="113">
        <f t="shared" si="576"/>
        <v>0</v>
      </c>
      <c r="BY256" s="113">
        <f t="shared" si="576"/>
        <v>0</v>
      </c>
      <c r="BZ256" s="113">
        <f t="shared" si="576"/>
        <v>0</v>
      </c>
      <c r="CA256" s="113">
        <f>SUM(CA257:CA268)</f>
        <v>116</v>
      </c>
      <c r="CB256" s="113">
        <f>SUM(CB257:CB268)</f>
        <v>4300978.7519999994</v>
      </c>
      <c r="CC256" s="113">
        <f t="shared" ref="CC256:DJ256" si="577">SUM(CC257:CC268)</f>
        <v>5</v>
      </c>
      <c r="CD256" s="113">
        <f t="shared" si="577"/>
        <v>96461.4</v>
      </c>
      <c r="CE256" s="113">
        <f t="shared" si="577"/>
        <v>7</v>
      </c>
      <c r="CF256" s="113">
        <f t="shared" si="577"/>
        <v>157742.76</v>
      </c>
      <c r="CG256" s="113">
        <f t="shared" si="577"/>
        <v>53</v>
      </c>
      <c r="CH256" s="113">
        <f t="shared" si="577"/>
        <v>1231755.3359999997</v>
      </c>
      <c r="CI256" s="113">
        <f t="shared" si="577"/>
        <v>87</v>
      </c>
      <c r="CJ256" s="113">
        <f t="shared" si="577"/>
        <v>2994032.1599999992</v>
      </c>
      <c r="CK256" s="113">
        <f t="shared" si="577"/>
        <v>50</v>
      </c>
      <c r="CL256" s="113">
        <f t="shared" si="577"/>
        <v>1604988</v>
      </c>
      <c r="CM256" s="113">
        <f t="shared" si="577"/>
        <v>110</v>
      </c>
      <c r="CN256" s="113">
        <f t="shared" si="577"/>
        <v>3653049.96</v>
      </c>
      <c r="CO256" s="113">
        <f t="shared" si="577"/>
        <v>192</v>
      </c>
      <c r="CP256" s="113">
        <f t="shared" si="577"/>
        <v>8167946.1816960005</v>
      </c>
      <c r="CQ256" s="113">
        <f t="shared" si="577"/>
        <v>54</v>
      </c>
      <c r="CR256" s="113">
        <f t="shared" si="577"/>
        <v>2572836.6182399993</v>
      </c>
      <c r="CS256" s="113">
        <f t="shared" si="577"/>
        <v>0</v>
      </c>
      <c r="CT256" s="113">
        <f t="shared" si="577"/>
        <v>0</v>
      </c>
      <c r="CU256" s="113">
        <f t="shared" si="577"/>
        <v>0</v>
      </c>
      <c r="CV256" s="113">
        <f t="shared" si="577"/>
        <v>0</v>
      </c>
      <c r="CW256" s="113">
        <f t="shared" si="577"/>
        <v>0</v>
      </c>
      <c r="CX256" s="113">
        <f t="shared" si="577"/>
        <v>0</v>
      </c>
      <c r="CY256" s="113">
        <f t="shared" si="577"/>
        <v>18</v>
      </c>
      <c r="CZ256" s="113">
        <f t="shared" si="577"/>
        <v>618649.91999999993</v>
      </c>
      <c r="DA256" s="113">
        <f t="shared" si="577"/>
        <v>0</v>
      </c>
      <c r="DB256" s="113">
        <f t="shared" si="577"/>
        <v>0</v>
      </c>
      <c r="DC256" s="113">
        <f t="shared" si="577"/>
        <v>90</v>
      </c>
      <c r="DD256" s="113">
        <f t="shared" si="577"/>
        <v>4132114.5599999996</v>
      </c>
      <c r="DE256" s="113">
        <f t="shared" si="577"/>
        <v>23</v>
      </c>
      <c r="DF256" s="113">
        <f t="shared" si="577"/>
        <v>1258116.048</v>
      </c>
      <c r="DG256" s="113">
        <f t="shared" si="577"/>
        <v>70</v>
      </c>
      <c r="DH256" s="203">
        <f t="shared" si="577"/>
        <v>4525694.4419999998</v>
      </c>
      <c r="DI256" s="113">
        <f t="shared" si="577"/>
        <v>5366</v>
      </c>
      <c r="DJ256" s="113">
        <f t="shared" si="577"/>
        <v>299911162.59297597</v>
      </c>
    </row>
    <row r="257" spans="1:114" ht="30" customHeight="1" x14ac:dyDescent="0.25">
      <c r="A257" s="89"/>
      <c r="B257" s="90">
        <v>215</v>
      </c>
      <c r="C257" s="91" t="s">
        <v>601</v>
      </c>
      <c r="D257" s="92" t="s">
        <v>602</v>
      </c>
      <c r="E257" s="85">
        <v>23160</v>
      </c>
      <c r="F257" s="93">
        <v>0.85</v>
      </c>
      <c r="G257" s="94">
        <v>1</v>
      </c>
      <c r="H257" s="88"/>
      <c r="I257" s="95">
        <v>1.4</v>
      </c>
      <c r="J257" s="95">
        <v>1.68</v>
      </c>
      <c r="K257" s="95">
        <v>2.23</v>
      </c>
      <c r="L257" s="96">
        <v>2.57</v>
      </c>
      <c r="M257" s="97">
        <v>47</v>
      </c>
      <c r="N257" s="98">
        <f t="shared" ref="N257:N268" si="578">(M257*$E257*$F257*$G257*$I257*$N$11)</f>
        <v>1424872.68</v>
      </c>
      <c r="O257" s="106">
        <v>14</v>
      </c>
      <c r="P257" s="97">
        <f t="shared" ref="P257:P268" si="579">(O257*$E257*$F257*$G257*$I257*$P$11)</f>
        <v>424430.16000000003</v>
      </c>
      <c r="Q257" s="97"/>
      <c r="R257" s="98">
        <f t="shared" ref="R257:R268" si="580">(Q257*$E257*$F257*$G257*$I257*$R$11)</f>
        <v>0</v>
      </c>
      <c r="S257" s="97"/>
      <c r="T257" s="98">
        <f t="shared" ref="T257:T268" si="581">(S257/12*2*$E257*$F257*$G257*$I257*$T$11)+(S257/12*10*$E257*$F257*$G257*$I257*$T$12)</f>
        <v>0</v>
      </c>
      <c r="U257" s="97">
        <v>0</v>
      </c>
      <c r="V257" s="98">
        <f t="shared" ref="V257:V268" si="582">(U257*$E257*$F257*$G257*$I257*$V$11)</f>
        <v>0</v>
      </c>
      <c r="W257" s="97">
        <v>0</v>
      </c>
      <c r="X257" s="98">
        <f t="shared" ref="X257:X268" si="583">(W257*$E257*$F257*$G257*$I257*$X$11)</f>
        <v>0</v>
      </c>
      <c r="Y257" s="97"/>
      <c r="Z257" s="98">
        <f t="shared" ref="Z257:Z268" si="584">(Y257*$E257*$F257*$G257*$I257*$Z$11)</f>
        <v>0</v>
      </c>
      <c r="AA257" s="97">
        <v>0</v>
      </c>
      <c r="AB257" s="98">
        <f t="shared" ref="AB257:AB268" si="585">(AA257*$E257*$F257*$G257*$I257*$AB$11)</f>
        <v>0</v>
      </c>
      <c r="AC257" s="97">
        <v>15</v>
      </c>
      <c r="AD257" s="98">
        <f t="shared" ref="AD257:AD268" si="586">(AC257*$E257*$F257*$G257*$I257*$AD$11)</f>
        <v>454746.60000000003</v>
      </c>
      <c r="AE257" s="97"/>
      <c r="AF257" s="98">
        <f t="shared" ref="AF257:AF268" si="587">(AE257*$E257*$F257*$G257*$I257*$AF$11)</f>
        <v>0</v>
      </c>
      <c r="AG257" s="99"/>
      <c r="AH257" s="98">
        <f t="shared" ref="AH257:AH268" si="588">(AG257*$E257*$F257*$G257*$I257*$AH$11)</f>
        <v>0</v>
      </c>
      <c r="AI257" s="97">
        <v>25</v>
      </c>
      <c r="AJ257" s="98">
        <f t="shared" ref="AJ257:AJ268" si="589">(AI257*$E257*$F257*$G257*$I257*$AJ$11)</f>
        <v>757911.00000000012</v>
      </c>
      <c r="AK257" s="97">
        <v>137</v>
      </c>
      <c r="AL257" s="97">
        <f t="shared" ref="AL257:AL268" si="590">(AK257*$E257*$F257*$G257*$I257*$AL$11)</f>
        <v>4153352.2800000003</v>
      </c>
      <c r="AM257" s="97">
        <v>119</v>
      </c>
      <c r="AN257" s="98">
        <f t="shared" ref="AN257:AN268" si="591">(AM257*$E257*$F257*$G257*$J257*$AN$11)</f>
        <v>4329187.6320000002</v>
      </c>
      <c r="AO257" s="103"/>
      <c r="AP257" s="98">
        <f t="shared" ref="AP257:AP268" si="592">(AO257*$E257*$F257*$G257*$J257*$AP$11)</f>
        <v>0</v>
      </c>
      <c r="AQ257" s="97">
        <v>8</v>
      </c>
      <c r="AR257" s="102">
        <f t="shared" ref="AR257:AR268" si="593">(AQ257*$E257*$F257*$G257*$J257*$AR$11)</f>
        <v>291037.82399999996</v>
      </c>
      <c r="AS257" s="97"/>
      <c r="AT257" s="98">
        <f t="shared" ref="AT257:AT268" si="594">(AS257*$E257*$F257*$G257*$I257*$AT$11)</f>
        <v>0</v>
      </c>
      <c r="AU257" s="97"/>
      <c r="AV257" s="97">
        <f t="shared" ref="AV257:AV268" si="595">(AU257*$E257*$F257*$G257*$I257*$AV$11)</f>
        <v>0</v>
      </c>
      <c r="AW257" s="97"/>
      <c r="AX257" s="98">
        <f t="shared" ref="AX257:AX268" si="596">(AW257*$E257*$F257*$G257*$I257*$AX$11)</f>
        <v>0</v>
      </c>
      <c r="AY257" s="97">
        <v>0</v>
      </c>
      <c r="AZ257" s="98">
        <f t="shared" ref="AZ257:AZ268" si="597">(AY257*$E257*$F257*$G257*$I257*$AZ$11)</f>
        <v>0</v>
      </c>
      <c r="BA257" s="97">
        <v>0</v>
      </c>
      <c r="BB257" s="98">
        <f t="shared" ref="BB257:BB268" si="598">(BA257*$E257*$F257*$G257*$I257*$BB$11)</f>
        <v>0</v>
      </c>
      <c r="BC257" s="97">
        <v>0</v>
      </c>
      <c r="BD257" s="98">
        <f t="shared" ref="BD257:BD268" si="599">(BC257*$E257*$F257*$G257*$I257*$BD$11)</f>
        <v>0</v>
      </c>
      <c r="BE257" s="97">
        <v>18</v>
      </c>
      <c r="BF257" s="98">
        <f t="shared" ref="BF257:BF268" si="600">(BE257*$E257*$F257*$G257*$I257*$BF$11)</f>
        <v>634991.61599999992</v>
      </c>
      <c r="BG257" s="97"/>
      <c r="BH257" s="98">
        <f t="shared" ref="BH257:BH268" si="601">(BG257*$E257*$F257*$G257*$J257*$BH$11)</f>
        <v>0</v>
      </c>
      <c r="BI257" s="97">
        <v>0</v>
      </c>
      <c r="BJ257" s="98">
        <f t="shared" ref="BJ257:BJ268" si="602">(BI257*$E257*$F257*$G257*$J257*$BJ$11)</f>
        <v>0</v>
      </c>
      <c r="BK257" s="97">
        <v>0</v>
      </c>
      <c r="BL257" s="98">
        <f t="shared" ref="BL257:BL268" si="603">(BK257*$E257*$F257*$G257*$J257*$BL$11)</f>
        <v>0</v>
      </c>
      <c r="BM257" s="97">
        <v>38</v>
      </c>
      <c r="BN257" s="98">
        <f t="shared" ref="BN257:BN268" si="604">(BM257*$E257*$F257*$G257*$J257*$BN$11)</f>
        <v>1256754.24</v>
      </c>
      <c r="BO257" s="97">
        <v>9</v>
      </c>
      <c r="BP257" s="98">
        <f t="shared" ref="BP257:BP268" si="605">(BO257*$E257*$F257*$G257*$J257*$BP$11)</f>
        <v>267887.08799999999</v>
      </c>
      <c r="BQ257" s="97">
        <v>33</v>
      </c>
      <c r="BR257" s="98">
        <f t="shared" ref="BR257:BR268" si="606">(BQ257*$E257*$F257*$G257*$J257*$BR$11)</f>
        <v>1396981.5551999998</v>
      </c>
      <c r="BS257" s="97">
        <v>55</v>
      </c>
      <c r="BT257" s="102">
        <f t="shared" ref="BT257:BT268" si="607">(BS257*$E257*$F257*$G257*$J257*$BT$11)</f>
        <v>2000885.04</v>
      </c>
      <c r="BU257" s="104">
        <v>0</v>
      </c>
      <c r="BV257" s="98">
        <f t="shared" ref="BV257:BV268" si="608">(BU257*$E257*$F257*$G257*$I257*$BV$11)</f>
        <v>0</v>
      </c>
      <c r="BW257" s="97">
        <v>0</v>
      </c>
      <c r="BX257" s="98">
        <f t="shared" ref="BX257:BX268" si="609">(BW257*$E257*$F257*$G257*$I257*$BX$11)</f>
        <v>0</v>
      </c>
      <c r="BY257" s="97">
        <v>0</v>
      </c>
      <c r="BZ257" s="98">
        <f t="shared" ref="BZ257:BZ268" si="610">(BY257*$E257*$F257*$G257*$I257*$BZ$11)</f>
        <v>0</v>
      </c>
      <c r="CA257" s="97">
        <v>59</v>
      </c>
      <c r="CB257" s="98">
        <f t="shared" ref="CB257:CB268" si="611">(CA257*$E257*$F257*$G257*$J257*$CB$11)</f>
        <v>1951276.3199999998</v>
      </c>
      <c r="CC257" s="97">
        <v>5</v>
      </c>
      <c r="CD257" s="98">
        <f t="shared" ref="CD257:CD268" si="612">(CC257*$E257*$F257*$G257*$I257*$CD$11)</f>
        <v>96461.4</v>
      </c>
      <c r="CE257" s="97">
        <v>2</v>
      </c>
      <c r="CF257" s="98">
        <f t="shared" ref="CF257:CF268" si="613">(CE257*$E257*$F257*$G257*$I257*$CF$11)</f>
        <v>38584.559999999998</v>
      </c>
      <c r="CG257" s="97">
        <v>15</v>
      </c>
      <c r="CH257" s="98">
        <f t="shared" ref="CH257:CH268" si="614">(CG257*$E257*$F257*$G257*$I257*$CH$11)</f>
        <v>289384.19999999995</v>
      </c>
      <c r="CI257" s="97">
        <v>72</v>
      </c>
      <c r="CJ257" s="98">
        <f t="shared" ref="CJ257:CJ268" si="615">(CI257*$E257*$F257*$G257*$I257*$CJ$11)</f>
        <v>2381218.5599999996</v>
      </c>
      <c r="CK257" s="97">
        <v>15</v>
      </c>
      <c r="CL257" s="98">
        <f t="shared" ref="CL257:CL268" si="616">(CK257*$E257*$F257*$G257*$I257*$CL$11)</f>
        <v>413406</v>
      </c>
      <c r="CM257" s="97">
        <v>70</v>
      </c>
      <c r="CN257" s="98">
        <f t="shared" ref="CN257:CN268" si="617">(CM257*$E257*$F257*$G257*$I257*$CN$11)</f>
        <v>2141443.08</v>
      </c>
      <c r="CO257" s="97">
        <v>92</v>
      </c>
      <c r="CP257" s="98">
        <f t="shared" ref="CP257:CP268" si="618">(CO257*$E257*$F257*$G257*$J257*$CP$11)</f>
        <v>3377361.6576</v>
      </c>
      <c r="CQ257" s="97">
        <v>20</v>
      </c>
      <c r="CR257" s="98">
        <f t="shared" ref="CR257:CR268" si="619">(CQ257*$E257*$F257*$G257*$J257*$CR$11)</f>
        <v>793739.5199999999</v>
      </c>
      <c r="CS257" s="97">
        <v>0</v>
      </c>
      <c r="CT257" s="98">
        <f t="shared" ref="CT257:CT268" si="620">(CS257*$E257*$F257*$G257*$J257*$CT$11)</f>
        <v>0</v>
      </c>
      <c r="CU257" s="103"/>
      <c r="CV257" s="98">
        <f t="shared" ref="CV257:CV268" si="621">(CU257*$E257*$F257*$G257*$J257*$CV$11)</f>
        <v>0</v>
      </c>
      <c r="CW257" s="97">
        <v>0</v>
      </c>
      <c r="CX257" s="102">
        <f t="shared" ref="CX257:CX268" si="622">(CW257*$E257*$F257*$G257*$J257*$CX$11)</f>
        <v>0</v>
      </c>
      <c r="CY257" s="97">
        <v>15</v>
      </c>
      <c r="CZ257" s="98">
        <f t="shared" ref="CZ257:CZ268" si="623">(CY257*$E257*$F257*$G257*$J257*$CZ$11)</f>
        <v>496087.19999999995</v>
      </c>
      <c r="DA257" s="104"/>
      <c r="DB257" s="98">
        <f t="shared" ref="DB257:DB268" si="624">(DA257*$E257*$F257*$G257*$J257*$DB$11)</f>
        <v>0</v>
      </c>
      <c r="DC257" s="97">
        <v>30</v>
      </c>
      <c r="DD257" s="98">
        <f t="shared" ref="DD257:DD268" si="625">(DC257*$E257*$F257*$G257*$J257*$DD$11)</f>
        <v>1190609.2799999998</v>
      </c>
      <c r="DE257" s="97">
        <v>20</v>
      </c>
      <c r="DF257" s="98">
        <f t="shared" ref="DF257:DF268" si="626">(DE257*$E257*$F257*$G257*$K257*$DF$11)</f>
        <v>1053594.72</v>
      </c>
      <c r="DG257" s="97">
        <v>25</v>
      </c>
      <c r="DH257" s="102">
        <f t="shared" ref="DH257:DH268" si="627">(DG257*$E257*$F257*$G257*$L257*$DH$11)</f>
        <v>1403956.3050000002</v>
      </c>
      <c r="DI257" s="98">
        <f t="shared" ref="DI257:DI268" si="628">SUM(M257,O257,Q257,S257,U257,W257,Y257,AA257,AC257,AE257,AG257,AI257,AO257,AS257,AU257,BY257,AK257,AY257,BA257,BC257,CM257,BE257,BG257,AM257,BK257,AQ257,CO257,BM257,CQ257,BO257,BQ257,BS257,CA257,BU257,BW257,CC257,CE257,CG257,CI257,CK257,CS257,CU257,BI257,AW257,CW257,CY257,DA257,DC257,DE257,DG257)</f>
        <v>958</v>
      </c>
      <c r="DJ257" s="98">
        <f t="shared" ref="DJ257:DJ268" si="629">SUM(N257,P257,R257,T257,V257,X257,Z257,AB257,AD257,AF257,AH257,AJ257,AP257,AT257,AV257,BZ257,AL257,AZ257,BB257,BD257,CN257,BF257,BH257,AN257,BL257,AR257,CP257,BN257,CR257,BP257,BR257,BT257,CB257,BV257,BX257,CD257,CF257,CH257,CJ257,CL257,CT257,CV257,BJ257,AX257,CX257,CZ257,DB257,DD257,DF257,DH257)</f>
        <v>33020160.517799988</v>
      </c>
    </row>
    <row r="258" spans="1:114" x14ac:dyDescent="0.25">
      <c r="A258" s="89"/>
      <c r="B258" s="90">
        <v>216</v>
      </c>
      <c r="C258" s="91" t="s">
        <v>603</v>
      </c>
      <c r="D258" s="92" t="s">
        <v>604</v>
      </c>
      <c r="E258" s="85">
        <v>23160</v>
      </c>
      <c r="F258" s="93">
        <v>1.32</v>
      </c>
      <c r="G258" s="94">
        <v>1</v>
      </c>
      <c r="H258" s="88"/>
      <c r="I258" s="95">
        <v>1.4</v>
      </c>
      <c r="J258" s="95">
        <v>1.68</v>
      </c>
      <c r="K258" s="95">
        <v>2.23</v>
      </c>
      <c r="L258" s="96">
        <v>2.57</v>
      </c>
      <c r="M258" s="97">
        <v>23</v>
      </c>
      <c r="N258" s="98">
        <f t="shared" si="578"/>
        <v>1082831.9039999999</v>
      </c>
      <c r="O258" s="106">
        <v>0</v>
      </c>
      <c r="P258" s="97">
        <f t="shared" si="579"/>
        <v>0</v>
      </c>
      <c r="Q258" s="97"/>
      <c r="R258" s="98">
        <f t="shared" si="580"/>
        <v>0</v>
      </c>
      <c r="S258" s="97"/>
      <c r="T258" s="98">
        <f t="shared" si="581"/>
        <v>0</v>
      </c>
      <c r="U258" s="97">
        <v>0</v>
      </c>
      <c r="V258" s="98">
        <f t="shared" si="582"/>
        <v>0</v>
      </c>
      <c r="W258" s="97">
        <v>0</v>
      </c>
      <c r="X258" s="98">
        <f t="shared" si="583"/>
        <v>0</v>
      </c>
      <c r="Y258" s="97"/>
      <c r="Z258" s="98">
        <f t="shared" si="584"/>
        <v>0</v>
      </c>
      <c r="AA258" s="97">
        <v>0</v>
      </c>
      <c r="AB258" s="98">
        <f t="shared" si="585"/>
        <v>0</v>
      </c>
      <c r="AC258" s="97"/>
      <c r="AD258" s="98">
        <f t="shared" si="586"/>
        <v>0</v>
      </c>
      <c r="AE258" s="97"/>
      <c r="AF258" s="98">
        <f t="shared" si="587"/>
        <v>0</v>
      </c>
      <c r="AG258" s="99"/>
      <c r="AH258" s="98">
        <f t="shared" si="588"/>
        <v>0</v>
      </c>
      <c r="AI258" s="97">
        <v>3</v>
      </c>
      <c r="AJ258" s="98">
        <f t="shared" si="589"/>
        <v>141238.94400000002</v>
      </c>
      <c r="AK258" s="97">
        <v>3</v>
      </c>
      <c r="AL258" s="97">
        <f t="shared" si="590"/>
        <v>141238.94400000002</v>
      </c>
      <c r="AM258" s="97">
        <v>2</v>
      </c>
      <c r="AN258" s="98">
        <f t="shared" si="591"/>
        <v>112991.15520000001</v>
      </c>
      <c r="AO258" s="103">
        <v>0</v>
      </c>
      <c r="AP258" s="98">
        <f t="shared" si="592"/>
        <v>0</v>
      </c>
      <c r="AQ258" s="97">
        <v>0</v>
      </c>
      <c r="AR258" s="102">
        <f t="shared" si="593"/>
        <v>0</v>
      </c>
      <c r="AS258" s="97"/>
      <c r="AT258" s="98">
        <f t="shared" si="594"/>
        <v>0</v>
      </c>
      <c r="AU258" s="97"/>
      <c r="AV258" s="97">
        <f t="shared" si="595"/>
        <v>0</v>
      </c>
      <c r="AW258" s="97"/>
      <c r="AX258" s="98">
        <f t="shared" si="596"/>
        <v>0</v>
      </c>
      <c r="AY258" s="97">
        <v>0</v>
      </c>
      <c r="AZ258" s="98">
        <f t="shared" si="597"/>
        <v>0</v>
      </c>
      <c r="BA258" s="97">
        <v>0</v>
      </c>
      <c r="BB258" s="98">
        <f t="shared" si="598"/>
        <v>0</v>
      </c>
      <c r="BC258" s="97">
        <v>0</v>
      </c>
      <c r="BD258" s="98">
        <f t="shared" si="599"/>
        <v>0</v>
      </c>
      <c r="BE258" s="97"/>
      <c r="BF258" s="98">
        <f t="shared" si="600"/>
        <v>0</v>
      </c>
      <c r="BG258" s="97">
        <v>0</v>
      </c>
      <c r="BH258" s="98">
        <f t="shared" si="601"/>
        <v>0</v>
      </c>
      <c r="BI258" s="97">
        <v>0</v>
      </c>
      <c r="BJ258" s="98">
        <f t="shared" si="602"/>
        <v>0</v>
      </c>
      <c r="BK258" s="97">
        <v>0</v>
      </c>
      <c r="BL258" s="98">
        <f t="shared" si="603"/>
        <v>0</v>
      </c>
      <c r="BM258" s="97"/>
      <c r="BN258" s="98">
        <f t="shared" si="604"/>
        <v>0</v>
      </c>
      <c r="BO258" s="97"/>
      <c r="BP258" s="98">
        <f t="shared" si="605"/>
        <v>0</v>
      </c>
      <c r="BQ258" s="97"/>
      <c r="BR258" s="98">
        <f t="shared" si="606"/>
        <v>0</v>
      </c>
      <c r="BS258" s="97"/>
      <c r="BT258" s="102">
        <f t="shared" si="607"/>
        <v>0</v>
      </c>
      <c r="BU258" s="104">
        <v>0</v>
      </c>
      <c r="BV258" s="98">
        <f t="shared" si="608"/>
        <v>0</v>
      </c>
      <c r="BW258" s="97">
        <v>0</v>
      </c>
      <c r="BX258" s="98">
        <f t="shared" si="609"/>
        <v>0</v>
      </c>
      <c r="BY258" s="97">
        <v>0</v>
      </c>
      <c r="BZ258" s="98">
        <f t="shared" si="610"/>
        <v>0</v>
      </c>
      <c r="CA258" s="97">
        <v>2</v>
      </c>
      <c r="CB258" s="98">
        <f t="shared" si="611"/>
        <v>102719.232</v>
      </c>
      <c r="CC258" s="97"/>
      <c r="CD258" s="98">
        <f t="shared" si="612"/>
        <v>0</v>
      </c>
      <c r="CE258" s="97"/>
      <c r="CF258" s="98">
        <f t="shared" si="613"/>
        <v>0</v>
      </c>
      <c r="CG258" s="97">
        <v>6</v>
      </c>
      <c r="CH258" s="98">
        <f t="shared" si="614"/>
        <v>179758.65599999999</v>
      </c>
      <c r="CI258" s="97">
        <v>0</v>
      </c>
      <c r="CJ258" s="98">
        <f t="shared" si="615"/>
        <v>0</v>
      </c>
      <c r="CK258" s="97"/>
      <c r="CL258" s="98">
        <f t="shared" si="616"/>
        <v>0</v>
      </c>
      <c r="CM258" s="97"/>
      <c r="CN258" s="98">
        <f t="shared" si="617"/>
        <v>0</v>
      </c>
      <c r="CO258" s="97">
        <v>0</v>
      </c>
      <c r="CP258" s="98">
        <f t="shared" si="618"/>
        <v>0</v>
      </c>
      <c r="CQ258" s="97"/>
      <c r="CR258" s="98">
        <f t="shared" si="619"/>
        <v>0</v>
      </c>
      <c r="CS258" s="97"/>
      <c r="CT258" s="98">
        <f t="shared" si="620"/>
        <v>0</v>
      </c>
      <c r="CU258" s="103">
        <v>0</v>
      </c>
      <c r="CV258" s="98">
        <f t="shared" si="621"/>
        <v>0</v>
      </c>
      <c r="CW258" s="97">
        <v>0</v>
      </c>
      <c r="CX258" s="102">
        <f t="shared" si="622"/>
        <v>0</v>
      </c>
      <c r="CY258" s="97"/>
      <c r="CZ258" s="98">
        <f t="shared" si="623"/>
        <v>0</v>
      </c>
      <c r="DA258" s="104"/>
      <c r="DB258" s="98">
        <f t="shared" si="624"/>
        <v>0</v>
      </c>
      <c r="DC258" s="97"/>
      <c r="DD258" s="98">
        <f t="shared" si="625"/>
        <v>0</v>
      </c>
      <c r="DE258" s="97"/>
      <c r="DF258" s="98">
        <f t="shared" si="626"/>
        <v>0</v>
      </c>
      <c r="DG258" s="97"/>
      <c r="DH258" s="102">
        <f t="shared" si="627"/>
        <v>0</v>
      </c>
      <c r="DI258" s="98">
        <f t="shared" si="628"/>
        <v>39</v>
      </c>
      <c r="DJ258" s="98">
        <f t="shared" si="629"/>
        <v>1760778.8351999999</v>
      </c>
    </row>
    <row r="259" spans="1:114" x14ac:dyDescent="0.25">
      <c r="A259" s="89"/>
      <c r="B259" s="90">
        <v>217</v>
      </c>
      <c r="C259" s="91" t="s">
        <v>605</v>
      </c>
      <c r="D259" s="92" t="s">
        <v>606</v>
      </c>
      <c r="E259" s="85">
        <v>23160</v>
      </c>
      <c r="F259" s="93">
        <v>1.05</v>
      </c>
      <c r="G259" s="94">
        <v>1</v>
      </c>
      <c r="H259" s="88"/>
      <c r="I259" s="95">
        <v>1.4</v>
      </c>
      <c r="J259" s="95">
        <v>1.68</v>
      </c>
      <c r="K259" s="95">
        <v>2.23</v>
      </c>
      <c r="L259" s="96">
        <v>2.57</v>
      </c>
      <c r="M259" s="97">
        <v>230</v>
      </c>
      <c r="N259" s="98">
        <f t="shared" si="578"/>
        <v>8613435.5999999996</v>
      </c>
      <c r="O259" s="106">
        <v>45</v>
      </c>
      <c r="P259" s="97">
        <f t="shared" si="579"/>
        <v>1685237.4000000001</v>
      </c>
      <c r="Q259" s="97"/>
      <c r="R259" s="98">
        <f t="shared" si="580"/>
        <v>0</v>
      </c>
      <c r="S259" s="97"/>
      <c r="T259" s="98">
        <f t="shared" si="581"/>
        <v>0</v>
      </c>
      <c r="U259" s="97">
        <v>0</v>
      </c>
      <c r="V259" s="98">
        <f t="shared" si="582"/>
        <v>0</v>
      </c>
      <c r="W259" s="97">
        <v>0</v>
      </c>
      <c r="X259" s="98">
        <f t="shared" si="583"/>
        <v>0</v>
      </c>
      <c r="Y259" s="97"/>
      <c r="Z259" s="98">
        <f t="shared" si="584"/>
        <v>0</v>
      </c>
      <c r="AA259" s="97">
        <v>0</v>
      </c>
      <c r="AB259" s="98">
        <f t="shared" si="585"/>
        <v>0</v>
      </c>
      <c r="AC259" s="97">
        <v>15</v>
      </c>
      <c r="AD259" s="98">
        <f t="shared" si="586"/>
        <v>561745.79999999993</v>
      </c>
      <c r="AE259" s="97">
        <v>5</v>
      </c>
      <c r="AF259" s="98">
        <f t="shared" si="587"/>
        <v>238316.4</v>
      </c>
      <c r="AG259" s="97">
        <v>1</v>
      </c>
      <c r="AH259" s="98">
        <f t="shared" si="588"/>
        <v>37449.72</v>
      </c>
      <c r="AI259" s="97">
        <v>61</v>
      </c>
      <c r="AJ259" s="98">
        <f t="shared" si="589"/>
        <v>2284432.92</v>
      </c>
      <c r="AK259" s="97">
        <v>348</v>
      </c>
      <c r="AL259" s="97">
        <f t="shared" si="590"/>
        <v>13032502.560000001</v>
      </c>
      <c r="AM259" s="97">
        <v>168</v>
      </c>
      <c r="AN259" s="98">
        <f t="shared" si="591"/>
        <v>7549863.5520000001</v>
      </c>
      <c r="AO259" s="103"/>
      <c r="AP259" s="98">
        <f t="shared" si="592"/>
        <v>0</v>
      </c>
      <c r="AQ259" s="97">
        <v>10</v>
      </c>
      <c r="AR259" s="102">
        <f t="shared" si="593"/>
        <v>449396.64</v>
      </c>
      <c r="AS259" s="97"/>
      <c r="AT259" s="98">
        <f t="shared" si="594"/>
        <v>0</v>
      </c>
      <c r="AU259" s="97"/>
      <c r="AV259" s="97">
        <f t="shared" si="595"/>
        <v>0</v>
      </c>
      <c r="AW259" s="97"/>
      <c r="AX259" s="98">
        <f t="shared" si="596"/>
        <v>0</v>
      </c>
      <c r="AY259" s="97">
        <v>0</v>
      </c>
      <c r="AZ259" s="98">
        <f t="shared" si="597"/>
        <v>0</v>
      </c>
      <c r="BA259" s="97">
        <v>0</v>
      </c>
      <c r="BB259" s="98">
        <f t="shared" si="598"/>
        <v>0</v>
      </c>
      <c r="BC259" s="97">
        <v>0</v>
      </c>
      <c r="BD259" s="98">
        <f t="shared" si="599"/>
        <v>0</v>
      </c>
      <c r="BE259" s="97">
        <v>28</v>
      </c>
      <c r="BF259" s="98">
        <f t="shared" si="600"/>
        <v>1220179.9680000001</v>
      </c>
      <c r="BG259" s="97"/>
      <c r="BH259" s="98">
        <f t="shared" si="601"/>
        <v>0</v>
      </c>
      <c r="BI259" s="97"/>
      <c r="BJ259" s="98">
        <f t="shared" si="602"/>
        <v>0</v>
      </c>
      <c r="BK259" s="97">
        <v>0</v>
      </c>
      <c r="BL259" s="98">
        <f t="shared" si="603"/>
        <v>0</v>
      </c>
      <c r="BM259" s="97">
        <v>38</v>
      </c>
      <c r="BN259" s="98">
        <f t="shared" si="604"/>
        <v>1552461.1199999999</v>
      </c>
      <c r="BO259" s="97">
        <v>34</v>
      </c>
      <c r="BP259" s="98">
        <f t="shared" si="605"/>
        <v>1250139.7439999999</v>
      </c>
      <c r="BQ259" s="97">
        <v>70</v>
      </c>
      <c r="BR259" s="98">
        <f t="shared" si="606"/>
        <v>3660539.9039999996</v>
      </c>
      <c r="BS259" s="97">
        <v>120</v>
      </c>
      <c r="BT259" s="102">
        <f t="shared" si="607"/>
        <v>5392759.6800000006</v>
      </c>
      <c r="BU259" s="104">
        <v>0</v>
      </c>
      <c r="BV259" s="98">
        <f t="shared" si="608"/>
        <v>0</v>
      </c>
      <c r="BW259" s="97">
        <v>0</v>
      </c>
      <c r="BX259" s="98">
        <f t="shared" si="609"/>
        <v>0</v>
      </c>
      <c r="BY259" s="97">
        <v>0</v>
      </c>
      <c r="BZ259" s="98">
        <f t="shared" si="610"/>
        <v>0</v>
      </c>
      <c r="CA259" s="97">
        <v>55</v>
      </c>
      <c r="CB259" s="98">
        <f t="shared" si="611"/>
        <v>2246983.1999999997</v>
      </c>
      <c r="CC259" s="97"/>
      <c r="CD259" s="98">
        <f t="shared" si="612"/>
        <v>0</v>
      </c>
      <c r="CE259" s="97">
        <v>5</v>
      </c>
      <c r="CF259" s="98">
        <f t="shared" si="613"/>
        <v>119158.2</v>
      </c>
      <c r="CG259" s="97">
        <v>32</v>
      </c>
      <c r="CH259" s="98">
        <f t="shared" si="614"/>
        <v>762612.47999999986</v>
      </c>
      <c r="CI259" s="97">
        <v>15</v>
      </c>
      <c r="CJ259" s="98">
        <f t="shared" si="615"/>
        <v>612813.59999999986</v>
      </c>
      <c r="CK259" s="97">
        <v>35</v>
      </c>
      <c r="CL259" s="98">
        <f t="shared" si="616"/>
        <v>1191582</v>
      </c>
      <c r="CM259" s="97">
        <v>40</v>
      </c>
      <c r="CN259" s="98">
        <f t="shared" si="617"/>
        <v>1511606.8800000001</v>
      </c>
      <c r="CO259" s="97">
        <v>93</v>
      </c>
      <c r="CP259" s="98">
        <f t="shared" si="618"/>
        <v>4217383.1952</v>
      </c>
      <c r="CQ259" s="97">
        <v>32</v>
      </c>
      <c r="CR259" s="98">
        <f t="shared" si="619"/>
        <v>1568802.8159999999</v>
      </c>
      <c r="CS259" s="97">
        <v>0</v>
      </c>
      <c r="CT259" s="98">
        <f t="shared" si="620"/>
        <v>0</v>
      </c>
      <c r="CU259" s="103"/>
      <c r="CV259" s="98">
        <f t="shared" si="621"/>
        <v>0</v>
      </c>
      <c r="CW259" s="97">
        <v>0</v>
      </c>
      <c r="CX259" s="102">
        <f t="shared" si="622"/>
        <v>0</v>
      </c>
      <c r="CY259" s="97">
        <v>3</v>
      </c>
      <c r="CZ259" s="98">
        <f t="shared" si="623"/>
        <v>122562.72</v>
      </c>
      <c r="DA259" s="104"/>
      <c r="DB259" s="98">
        <f t="shared" si="624"/>
        <v>0</v>
      </c>
      <c r="DC259" s="97">
        <v>60</v>
      </c>
      <c r="DD259" s="98">
        <f t="shared" si="625"/>
        <v>2941505.28</v>
      </c>
      <c r="DE259" s="97">
        <v>2</v>
      </c>
      <c r="DF259" s="98">
        <f t="shared" si="626"/>
        <v>130149.93599999999</v>
      </c>
      <c r="DG259" s="97">
        <v>45</v>
      </c>
      <c r="DH259" s="102">
        <f t="shared" si="627"/>
        <v>3121738.1370000001</v>
      </c>
      <c r="DI259" s="98">
        <f t="shared" si="628"/>
        <v>1590</v>
      </c>
      <c r="DJ259" s="98">
        <f t="shared" si="629"/>
        <v>66075359.452199996</v>
      </c>
    </row>
    <row r="260" spans="1:114" ht="30" x14ac:dyDescent="0.25">
      <c r="A260" s="89"/>
      <c r="B260" s="90">
        <v>218</v>
      </c>
      <c r="C260" s="91" t="s">
        <v>607</v>
      </c>
      <c r="D260" s="92" t="s">
        <v>608</v>
      </c>
      <c r="E260" s="85">
        <v>23160</v>
      </c>
      <c r="F260" s="93">
        <v>1.01</v>
      </c>
      <c r="G260" s="111">
        <v>0.8</v>
      </c>
      <c r="H260" s="149"/>
      <c r="I260" s="95">
        <v>1.4</v>
      </c>
      <c r="J260" s="95">
        <v>1.68</v>
      </c>
      <c r="K260" s="95">
        <v>2.23</v>
      </c>
      <c r="L260" s="96">
        <v>2.57</v>
      </c>
      <c r="M260" s="97">
        <v>1</v>
      </c>
      <c r="N260" s="98">
        <f t="shared" si="578"/>
        <v>28818.4512</v>
      </c>
      <c r="O260" s="106">
        <v>20</v>
      </c>
      <c r="P260" s="97">
        <f t="shared" si="579"/>
        <v>576369.02400000009</v>
      </c>
      <c r="Q260" s="97"/>
      <c r="R260" s="98">
        <f t="shared" si="580"/>
        <v>0</v>
      </c>
      <c r="S260" s="97"/>
      <c r="T260" s="98">
        <f t="shared" si="581"/>
        <v>0</v>
      </c>
      <c r="U260" s="97">
        <v>0</v>
      </c>
      <c r="V260" s="98">
        <f t="shared" si="582"/>
        <v>0</v>
      </c>
      <c r="W260" s="97">
        <v>0</v>
      </c>
      <c r="X260" s="98">
        <f t="shared" si="583"/>
        <v>0</v>
      </c>
      <c r="Y260" s="97"/>
      <c r="Z260" s="98">
        <f t="shared" si="584"/>
        <v>0</v>
      </c>
      <c r="AA260" s="97">
        <v>0</v>
      </c>
      <c r="AB260" s="98">
        <f t="shared" si="585"/>
        <v>0</v>
      </c>
      <c r="AC260" s="97">
        <v>30</v>
      </c>
      <c r="AD260" s="98">
        <f t="shared" si="586"/>
        <v>864553.53600000008</v>
      </c>
      <c r="AE260" s="97">
        <v>1600</v>
      </c>
      <c r="AF260" s="98">
        <f t="shared" si="587"/>
        <v>58684846.079999991</v>
      </c>
      <c r="AG260" s="99"/>
      <c r="AH260" s="98">
        <f t="shared" si="588"/>
        <v>0</v>
      </c>
      <c r="AI260" s="97"/>
      <c r="AJ260" s="98">
        <f t="shared" si="589"/>
        <v>0</v>
      </c>
      <c r="AK260" s="97"/>
      <c r="AL260" s="97">
        <f t="shared" si="590"/>
        <v>0</v>
      </c>
      <c r="AM260" s="97">
        <v>5</v>
      </c>
      <c r="AN260" s="98">
        <f t="shared" si="591"/>
        <v>172910.7072</v>
      </c>
      <c r="AO260" s="103"/>
      <c r="AP260" s="98">
        <f t="shared" si="592"/>
        <v>0</v>
      </c>
      <c r="AQ260" s="97">
        <v>0</v>
      </c>
      <c r="AR260" s="102">
        <f t="shared" si="593"/>
        <v>0</v>
      </c>
      <c r="AS260" s="97"/>
      <c r="AT260" s="98">
        <f t="shared" si="594"/>
        <v>0</v>
      </c>
      <c r="AU260" s="97"/>
      <c r="AV260" s="97">
        <f t="shared" si="595"/>
        <v>0</v>
      </c>
      <c r="AW260" s="97"/>
      <c r="AX260" s="98">
        <f t="shared" si="596"/>
        <v>0</v>
      </c>
      <c r="AY260" s="97">
        <v>0</v>
      </c>
      <c r="AZ260" s="98">
        <f t="shared" si="597"/>
        <v>0</v>
      </c>
      <c r="BA260" s="97">
        <v>0</v>
      </c>
      <c r="BB260" s="98">
        <f t="shared" si="598"/>
        <v>0</v>
      </c>
      <c r="BC260" s="97">
        <v>0</v>
      </c>
      <c r="BD260" s="98">
        <f t="shared" si="599"/>
        <v>0</v>
      </c>
      <c r="BE260" s="97"/>
      <c r="BF260" s="98">
        <f t="shared" si="600"/>
        <v>0</v>
      </c>
      <c r="BG260" s="97"/>
      <c r="BH260" s="98">
        <f t="shared" si="601"/>
        <v>0</v>
      </c>
      <c r="BI260" s="97">
        <v>0</v>
      </c>
      <c r="BJ260" s="98">
        <f t="shared" si="602"/>
        <v>0</v>
      </c>
      <c r="BK260" s="97">
        <v>0</v>
      </c>
      <c r="BL260" s="98">
        <f t="shared" si="603"/>
        <v>0</v>
      </c>
      <c r="BM260" s="97"/>
      <c r="BN260" s="98">
        <f t="shared" si="604"/>
        <v>0</v>
      </c>
      <c r="BO260" s="97"/>
      <c r="BP260" s="98">
        <f t="shared" si="605"/>
        <v>0</v>
      </c>
      <c r="BQ260" s="97"/>
      <c r="BR260" s="98">
        <f t="shared" si="606"/>
        <v>0</v>
      </c>
      <c r="BS260" s="97"/>
      <c r="BT260" s="102">
        <f t="shared" si="607"/>
        <v>0</v>
      </c>
      <c r="BU260" s="104">
        <v>0</v>
      </c>
      <c r="BV260" s="98">
        <f t="shared" si="608"/>
        <v>0</v>
      </c>
      <c r="BW260" s="97">
        <v>0</v>
      </c>
      <c r="BX260" s="98">
        <f t="shared" si="609"/>
        <v>0</v>
      </c>
      <c r="BY260" s="97">
        <v>0</v>
      </c>
      <c r="BZ260" s="98">
        <f t="shared" si="610"/>
        <v>0</v>
      </c>
      <c r="CA260" s="97"/>
      <c r="CB260" s="98">
        <f t="shared" si="611"/>
        <v>0</v>
      </c>
      <c r="CC260" s="97">
        <v>0</v>
      </c>
      <c r="CD260" s="98">
        <f t="shared" si="612"/>
        <v>0</v>
      </c>
      <c r="CE260" s="97"/>
      <c r="CF260" s="98">
        <f t="shared" si="613"/>
        <v>0</v>
      </c>
      <c r="CG260" s="97"/>
      <c r="CH260" s="98">
        <f t="shared" si="614"/>
        <v>0</v>
      </c>
      <c r="CI260" s="97"/>
      <c r="CJ260" s="98">
        <f t="shared" si="615"/>
        <v>0</v>
      </c>
      <c r="CK260" s="97"/>
      <c r="CL260" s="98">
        <f t="shared" si="616"/>
        <v>0</v>
      </c>
      <c r="CM260" s="97"/>
      <c r="CN260" s="98">
        <f t="shared" si="617"/>
        <v>0</v>
      </c>
      <c r="CO260" s="97">
        <v>0</v>
      </c>
      <c r="CP260" s="98">
        <f t="shared" si="618"/>
        <v>0</v>
      </c>
      <c r="CQ260" s="97"/>
      <c r="CR260" s="98">
        <f t="shared" si="619"/>
        <v>0</v>
      </c>
      <c r="CS260" s="97">
        <v>0</v>
      </c>
      <c r="CT260" s="98">
        <f t="shared" si="620"/>
        <v>0</v>
      </c>
      <c r="CU260" s="103"/>
      <c r="CV260" s="98">
        <f t="shared" si="621"/>
        <v>0</v>
      </c>
      <c r="CW260" s="97">
        <v>0</v>
      </c>
      <c r="CX260" s="102">
        <f t="shared" si="622"/>
        <v>0</v>
      </c>
      <c r="CY260" s="97">
        <v>0</v>
      </c>
      <c r="CZ260" s="98">
        <f t="shared" si="623"/>
        <v>0</v>
      </c>
      <c r="DA260" s="104"/>
      <c r="DB260" s="98">
        <f t="shared" si="624"/>
        <v>0</v>
      </c>
      <c r="DC260" s="97"/>
      <c r="DD260" s="98">
        <f t="shared" si="625"/>
        <v>0</v>
      </c>
      <c r="DE260" s="97"/>
      <c r="DF260" s="98">
        <f t="shared" si="626"/>
        <v>0</v>
      </c>
      <c r="DG260" s="97"/>
      <c r="DH260" s="102">
        <f t="shared" si="627"/>
        <v>0</v>
      </c>
      <c r="DI260" s="98">
        <f t="shared" si="628"/>
        <v>1656</v>
      </c>
      <c r="DJ260" s="98">
        <f t="shared" si="629"/>
        <v>60327497.798399992</v>
      </c>
    </row>
    <row r="261" spans="1:114" ht="30" customHeight="1" x14ac:dyDescent="0.25">
      <c r="A261" s="89"/>
      <c r="B261" s="90">
        <v>219</v>
      </c>
      <c r="C261" s="91" t="s">
        <v>609</v>
      </c>
      <c r="D261" s="92" t="s">
        <v>610</v>
      </c>
      <c r="E261" s="85">
        <v>23160</v>
      </c>
      <c r="F261" s="93">
        <v>2.11</v>
      </c>
      <c r="G261" s="94">
        <v>1</v>
      </c>
      <c r="H261" s="88"/>
      <c r="I261" s="95">
        <v>1.4</v>
      </c>
      <c r="J261" s="95">
        <v>1.68</v>
      </c>
      <c r="K261" s="95">
        <v>2.23</v>
      </c>
      <c r="L261" s="96">
        <v>2.57</v>
      </c>
      <c r="M261" s="97">
        <v>26</v>
      </c>
      <c r="N261" s="98">
        <f t="shared" si="578"/>
        <v>1956658.7039999997</v>
      </c>
      <c r="O261" s="106">
        <v>0</v>
      </c>
      <c r="P261" s="97">
        <f t="shared" si="579"/>
        <v>0</v>
      </c>
      <c r="Q261" s="97"/>
      <c r="R261" s="98">
        <f t="shared" si="580"/>
        <v>0</v>
      </c>
      <c r="S261" s="97"/>
      <c r="T261" s="98">
        <f t="shared" si="581"/>
        <v>0</v>
      </c>
      <c r="U261" s="97">
        <v>0</v>
      </c>
      <c r="V261" s="98">
        <f t="shared" si="582"/>
        <v>0</v>
      </c>
      <c r="W261" s="97">
        <v>0</v>
      </c>
      <c r="X261" s="98">
        <f t="shared" si="583"/>
        <v>0</v>
      </c>
      <c r="Y261" s="97"/>
      <c r="Z261" s="98">
        <f t="shared" si="584"/>
        <v>0</v>
      </c>
      <c r="AA261" s="97">
        <v>0</v>
      </c>
      <c r="AB261" s="98">
        <f t="shared" si="585"/>
        <v>0</v>
      </c>
      <c r="AC261" s="97"/>
      <c r="AD261" s="98">
        <f t="shared" si="586"/>
        <v>0</v>
      </c>
      <c r="AE261" s="97">
        <v>1</v>
      </c>
      <c r="AF261" s="98">
        <f t="shared" si="587"/>
        <v>95780.495999999999</v>
      </c>
      <c r="AG261" s="99"/>
      <c r="AH261" s="98">
        <f t="shared" si="588"/>
        <v>0</v>
      </c>
      <c r="AI261" s="97"/>
      <c r="AJ261" s="98">
        <f t="shared" si="589"/>
        <v>0</v>
      </c>
      <c r="AK261" s="97">
        <v>0</v>
      </c>
      <c r="AL261" s="97">
        <f t="shared" si="590"/>
        <v>0</v>
      </c>
      <c r="AM261" s="97">
        <v>2</v>
      </c>
      <c r="AN261" s="98">
        <f t="shared" si="591"/>
        <v>180614.6496</v>
      </c>
      <c r="AO261" s="103">
        <v>0</v>
      </c>
      <c r="AP261" s="98">
        <f t="shared" si="592"/>
        <v>0</v>
      </c>
      <c r="AQ261" s="97">
        <v>0</v>
      </c>
      <c r="AR261" s="102">
        <f t="shared" si="593"/>
        <v>0</v>
      </c>
      <c r="AS261" s="97"/>
      <c r="AT261" s="98">
        <f t="shared" si="594"/>
        <v>0</v>
      </c>
      <c r="AU261" s="97"/>
      <c r="AV261" s="97">
        <f t="shared" si="595"/>
        <v>0</v>
      </c>
      <c r="AW261" s="97"/>
      <c r="AX261" s="98">
        <f t="shared" si="596"/>
        <v>0</v>
      </c>
      <c r="AY261" s="97">
        <v>0</v>
      </c>
      <c r="AZ261" s="98">
        <f t="shared" si="597"/>
        <v>0</v>
      </c>
      <c r="BA261" s="97">
        <v>0</v>
      </c>
      <c r="BB261" s="98">
        <f t="shared" si="598"/>
        <v>0</v>
      </c>
      <c r="BC261" s="97">
        <v>0</v>
      </c>
      <c r="BD261" s="98">
        <f t="shared" si="599"/>
        <v>0</v>
      </c>
      <c r="BE261" s="97"/>
      <c r="BF261" s="98">
        <f t="shared" si="600"/>
        <v>0</v>
      </c>
      <c r="BG261" s="97">
        <v>0</v>
      </c>
      <c r="BH261" s="98">
        <f t="shared" si="601"/>
        <v>0</v>
      </c>
      <c r="BI261" s="97">
        <v>0</v>
      </c>
      <c r="BJ261" s="98">
        <f t="shared" si="602"/>
        <v>0</v>
      </c>
      <c r="BK261" s="97">
        <v>0</v>
      </c>
      <c r="BL261" s="98">
        <f t="shared" si="603"/>
        <v>0</v>
      </c>
      <c r="BM261" s="97"/>
      <c r="BN261" s="98">
        <f t="shared" si="604"/>
        <v>0</v>
      </c>
      <c r="BO261" s="97"/>
      <c r="BP261" s="98">
        <f t="shared" si="605"/>
        <v>0</v>
      </c>
      <c r="BQ261" s="97"/>
      <c r="BR261" s="98">
        <f t="shared" si="606"/>
        <v>0</v>
      </c>
      <c r="BS261" s="97"/>
      <c r="BT261" s="102">
        <f t="shared" si="607"/>
        <v>0</v>
      </c>
      <c r="BU261" s="104">
        <v>0</v>
      </c>
      <c r="BV261" s="98">
        <f t="shared" si="608"/>
        <v>0</v>
      </c>
      <c r="BW261" s="97">
        <v>0</v>
      </c>
      <c r="BX261" s="98">
        <f t="shared" si="609"/>
        <v>0</v>
      </c>
      <c r="BY261" s="97">
        <v>0</v>
      </c>
      <c r="BZ261" s="98">
        <f t="shared" si="610"/>
        <v>0</v>
      </c>
      <c r="CA261" s="97"/>
      <c r="CB261" s="98">
        <f t="shared" si="611"/>
        <v>0</v>
      </c>
      <c r="CC261" s="97">
        <v>0</v>
      </c>
      <c r="CD261" s="98">
        <f t="shared" si="612"/>
        <v>0</v>
      </c>
      <c r="CE261" s="97"/>
      <c r="CF261" s="98">
        <f t="shared" si="613"/>
        <v>0</v>
      </c>
      <c r="CG261" s="97"/>
      <c r="CH261" s="98">
        <f t="shared" si="614"/>
        <v>0</v>
      </c>
      <c r="CI261" s="97"/>
      <c r="CJ261" s="98">
        <f t="shared" si="615"/>
        <v>0</v>
      </c>
      <c r="CK261" s="97"/>
      <c r="CL261" s="98">
        <f t="shared" si="616"/>
        <v>0</v>
      </c>
      <c r="CM261" s="97"/>
      <c r="CN261" s="98">
        <f t="shared" si="617"/>
        <v>0</v>
      </c>
      <c r="CO261" s="97">
        <v>0</v>
      </c>
      <c r="CP261" s="98">
        <f t="shared" si="618"/>
        <v>0</v>
      </c>
      <c r="CQ261" s="97"/>
      <c r="CR261" s="98">
        <f t="shared" si="619"/>
        <v>0</v>
      </c>
      <c r="CS261" s="97">
        <v>0</v>
      </c>
      <c r="CT261" s="98">
        <f t="shared" si="620"/>
        <v>0</v>
      </c>
      <c r="CU261" s="103">
        <v>0</v>
      </c>
      <c r="CV261" s="98">
        <f t="shared" si="621"/>
        <v>0</v>
      </c>
      <c r="CW261" s="97">
        <v>0</v>
      </c>
      <c r="CX261" s="102">
        <f t="shared" si="622"/>
        <v>0</v>
      </c>
      <c r="CY261" s="97">
        <v>0</v>
      </c>
      <c r="CZ261" s="98">
        <f t="shared" si="623"/>
        <v>0</v>
      </c>
      <c r="DA261" s="104"/>
      <c r="DB261" s="98">
        <f t="shared" si="624"/>
        <v>0</v>
      </c>
      <c r="DC261" s="97"/>
      <c r="DD261" s="98">
        <f t="shared" si="625"/>
        <v>0</v>
      </c>
      <c r="DE261" s="97"/>
      <c r="DF261" s="98">
        <f t="shared" si="626"/>
        <v>0</v>
      </c>
      <c r="DG261" s="97"/>
      <c r="DH261" s="102">
        <f t="shared" si="627"/>
        <v>0</v>
      </c>
      <c r="DI261" s="98">
        <f t="shared" si="628"/>
        <v>29</v>
      </c>
      <c r="DJ261" s="98">
        <f t="shared" si="629"/>
        <v>2233053.8495999998</v>
      </c>
    </row>
    <row r="262" spans="1:114" ht="30" customHeight="1" x14ac:dyDescent="0.25">
      <c r="A262" s="89"/>
      <c r="B262" s="90">
        <v>220</v>
      </c>
      <c r="C262" s="91" t="s">
        <v>611</v>
      </c>
      <c r="D262" s="92" t="s">
        <v>612</v>
      </c>
      <c r="E262" s="85">
        <v>23160</v>
      </c>
      <c r="F262" s="93">
        <v>3.97</v>
      </c>
      <c r="G262" s="94">
        <v>1</v>
      </c>
      <c r="H262" s="88"/>
      <c r="I262" s="95">
        <v>1.4</v>
      </c>
      <c r="J262" s="95">
        <v>1.68</v>
      </c>
      <c r="K262" s="95">
        <v>2.23</v>
      </c>
      <c r="L262" s="96">
        <v>2.57</v>
      </c>
      <c r="M262" s="97">
        <v>0</v>
      </c>
      <c r="N262" s="98">
        <f t="shared" si="578"/>
        <v>0</v>
      </c>
      <c r="O262" s="106">
        <v>0</v>
      </c>
      <c r="P262" s="97">
        <f t="shared" si="579"/>
        <v>0</v>
      </c>
      <c r="Q262" s="97"/>
      <c r="R262" s="98">
        <f t="shared" si="580"/>
        <v>0</v>
      </c>
      <c r="S262" s="97"/>
      <c r="T262" s="98">
        <f t="shared" si="581"/>
        <v>0</v>
      </c>
      <c r="U262" s="97">
        <v>0</v>
      </c>
      <c r="V262" s="98">
        <f t="shared" si="582"/>
        <v>0</v>
      </c>
      <c r="W262" s="97">
        <v>0</v>
      </c>
      <c r="X262" s="98">
        <f t="shared" si="583"/>
        <v>0</v>
      </c>
      <c r="Y262" s="97"/>
      <c r="Z262" s="98">
        <f t="shared" si="584"/>
        <v>0</v>
      </c>
      <c r="AA262" s="97">
        <v>0</v>
      </c>
      <c r="AB262" s="98">
        <f t="shared" si="585"/>
        <v>0</v>
      </c>
      <c r="AC262" s="97"/>
      <c r="AD262" s="98">
        <f t="shared" si="586"/>
        <v>0</v>
      </c>
      <c r="AE262" s="97">
        <v>1</v>
      </c>
      <c r="AF262" s="98">
        <f t="shared" si="587"/>
        <v>180212.592</v>
      </c>
      <c r="AG262" s="99"/>
      <c r="AH262" s="98">
        <f t="shared" si="588"/>
        <v>0</v>
      </c>
      <c r="AI262" s="97"/>
      <c r="AJ262" s="98">
        <f t="shared" si="589"/>
        <v>0</v>
      </c>
      <c r="AK262" s="97"/>
      <c r="AL262" s="97">
        <f t="shared" si="590"/>
        <v>0</v>
      </c>
      <c r="AM262" s="97"/>
      <c r="AN262" s="98">
        <f t="shared" si="591"/>
        <v>0</v>
      </c>
      <c r="AO262" s="103">
        <v>0</v>
      </c>
      <c r="AP262" s="98">
        <f t="shared" si="592"/>
        <v>0</v>
      </c>
      <c r="AQ262" s="97">
        <v>5</v>
      </c>
      <c r="AR262" s="102">
        <f t="shared" si="593"/>
        <v>849573.64800000004</v>
      </c>
      <c r="AS262" s="97"/>
      <c r="AT262" s="98">
        <f t="shared" si="594"/>
        <v>0</v>
      </c>
      <c r="AU262" s="97"/>
      <c r="AV262" s="97">
        <f t="shared" si="595"/>
        <v>0</v>
      </c>
      <c r="AW262" s="97"/>
      <c r="AX262" s="98">
        <f t="shared" si="596"/>
        <v>0</v>
      </c>
      <c r="AY262" s="97">
        <v>0</v>
      </c>
      <c r="AZ262" s="98">
        <f t="shared" si="597"/>
        <v>0</v>
      </c>
      <c r="BA262" s="97">
        <v>0</v>
      </c>
      <c r="BB262" s="98">
        <f t="shared" si="598"/>
        <v>0</v>
      </c>
      <c r="BC262" s="97">
        <v>0</v>
      </c>
      <c r="BD262" s="98">
        <f t="shared" si="599"/>
        <v>0</v>
      </c>
      <c r="BE262" s="97"/>
      <c r="BF262" s="98">
        <f t="shared" si="600"/>
        <v>0</v>
      </c>
      <c r="BG262" s="97">
        <v>0</v>
      </c>
      <c r="BH262" s="98">
        <f t="shared" si="601"/>
        <v>0</v>
      </c>
      <c r="BI262" s="97">
        <v>0</v>
      </c>
      <c r="BJ262" s="98">
        <f t="shared" si="602"/>
        <v>0</v>
      </c>
      <c r="BK262" s="97">
        <v>0</v>
      </c>
      <c r="BL262" s="98">
        <f t="shared" si="603"/>
        <v>0</v>
      </c>
      <c r="BM262" s="97"/>
      <c r="BN262" s="98">
        <f t="shared" si="604"/>
        <v>0</v>
      </c>
      <c r="BO262" s="97"/>
      <c r="BP262" s="98">
        <f t="shared" si="605"/>
        <v>0</v>
      </c>
      <c r="BQ262" s="97"/>
      <c r="BR262" s="98">
        <f t="shared" si="606"/>
        <v>0</v>
      </c>
      <c r="BS262" s="97"/>
      <c r="BT262" s="102">
        <f t="shared" si="607"/>
        <v>0</v>
      </c>
      <c r="BU262" s="104">
        <v>0</v>
      </c>
      <c r="BV262" s="98">
        <f t="shared" si="608"/>
        <v>0</v>
      </c>
      <c r="BW262" s="97">
        <v>0</v>
      </c>
      <c r="BX262" s="98">
        <f t="shared" si="609"/>
        <v>0</v>
      </c>
      <c r="BY262" s="97">
        <v>0</v>
      </c>
      <c r="BZ262" s="98">
        <f t="shared" si="610"/>
        <v>0</v>
      </c>
      <c r="CA262" s="97"/>
      <c r="CB262" s="98">
        <f t="shared" si="611"/>
        <v>0</v>
      </c>
      <c r="CC262" s="97">
        <v>0</v>
      </c>
      <c r="CD262" s="98">
        <f t="shared" si="612"/>
        <v>0</v>
      </c>
      <c r="CE262" s="97"/>
      <c r="CF262" s="98">
        <f t="shared" si="613"/>
        <v>0</v>
      </c>
      <c r="CG262" s="97"/>
      <c r="CH262" s="98">
        <f t="shared" si="614"/>
        <v>0</v>
      </c>
      <c r="CI262" s="97"/>
      <c r="CJ262" s="98">
        <f t="shared" si="615"/>
        <v>0</v>
      </c>
      <c r="CK262" s="97"/>
      <c r="CL262" s="98">
        <f t="shared" si="616"/>
        <v>0</v>
      </c>
      <c r="CM262" s="97"/>
      <c r="CN262" s="98">
        <f t="shared" si="617"/>
        <v>0</v>
      </c>
      <c r="CO262" s="97">
        <v>0</v>
      </c>
      <c r="CP262" s="98">
        <f t="shared" si="618"/>
        <v>0</v>
      </c>
      <c r="CQ262" s="97"/>
      <c r="CR262" s="98">
        <f t="shared" si="619"/>
        <v>0</v>
      </c>
      <c r="CS262" s="97">
        <v>0</v>
      </c>
      <c r="CT262" s="98">
        <f t="shared" si="620"/>
        <v>0</v>
      </c>
      <c r="CU262" s="103">
        <v>0</v>
      </c>
      <c r="CV262" s="98">
        <f t="shared" si="621"/>
        <v>0</v>
      </c>
      <c r="CW262" s="97">
        <v>0</v>
      </c>
      <c r="CX262" s="102">
        <f t="shared" si="622"/>
        <v>0</v>
      </c>
      <c r="CY262" s="97">
        <v>0</v>
      </c>
      <c r="CZ262" s="98">
        <f t="shared" si="623"/>
        <v>0</v>
      </c>
      <c r="DA262" s="104"/>
      <c r="DB262" s="98">
        <f t="shared" si="624"/>
        <v>0</v>
      </c>
      <c r="DC262" s="97"/>
      <c r="DD262" s="98">
        <f t="shared" si="625"/>
        <v>0</v>
      </c>
      <c r="DE262" s="97"/>
      <c r="DF262" s="98">
        <f t="shared" si="626"/>
        <v>0</v>
      </c>
      <c r="DG262" s="97"/>
      <c r="DH262" s="102">
        <f t="shared" si="627"/>
        <v>0</v>
      </c>
      <c r="DI262" s="98">
        <f t="shared" si="628"/>
        <v>6</v>
      </c>
      <c r="DJ262" s="98">
        <f t="shared" si="629"/>
        <v>1029786.24</v>
      </c>
    </row>
    <row r="263" spans="1:114" s="8" customFormat="1" ht="30" x14ac:dyDescent="0.25">
      <c r="A263" s="89"/>
      <c r="B263" s="90">
        <v>221</v>
      </c>
      <c r="C263" s="91" t="s">
        <v>613</v>
      </c>
      <c r="D263" s="92" t="s">
        <v>614</v>
      </c>
      <c r="E263" s="85">
        <v>23160</v>
      </c>
      <c r="F263" s="93">
        <v>4.3099999999999996</v>
      </c>
      <c r="G263" s="111">
        <v>0.8</v>
      </c>
      <c r="H263" s="88"/>
      <c r="I263" s="95">
        <v>1.4</v>
      </c>
      <c r="J263" s="95">
        <v>1.68</v>
      </c>
      <c r="K263" s="95">
        <v>2.23</v>
      </c>
      <c r="L263" s="96">
        <v>2.57</v>
      </c>
      <c r="M263" s="97">
        <v>12</v>
      </c>
      <c r="N263" s="98">
        <f t="shared" si="578"/>
        <v>1475732.9664</v>
      </c>
      <c r="O263" s="106">
        <v>70</v>
      </c>
      <c r="P263" s="97">
        <f t="shared" si="579"/>
        <v>8608442.3039999995</v>
      </c>
      <c r="Q263" s="97"/>
      <c r="R263" s="98">
        <f t="shared" si="580"/>
        <v>0</v>
      </c>
      <c r="S263" s="97"/>
      <c r="T263" s="98">
        <f t="shared" si="581"/>
        <v>0</v>
      </c>
      <c r="U263" s="97">
        <v>0</v>
      </c>
      <c r="V263" s="98">
        <f t="shared" si="582"/>
        <v>0</v>
      </c>
      <c r="W263" s="97">
        <v>0</v>
      </c>
      <c r="X263" s="98">
        <f t="shared" si="583"/>
        <v>0</v>
      </c>
      <c r="Y263" s="97"/>
      <c r="Z263" s="98">
        <f t="shared" si="584"/>
        <v>0</v>
      </c>
      <c r="AA263" s="97">
        <v>0</v>
      </c>
      <c r="AB263" s="98">
        <f t="shared" si="585"/>
        <v>0</v>
      </c>
      <c r="AC263" s="97">
        <f>5-3</f>
        <v>2</v>
      </c>
      <c r="AD263" s="98">
        <f t="shared" si="586"/>
        <v>245955.4944</v>
      </c>
      <c r="AE263" s="113">
        <v>1</v>
      </c>
      <c r="AF263" s="98">
        <f t="shared" si="587"/>
        <v>156517.13279999996</v>
      </c>
      <c r="AG263" s="99"/>
      <c r="AH263" s="98">
        <f t="shared" si="588"/>
        <v>0</v>
      </c>
      <c r="AI263" s="97"/>
      <c r="AJ263" s="98">
        <f t="shared" si="589"/>
        <v>0</v>
      </c>
      <c r="AK263" s="97"/>
      <c r="AL263" s="97">
        <f t="shared" si="590"/>
        <v>0</v>
      </c>
      <c r="AM263" s="97">
        <v>18</v>
      </c>
      <c r="AN263" s="98">
        <f t="shared" si="591"/>
        <v>2656319.3395199999</v>
      </c>
      <c r="AO263" s="103"/>
      <c r="AP263" s="98">
        <f t="shared" si="592"/>
        <v>0</v>
      </c>
      <c r="AQ263" s="97"/>
      <c r="AR263" s="102">
        <f t="shared" si="593"/>
        <v>0</v>
      </c>
      <c r="AS263" s="97"/>
      <c r="AT263" s="98">
        <f t="shared" si="594"/>
        <v>0</v>
      </c>
      <c r="AU263" s="97"/>
      <c r="AV263" s="97">
        <f t="shared" si="595"/>
        <v>0</v>
      </c>
      <c r="AW263" s="97"/>
      <c r="AX263" s="98">
        <f t="shared" si="596"/>
        <v>0</v>
      </c>
      <c r="AY263" s="97">
        <v>0</v>
      </c>
      <c r="AZ263" s="98">
        <f t="shared" si="597"/>
        <v>0</v>
      </c>
      <c r="BA263" s="97">
        <v>0</v>
      </c>
      <c r="BB263" s="98">
        <f t="shared" si="598"/>
        <v>0</v>
      </c>
      <c r="BC263" s="97">
        <v>0</v>
      </c>
      <c r="BD263" s="98">
        <f t="shared" si="599"/>
        <v>0</v>
      </c>
      <c r="BE263" s="97"/>
      <c r="BF263" s="98">
        <f t="shared" si="600"/>
        <v>0</v>
      </c>
      <c r="BG263" s="97">
        <v>0</v>
      </c>
      <c r="BH263" s="98">
        <f t="shared" si="601"/>
        <v>0</v>
      </c>
      <c r="BI263" s="97">
        <v>0</v>
      </c>
      <c r="BJ263" s="98">
        <f t="shared" si="602"/>
        <v>0</v>
      </c>
      <c r="BK263" s="97">
        <v>0</v>
      </c>
      <c r="BL263" s="98">
        <f t="shared" si="603"/>
        <v>0</v>
      </c>
      <c r="BM263" s="97"/>
      <c r="BN263" s="98">
        <f t="shared" si="604"/>
        <v>0</v>
      </c>
      <c r="BO263" s="97"/>
      <c r="BP263" s="98">
        <f t="shared" si="605"/>
        <v>0</v>
      </c>
      <c r="BQ263" s="97"/>
      <c r="BR263" s="98">
        <f t="shared" si="606"/>
        <v>0</v>
      </c>
      <c r="BS263" s="97"/>
      <c r="BT263" s="102">
        <f t="shared" si="607"/>
        <v>0</v>
      </c>
      <c r="BU263" s="104">
        <v>0</v>
      </c>
      <c r="BV263" s="98">
        <f t="shared" si="608"/>
        <v>0</v>
      </c>
      <c r="BW263" s="97">
        <v>0</v>
      </c>
      <c r="BX263" s="98">
        <f t="shared" si="609"/>
        <v>0</v>
      </c>
      <c r="BY263" s="97">
        <v>0</v>
      </c>
      <c r="BZ263" s="98">
        <f t="shared" si="610"/>
        <v>0</v>
      </c>
      <c r="CA263" s="97"/>
      <c r="CB263" s="98">
        <f t="shared" si="611"/>
        <v>0</v>
      </c>
      <c r="CC263" s="97">
        <v>0</v>
      </c>
      <c r="CD263" s="98">
        <f t="shared" si="612"/>
        <v>0</v>
      </c>
      <c r="CE263" s="97"/>
      <c r="CF263" s="98">
        <f t="shared" si="613"/>
        <v>0</v>
      </c>
      <c r="CG263" s="97"/>
      <c r="CH263" s="98">
        <f t="shared" si="614"/>
        <v>0</v>
      </c>
      <c r="CI263" s="97"/>
      <c r="CJ263" s="98">
        <f t="shared" si="615"/>
        <v>0</v>
      </c>
      <c r="CK263" s="97"/>
      <c r="CL263" s="98">
        <f t="shared" si="616"/>
        <v>0</v>
      </c>
      <c r="CM263" s="97"/>
      <c r="CN263" s="98">
        <f t="shared" si="617"/>
        <v>0</v>
      </c>
      <c r="CO263" s="97">
        <v>0</v>
      </c>
      <c r="CP263" s="98">
        <f t="shared" si="618"/>
        <v>0</v>
      </c>
      <c r="CQ263" s="97"/>
      <c r="CR263" s="98">
        <f t="shared" si="619"/>
        <v>0</v>
      </c>
      <c r="CS263" s="97">
        <v>0</v>
      </c>
      <c r="CT263" s="98">
        <f t="shared" si="620"/>
        <v>0</v>
      </c>
      <c r="CU263" s="103"/>
      <c r="CV263" s="98">
        <f t="shared" si="621"/>
        <v>0</v>
      </c>
      <c r="CW263" s="97">
        <v>0</v>
      </c>
      <c r="CX263" s="102">
        <f t="shared" si="622"/>
        <v>0</v>
      </c>
      <c r="CY263" s="97">
        <v>0</v>
      </c>
      <c r="CZ263" s="98">
        <f t="shared" si="623"/>
        <v>0</v>
      </c>
      <c r="DA263" s="104"/>
      <c r="DB263" s="98">
        <f t="shared" si="624"/>
        <v>0</v>
      </c>
      <c r="DC263" s="97"/>
      <c r="DD263" s="98">
        <f t="shared" si="625"/>
        <v>0</v>
      </c>
      <c r="DE263" s="97"/>
      <c r="DF263" s="98">
        <f t="shared" si="626"/>
        <v>0</v>
      </c>
      <c r="DG263" s="97"/>
      <c r="DH263" s="102">
        <f t="shared" si="627"/>
        <v>0</v>
      </c>
      <c r="DI263" s="98">
        <f t="shared" si="628"/>
        <v>103</v>
      </c>
      <c r="DJ263" s="98">
        <f t="shared" si="629"/>
        <v>13142967.237119999</v>
      </c>
    </row>
    <row r="264" spans="1:114" s="8" customFormat="1" x14ac:dyDescent="0.25">
      <c r="A264" s="89"/>
      <c r="B264" s="90">
        <v>222</v>
      </c>
      <c r="C264" s="91" t="s">
        <v>615</v>
      </c>
      <c r="D264" s="92" t="s">
        <v>616</v>
      </c>
      <c r="E264" s="85">
        <v>23160</v>
      </c>
      <c r="F264" s="94">
        <v>1.2</v>
      </c>
      <c r="G264" s="94">
        <v>1</v>
      </c>
      <c r="H264" s="88"/>
      <c r="I264" s="95">
        <v>1.4</v>
      </c>
      <c r="J264" s="95">
        <v>1.68</v>
      </c>
      <c r="K264" s="95">
        <v>2.23</v>
      </c>
      <c r="L264" s="96">
        <v>2.57</v>
      </c>
      <c r="M264" s="97">
        <v>11</v>
      </c>
      <c r="N264" s="98">
        <f t="shared" si="578"/>
        <v>470796.48000000004</v>
      </c>
      <c r="O264" s="106">
        <v>5</v>
      </c>
      <c r="P264" s="97">
        <f t="shared" si="579"/>
        <v>213998.40000000002</v>
      </c>
      <c r="Q264" s="97"/>
      <c r="R264" s="98">
        <f t="shared" si="580"/>
        <v>0</v>
      </c>
      <c r="S264" s="97"/>
      <c r="T264" s="98">
        <f t="shared" si="581"/>
        <v>0</v>
      </c>
      <c r="U264" s="97">
        <v>0</v>
      </c>
      <c r="V264" s="98">
        <f t="shared" si="582"/>
        <v>0</v>
      </c>
      <c r="W264" s="97">
        <v>0</v>
      </c>
      <c r="X264" s="98">
        <f t="shared" si="583"/>
        <v>0</v>
      </c>
      <c r="Y264" s="97"/>
      <c r="Z264" s="98">
        <f t="shared" si="584"/>
        <v>0</v>
      </c>
      <c r="AA264" s="97">
        <v>0</v>
      </c>
      <c r="AB264" s="98">
        <f t="shared" si="585"/>
        <v>0</v>
      </c>
      <c r="AC264" s="97"/>
      <c r="AD264" s="98">
        <f t="shared" si="586"/>
        <v>0</v>
      </c>
      <c r="AE264" s="97"/>
      <c r="AF264" s="98">
        <f t="shared" si="587"/>
        <v>0</v>
      </c>
      <c r="AG264" s="97">
        <v>1</v>
      </c>
      <c r="AH264" s="98">
        <f t="shared" si="588"/>
        <v>42799.68</v>
      </c>
      <c r="AI264" s="97">
        <v>1</v>
      </c>
      <c r="AJ264" s="98">
        <f t="shared" si="589"/>
        <v>42799.68</v>
      </c>
      <c r="AK264" s="97"/>
      <c r="AL264" s="97">
        <f t="shared" si="590"/>
        <v>0</v>
      </c>
      <c r="AM264" s="97">
        <v>5</v>
      </c>
      <c r="AN264" s="98">
        <f t="shared" si="591"/>
        <v>256798.08000000002</v>
      </c>
      <c r="AO264" s="103">
        <v>1</v>
      </c>
      <c r="AP264" s="98">
        <f t="shared" si="592"/>
        <v>51359.616000000002</v>
      </c>
      <c r="AQ264" s="97"/>
      <c r="AR264" s="102">
        <f t="shared" si="593"/>
        <v>0</v>
      </c>
      <c r="AS264" s="97"/>
      <c r="AT264" s="98">
        <f t="shared" si="594"/>
        <v>0</v>
      </c>
      <c r="AU264" s="97"/>
      <c r="AV264" s="97">
        <f t="shared" si="595"/>
        <v>0</v>
      </c>
      <c r="AW264" s="97"/>
      <c r="AX264" s="98">
        <f t="shared" si="596"/>
        <v>0</v>
      </c>
      <c r="AY264" s="97">
        <v>0</v>
      </c>
      <c r="AZ264" s="98">
        <f t="shared" si="597"/>
        <v>0</v>
      </c>
      <c r="BA264" s="97">
        <v>0</v>
      </c>
      <c r="BB264" s="98">
        <f t="shared" si="598"/>
        <v>0</v>
      </c>
      <c r="BC264" s="97">
        <v>0</v>
      </c>
      <c r="BD264" s="98">
        <f t="shared" si="599"/>
        <v>0</v>
      </c>
      <c r="BE264" s="97"/>
      <c r="BF264" s="98">
        <f t="shared" si="600"/>
        <v>0</v>
      </c>
      <c r="BG264" s="97">
        <v>0</v>
      </c>
      <c r="BH264" s="98">
        <f t="shared" si="601"/>
        <v>0</v>
      </c>
      <c r="BI264" s="97">
        <v>0</v>
      </c>
      <c r="BJ264" s="98">
        <f t="shared" si="602"/>
        <v>0</v>
      </c>
      <c r="BK264" s="97">
        <v>0</v>
      </c>
      <c r="BL264" s="98">
        <f t="shared" si="603"/>
        <v>0</v>
      </c>
      <c r="BM264" s="97">
        <v>5</v>
      </c>
      <c r="BN264" s="98">
        <f t="shared" si="604"/>
        <v>233452.79999999999</v>
      </c>
      <c r="BO264" s="97"/>
      <c r="BP264" s="98">
        <f t="shared" si="605"/>
        <v>0</v>
      </c>
      <c r="BQ264" s="97"/>
      <c r="BR264" s="98">
        <f t="shared" si="606"/>
        <v>0</v>
      </c>
      <c r="BS264" s="97">
        <v>1</v>
      </c>
      <c r="BT264" s="102">
        <f t="shared" si="607"/>
        <v>51359.616000000002</v>
      </c>
      <c r="BU264" s="104">
        <v>0</v>
      </c>
      <c r="BV264" s="98">
        <f t="shared" si="608"/>
        <v>0</v>
      </c>
      <c r="BW264" s="97">
        <v>0</v>
      </c>
      <c r="BX264" s="98">
        <f t="shared" si="609"/>
        <v>0</v>
      </c>
      <c r="BY264" s="97">
        <v>0</v>
      </c>
      <c r="BZ264" s="98">
        <f t="shared" si="610"/>
        <v>0</v>
      </c>
      <c r="CA264" s="97"/>
      <c r="CB264" s="98">
        <f t="shared" si="611"/>
        <v>0</v>
      </c>
      <c r="CC264" s="97">
        <v>0</v>
      </c>
      <c r="CD264" s="98">
        <f t="shared" si="612"/>
        <v>0</v>
      </c>
      <c r="CE264" s="97"/>
      <c r="CF264" s="98">
        <f t="shared" si="613"/>
        <v>0</v>
      </c>
      <c r="CG264" s="97"/>
      <c r="CH264" s="98">
        <f t="shared" si="614"/>
        <v>0</v>
      </c>
      <c r="CI264" s="97"/>
      <c r="CJ264" s="98">
        <f t="shared" si="615"/>
        <v>0</v>
      </c>
      <c r="CK264" s="97"/>
      <c r="CL264" s="98">
        <f t="shared" si="616"/>
        <v>0</v>
      </c>
      <c r="CM264" s="97"/>
      <c r="CN264" s="98">
        <f t="shared" si="617"/>
        <v>0</v>
      </c>
      <c r="CO264" s="97">
        <v>0</v>
      </c>
      <c r="CP264" s="98">
        <f t="shared" si="618"/>
        <v>0</v>
      </c>
      <c r="CQ264" s="97">
        <v>1</v>
      </c>
      <c r="CR264" s="98">
        <f t="shared" si="619"/>
        <v>56028.671999999999</v>
      </c>
      <c r="CS264" s="97">
        <v>0</v>
      </c>
      <c r="CT264" s="98">
        <f t="shared" si="620"/>
        <v>0</v>
      </c>
      <c r="CU264" s="103"/>
      <c r="CV264" s="98">
        <f t="shared" si="621"/>
        <v>0</v>
      </c>
      <c r="CW264" s="97">
        <v>0</v>
      </c>
      <c r="CX264" s="102">
        <f t="shared" si="622"/>
        <v>0</v>
      </c>
      <c r="CY264" s="97"/>
      <c r="CZ264" s="98">
        <f t="shared" si="623"/>
        <v>0</v>
      </c>
      <c r="DA264" s="104"/>
      <c r="DB264" s="98">
        <f t="shared" si="624"/>
        <v>0</v>
      </c>
      <c r="DC264" s="97"/>
      <c r="DD264" s="98">
        <f t="shared" si="625"/>
        <v>0</v>
      </c>
      <c r="DE264" s="97">
        <v>1</v>
      </c>
      <c r="DF264" s="98">
        <f t="shared" si="626"/>
        <v>74371.391999999993</v>
      </c>
      <c r="DG264" s="97"/>
      <c r="DH264" s="102">
        <f t="shared" si="627"/>
        <v>0</v>
      </c>
      <c r="DI264" s="98">
        <f t="shared" si="628"/>
        <v>32</v>
      </c>
      <c r="DJ264" s="98">
        <f t="shared" si="629"/>
        <v>1493764.4160000002</v>
      </c>
    </row>
    <row r="265" spans="1:114" s="8" customFormat="1" ht="18.75" x14ac:dyDescent="0.25">
      <c r="A265" s="89"/>
      <c r="B265" s="90">
        <v>223</v>
      </c>
      <c r="C265" s="91" t="s">
        <v>617</v>
      </c>
      <c r="D265" s="92" t="s">
        <v>618</v>
      </c>
      <c r="E265" s="85">
        <v>23160</v>
      </c>
      <c r="F265" s="93">
        <v>2.37</v>
      </c>
      <c r="G265" s="111">
        <v>0.8</v>
      </c>
      <c r="H265" s="149"/>
      <c r="I265" s="95">
        <v>1.4</v>
      </c>
      <c r="J265" s="95">
        <v>1.68</v>
      </c>
      <c r="K265" s="95">
        <v>2.23</v>
      </c>
      <c r="L265" s="96">
        <v>2.57</v>
      </c>
      <c r="M265" s="97">
        <v>250</v>
      </c>
      <c r="N265" s="98">
        <f t="shared" si="578"/>
        <v>16905873.599999998</v>
      </c>
      <c r="O265" s="106">
        <v>7</v>
      </c>
      <c r="P265" s="97">
        <f t="shared" si="579"/>
        <v>473364.4608</v>
      </c>
      <c r="Q265" s="97"/>
      <c r="R265" s="98">
        <f t="shared" si="580"/>
        <v>0</v>
      </c>
      <c r="S265" s="97"/>
      <c r="T265" s="98">
        <f t="shared" si="581"/>
        <v>0</v>
      </c>
      <c r="U265" s="97">
        <v>0</v>
      </c>
      <c r="V265" s="98">
        <f t="shared" si="582"/>
        <v>0</v>
      </c>
      <c r="W265" s="97">
        <v>0</v>
      </c>
      <c r="X265" s="98">
        <f t="shared" si="583"/>
        <v>0</v>
      </c>
      <c r="Y265" s="97"/>
      <c r="Z265" s="98">
        <f t="shared" si="584"/>
        <v>0</v>
      </c>
      <c r="AA265" s="97">
        <v>0</v>
      </c>
      <c r="AB265" s="98">
        <f t="shared" si="585"/>
        <v>0</v>
      </c>
      <c r="AC265" s="97">
        <v>60</v>
      </c>
      <c r="AD265" s="98">
        <f t="shared" si="586"/>
        <v>4057409.6639999999</v>
      </c>
      <c r="AE265" s="97"/>
      <c r="AF265" s="98">
        <f t="shared" si="587"/>
        <v>0</v>
      </c>
      <c r="AG265" s="97">
        <v>3</v>
      </c>
      <c r="AH265" s="98">
        <f t="shared" si="588"/>
        <v>202870.48320000002</v>
      </c>
      <c r="AI265" s="97">
        <v>1</v>
      </c>
      <c r="AJ265" s="98">
        <f t="shared" si="589"/>
        <v>67623.494400000011</v>
      </c>
      <c r="AK265" s="97">
        <v>1</v>
      </c>
      <c r="AL265" s="97">
        <f t="shared" si="590"/>
        <v>67623.494400000011</v>
      </c>
      <c r="AM265" s="97">
        <v>20</v>
      </c>
      <c r="AN265" s="98">
        <f t="shared" si="591"/>
        <v>1622963.8656000001</v>
      </c>
      <c r="AO265" s="103">
        <v>3</v>
      </c>
      <c r="AP265" s="98">
        <f t="shared" si="592"/>
        <v>243444.57984000002</v>
      </c>
      <c r="AQ265" s="97"/>
      <c r="AR265" s="102">
        <f t="shared" si="593"/>
        <v>0</v>
      </c>
      <c r="AS265" s="97"/>
      <c r="AT265" s="98">
        <f t="shared" si="594"/>
        <v>0</v>
      </c>
      <c r="AU265" s="97"/>
      <c r="AV265" s="97">
        <f t="shared" si="595"/>
        <v>0</v>
      </c>
      <c r="AW265" s="97"/>
      <c r="AX265" s="98">
        <f t="shared" si="596"/>
        <v>0</v>
      </c>
      <c r="AY265" s="97">
        <v>0</v>
      </c>
      <c r="AZ265" s="98">
        <f t="shared" si="597"/>
        <v>0</v>
      </c>
      <c r="BA265" s="97">
        <v>0</v>
      </c>
      <c r="BB265" s="98">
        <f t="shared" si="598"/>
        <v>0</v>
      </c>
      <c r="BC265" s="97">
        <v>0</v>
      </c>
      <c r="BD265" s="98">
        <f t="shared" si="599"/>
        <v>0</v>
      </c>
      <c r="BE265" s="97"/>
      <c r="BF265" s="98">
        <f t="shared" si="600"/>
        <v>0</v>
      </c>
      <c r="BG265" s="97">
        <v>85</v>
      </c>
      <c r="BH265" s="98">
        <f t="shared" si="601"/>
        <v>6897596.4287999999</v>
      </c>
      <c r="BI265" s="97">
        <v>0</v>
      </c>
      <c r="BJ265" s="98">
        <f t="shared" si="602"/>
        <v>0</v>
      </c>
      <c r="BK265" s="97">
        <v>0</v>
      </c>
      <c r="BL265" s="98">
        <f t="shared" si="603"/>
        <v>0</v>
      </c>
      <c r="BM265" s="97"/>
      <c r="BN265" s="98">
        <f t="shared" si="604"/>
        <v>0</v>
      </c>
      <c r="BO265" s="97"/>
      <c r="BP265" s="98">
        <f t="shared" si="605"/>
        <v>0</v>
      </c>
      <c r="BQ265" s="97">
        <v>15</v>
      </c>
      <c r="BR265" s="98">
        <f t="shared" si="606"/>
        <v>1416404.8281600003</v>
      </c>
      <c r="BS265" s="97"/>
      <c r="BT265" s="102">
        <f t="shared" si="607"/>
        <v>0</v>
      </c>
      <c r="BU265" s="104">
        <v>0</v>
      </c>
      <c r="BV265" s="98">
        <f t="shared" si="608"/>
        <v>0</v>
      </c>
      <c r="BW265" s="97">
        <v>0</v>
      </c>
      <c r="BX265" s="98">
        <f t="shared" si="609"/>
        <v>0</v>
      </c>
      <c r="BY265" s="97"/>
      <c r="BZ265" s="98">
        <f t="shared" si="610"/>
        <v>0</v>
      </c>
      <c r="CA265" s="97"/>
      <c r="CB265" s="98">
        <f t="shared" si="611"/>
        <v>0</v>
      </c>
      <c r="CC265" s="97">
        <v>0</v>
      </c>
      <c r="CD265" s="98">
        <f t="shared" si="612"/>
        <v>0</v>
      </c>
      <c r="CE265" s="97"/>
      <c r="CF265" s="98">
        <f t="shared" si="613"/>
        <v>0</v>
      </c>
      <c r="CG265" s="97"/>
      <c r="CH265" s="98">
        <f t="shared" si="614"/>
        <v>0</v>
      </c>
      <c r="CI265" s="97"/>
      <c r="CJ265" s="98">
        <f t="shared" si="615"/>
        <v>0</v>
      </c>
      <c r="CK265" s="97"/>
      <c r="CL265" s="98">
        <f t="shared" si="616"/>
        <v>0</v>
      </c>
      <c r="CM265" s="97"/>
      <c r="CN265" s="98">
        <f t="shared" si="617"/>
        <v>0</v>
      </c>
      <c r="CO265" s="97">
        <v>7</v>
      </c>
      <c r="CP265" s="98">
        <f t="shared" si="618"/>
        <v>573201.32889600005</v>
      </c>
      <c r="CQ265" s="97"/>
      <c r="CR265" s="98">
        <f t="shared" si="619"/>
        <v>0</v>
      </c>
      <c r="CS265" s="97">
        <v>0</v>
      </c>
      <c r="CT265" s="98">
        <f t="shared" si="620"/>
        <v>0</v>
      </c>
      <c r="CU265" s="103"/>
      <c r="CV265" s="98">
        <f t="shared" si="621"/>
        <v>0</v>
      </c>
      <c r="CW265" s="97">
        <v>0</v>
      </c>
      <c r="CX265" s="102">
        <f t="shared" si="622"/>
        <v>0</v>
      </c>
      <c r="CY265" s="97"/>
      <c r="CZ265" s="98">
        <f t="shared" si="623"/>
        <v>0</v>
      </c>
      <c r="DA265" s="104"/>
      <c r="DB265" s="98">
        <f t="shared" si="624"/>
        <v>0</v>
      </c>
      <c r="DC265" s="97"/>
      <c r="DD265" s="98">
        <f t="shared" si="625"/>
        <v>0</v>
      </c>
      <c r="DE265" s="97"/>
      <c r="DF265" s="98">
        <f t="shared" si="626"/>
        <v>0</v>
      </c>
      <c r="DG265" s="97"/>
      <c r="DH265" s="102">
        <f t="shared" si="627"/>
        <v>0</v>
      </c>
      <c r="DI265" s="98">
        <f t="shared" si="628"/>
        <v>452</v>
      </c>
      <c r="DJ265" s="98">
        <f t="shared" si="629"/>
        <v>32528376.228095993</v>
      </c>
    </row>
    <row r="266" spans="1:114" ht="18.75" x14ac:dyDescent="0.25">
      <c r="A266" s="89"/>
      <c r="B266" s="90">
        <v>224</v>
      </c>
      <c r="C266" s="91" t="s">
        <v>619</v>
      </c>
      <c r="D266" s="92" t="s">
        <v>620</v>
      </c>
      <c r="E266" s="85">
        <v>23160</v>
      </c>
      <c r="F266" s="93">
        <v>4.13</v>
      </c>
      <c r="G266" s="111">
        <v>0.8</v>
      </c>
      <c r="H266" s="149"/>
      <c r="I266" s="95">
        <v>1.4</v>
      </c>
      <c r="J266" s="95">
        <v>1.68</v>
      </c>
      <c r="K266" s="95">
        <v>2.23</v>
      </c>
      <c r="L266" s="96">
        <v>2.57</v>
      </c>
      <c r="M266" s="97">
        <v>190</v>
      </c>
      <c r="N266" s="98">
        <f t="shared" si="578"/>
        <v>22389939.264000002</v>
      </c>
      <c r="O266" s="106">
        <v>10</v>
      </c>
      <c r="P266" s="97">
        <f t="shared" si="579"/>
        <v>1178417.8560000001</v>
      </c>
      <c r="Q266" s="97"/>
      <c r="R266" s="98">
        <f t="shared" si="580"/>
        <v>0</v>
      </c>
      <c r="S266" s="97"/>
      <c r="T266" s="98">
        <f t="shared" si="581"/>
        <v>0</v>
      </c>
      <c r="U266" s="97">
        <v>0</v>
      </c>
      <c r="V266" s="98">
        <f t="shared" si="582"/>
        <v>0</v>
      </c>
      <c r="W266" s="97">
        <v>0</v>
      </c>
      <c r="X266" s="98">
        <f t="shared" si="583"/>
        <v>0</v>
      </c>
      <c r="Y266" s="97"/>
      <c r="Z266" s="98">
        <f t="shared" si="584"/>
        <v>0</v>
      </c>
      <c r="AA266" s="97">
        <v>0</v>
      </c>
      <c r="AB266" s="98">
        <f t="shared" si="585"/>
        <v>0</v>
      </c>
      <c r="AC266" s="97">
        <v>25</v>
      </c>
      <c r="AD266" s="98">
        <f t="shared" si="586"/>
        <v>2946044.64</v>
      </c>
      <c r="AE266" s="113">
        <v>15</v>
      </c>
      <c r="AF266" s="98">
        <f t="shared" si="587"/>
        <v>2249706.8159999996</v>
      </c>
      <c r="AG266" s="97"/>
      <c r="AH266" s="98">
        <f t="shared" si="588"/>
        <v>0</v>
      </c>
      <c r="AI266" s="97"/>
      <c r="AJ266" s="98">
        <f t="shared" si="589"/>
        <v>0</v>
      </c>
      <c r="AK266" s="97"/>
      <c r="AL266" s="97">
        <f t="shared" si="590"/>
        <v>0</v>
      </c>
      <c r="AM266" s="97">
        <v>3</v>
      </c>
      <c r="AN266" s="98">
        <f t="shared" si="591"/>
        <v>424230.42815999995</v>
      </c>
      <c r="AO266" s="103"/>
      <c r="AP266" s="98">
        <f t="shared" si="592"/>
        <v>0</v>
      </c>
      <c r="AQ266" s="97"/>
      <c r="AR266" s="102">
        <f t="shared" si="593"/>
        <v>0</v>
      </c>
      <c r="AS266" s="97"/>
      <c r="AT266" s="98">
        <f t="shared" si="594"/>
        <v>0</v>
      </c>
      <c r="AU266" s="97"/>
      <c r="AV266" s="97">
        <f t="shared" si="595"/>
        <v>0</v>
      </c>
      <c r="AW266" s="97"/>
      <c r="AX266" s="98">
        <f t="shared" si="596"/>
        <v>0</v>
      </c>
      <c r="AY266" s="97">
        <v>0</v>
      </c>
      <c r="AZ266" s="98">
        <f t="shared" si="597"/>
        <v>0</v>
      </c>
      <c r="BA266" s="97">
        <v>0</v>
      </c>
      <c r="BB266" s="98">
        <f t="shared" si="598"/>
        <v>0</v>
      </c>
      <c r="BC266" s="97">
        <v>0</v>
      </c>
      <c r="BD266" s="98">
        <f t="shared" si="599"/>
        <v>0</v>
      </c>
      <c r="BE266" s="97"/>
      <c r="BF266" s="98">
        <f t="shared" si="600"/>
        <v>0</v>
      </c>
      <c r="BG266" s="97">
        <v>0</v>
      </c>
      <c r="BH266" s="98">
        <f t="shared" si="601"/>
        <v>0</v>
      </c>
      <c r="BI266" s="97">
        <v>0</v>
      </c>
      <c r="BJ266" s="98">
        <f t="shared" si="602"/>
        <v>0</v>
      </c>
      <c r="BK266" s="97">
        <v>0</v>
      </c>
      <c r="BL266" s="98">
        <f t="shared" si="603"/>
        <v>0</v>
      </c>
      <c r="BM266" s="97"/>
      <c r="BN266" s="98">
        <f t="shared" si="604"/>
        <v>0</v>
      </c>
      <c r="BO266" s="97"/>
      <c r="BP266" s="98">
        <f t="shared" si="605"/>
        <v>0</v>
      </c>
      <c r="BQ266" s="97"/>
      <c r="BR266" s="98">
        <f t="shared" si="606"/>
        <v>0</v>
      </c>
      <c r="BS266" s="97"/>
      <c r="BT266" s="102">
        <f t="shared" si="607"/>
        <v>0</v>
      </c>
      <c r="BU266" s="104">
        <v>0</v>
      </c>
      <c r="BV266" s="98">
        <f t="shared" si="608"/>
        <v>0</v>
      </c>
      <c r="BW266" s="97">
        <v>0</v>
      </c>
      <c r="BX266" s="98">
        <f t="shared" si="609"/>
        <v>0</v>
      </c>
      <c r="BY266" s="97">
        <v>0</v>
      </c>
      <c r="BZ266" s="98">
        <f t="shared" si="610"/>
        <v>0</v>
      </c>
      <c r="CA266" s="97"/>
      <c r="CB266" s="98">
        <f t="shared" si="611"/>
        <v>0</v>
      </c>
      <c r="CC266" s="97">
        <v>0</v>
      </c>
      <c r="CD266" s="98">
        <f t="shared" si="612"/>
        <v>0</v>
      </c>
      <c r="CE266" s="97"/>
      <c r="CF266" s="98">
        <f t="shared" si="613"/>
        <v>0</v>
      </c>
      <c r="CG266" s="97"/>
      <c r="CH266" s="98">
        <f t="shared" si="614"/>
        <v>0</v>
      </c>
      <c r="CI266" s="97"/>
      <c r="CJ266" s="98">
        <f t="shared" si="615"/>
        <v>0</v>
      </c>
      <c r="CK266" s="97"/>
      <c r="CL266" s="98">
        <f t="shared" si="616"/>
        <v>0</v>
      </c>
      <c r="CM266" s="97"/>
      <c r="CN266" s="98">
        <f t="shared" si="617"/>
        <v>0</v>
      </c>
      <c r="CO266" s="97"/>
      <c r="CP266" s="98">
        <f t="shared" si="618"/>
        <v>0</v>
      </c>
      <c r="CQ266" s="97">
        <v>1</v>
      </c>
      <c r="CR266" s="98">
        <f t="shared" si="619"/>
        <v>154265.61023999998</v>
      </c>
      <c r="CS266" s="97">
        <v>0</v>
      </c>
      <c r="CT266" s="98">
        <f t="shared" si="620"/>
        <v>0</v>
      </c>
      <c r="CU266" s="103"/>
      <c r="CV266" s="98">
        <f t="shared" si="621"/>
        <v>0</v>
      </c>
      <c r="CW266" s="97">
        <v>0</v>
      </c>
      <c r="CX266" s="102">
        <f t="shared" si="622"/>
        <v>0</v>
      </c>
      <c r="CY266" s="97">
        <v>0</v>
      </c>
      <c r="CZ266" s="98">
        <f t="shared" si="623"/>
        <v>0</v>
      </c>
      <c r="DA266" s="104"/>
      <c r="DB266" s="98">
        <f t="shared" si="624"/>
        <v>0</v>
      </c>
      <c r="DC266" s="97"/>
      <c r="DD266" s="98">
        <f t="shared" si="625"/>
        <v>0</v>
      </c>
      <c r="DE266" s="97"/>
      <c r="DF266" s="98">
        <f t="shared" si="626"/>
        <v>0</v>
      </c>
      <c r="DG266" s="97"/>
      <c r="DH266" s="102">
        <f t="shared" si="627"/>
        <v>0</v>
      </c>
      <c r="DI266" s="98">
        <f t="shared" si="628"/>
        <v>244</v>
      </c>
      <c r="DJ266" s="98">
        <f t="shared" si="629"/>
        <v>29342604.614400003</v>
      </c>
    </row>
    <row r="267" spans="1:114" ht="18.75" x14ac:dyDescent="0.25">
      <c r="A267" s="89"/>
      <c r="B267" s="90">
        <v>225</v>
      </c>
      <c r="C267" s="91" t="s">
        <v>621</v>
      </c>
      <c r="D267" s="92" t="s">
        <v>622</v>
      </c>
      <c r="E267" s="85">
        <v>23160</v>
      </c>
      <c r="F267" s="93">
        <v>6.08</v>
      </c>
      <c r="G267" s="111">
        <v>0.8</v>
      </c>
      <c r="H267" s="88"/>
      <c r="I267" s="95">
        <v>1.4</v>
      </c>
      <c r="J267" s="95">
        <v>1.68</v>
      </c>
      <c r="K267" s="95">
        <v>2.23</v>
      </c>
      <c r="L267" s="96">
        <v>2.57</v>
      </c>
      <c r="M267" s="97">
        <v>12</v>
      </c>
      <c r="N267" s="98">
        <f t="shared" si="578"/>
        <v>2081776.4352000004</v>
      </c>
      <c r="O267" s="106">
        <v>20</v>
      </c>
      <c r="P267" s="97">
        <f t="shared" si="579"/>
        <v>3469627.3920000005</v>
      </c>
      <c r="Q267" s="97"/>
      <c r="R267" s="98">
        <f t="shared" si="580"/>
        <v>0</v>
      </c>
      <c r="S267" s="97"/>
      <c r="T267" s="98">
        <f t="shared" si="581"/>
        <v>0</v>
      </c>
      <c r="U267" s="97"/>
      <c r="V267" s="98">
        <f t="shared" si="582"/>
        <v>0</v>
      </c>
      <c r="W267" s="97"/>
      <c r="X267" s="98">
        <f t="shared" si="583"/>
        <v>0</v>
      </c>
      <c r="Y267" s="97"/>
      <c r="Z267" s="98">
        <f t="shared" si="584"/>
        <v>0</v>
      </c>
      <c r="AA267" s="97"/>
      <c r="AB267" s="98">
        <f t="shared" si="585"/>
        <v>0</v>
      </c>
      <c r="AC267" s="97"/>
      <c r="AD267" s="98">
        <f t="shared" si="586"/>
        <v>0</v>
      </c>
      <c r="AE267" s="97">
        <v>15</v>
      </c>
      <c r="AF267" s="98">
        <f t="shared" si="587"/>
        <v>3311917.0559999999</v>
      </c>
      <c r="AG267" s="99"/>
      <c r="AH267" s="98">
        <f t="shared" si="588"/>
        <v>0</v>
      </c>
      <c r="AI267" s="97"/>
      <c r="AJ267" s="98">
        <f t="shared" si="589"/>
        <v>0</v>
      </c>
      <c r="AK267" s="97"/>
      <c r="AL267" s="97">
        <f t="shared" si="590"/>
        <v>0</v>
      </c>
      <c r="AM267" s="97"/>
      <c r="AN267" s="98">
        <f t="shared" si="591"/>
        <v>0</v>
      </c>
      <c r="AO267" s="103"/>
      <c r="AP267" s="98">
        <f t="shared" si="592"/>
        <v>0</v>
      </c>
      <c r="AQ267" s="97"/>
      <c r="AR267" s="102">
        <f t="shared" si="593"/>
        <v>0</v>
      </c>
      <c r="AS267" s="97"/>
      <c r="AT267" s="98">
        <f t="shared" si="594"/>
        <v>0</v>
      </c>
      <c r="AU267" s="97"/>
      <c r="AV267" s="97">
        <f t="shared" si="595"/>
        <v>0</v>
      </c>
      <c r="AW267" s="97"/>
      <c r="AX267" s="98">
        <f t="shared" si="596"/>
        <v>0</v>
      </c>
      <c r="AY267" s="97"/>
      <c r="AZ267" s="98">
        <f t="shared" si="597"/>
        <v>0</v>
      </c>
      <c r="BA267" s="97"/>
      <c r="BB267" s="98">
        <f t="shared" si="598"/>
        <v>0</v>
      </c>
      <c r="BC267" s="97"/>
      <c r="BD267" s="98">
        <f t="shared" si="599"/>
        <v>0</v>
      </c>
      <c r="BE267" s="97"/>
      <c r="BF267" s="98">
        <f t="shared" si="600"/>
        <v>0</v>
      </c>
      <c r="BG267" s="97">
        <v>2</v>
      </c>
      <c r="BH267" s="98">
        <f t="shared" si="601"/>
        <v>416355.28703999997</v>
      </c>
      <c r="BI267" s="97"/>
      <c r="BJ267" s="98">
        <f t="shared" si="602"/>
        <v>0</v>
      </c>
      <c r="BK267" s="97"/>
      <c r="BL267" s="98">
        <f t="shared" si="603"/>
        <v>0</v>
      </c>
      <c r="BM267" s="97"/>
      <c r="BN267" s="98">
        <f t="shared" si="604"/>
        <v>0</v>
      </c>
      <c r="BO267" s="97"/>
      <c r="BP267" s="98">
        <f t="shared" si="605"/>
        <v>0</v>
      </c>
      <c r="BQ267" s="97"/>
      <c r="BR267" s="98">
        <f t="shared" si="606"/>
        <v>0</v>
      </c>
      <c r="BS267" s="97"/>
      <c r="BT267" s="102">
        <f t="shared" si="607"/>
        <v>0</v>
      </c>
      <c r="BU267" s="104"/>
      <c r="BV267" s="98">
        <f t="shared" si="608"/>
        <v>0</v>
      </c>
      <c r="BW267" s="97"/>
      <c r="BX267" s="98">
        <f t="shared" si="609"/>
        <v>0</v>
      </c>
      <c r="BY267" s="97"/>
      <c r="BZ267" s="98">
        <f t="shared" si="610"/>
        <v>0</v>
      </c>
      <c r="CA267" s="97"/>
      <c r="CB267" s="98">
        <f t="shared" si="611"/>
        <v>0</v>
      </c>
      <c r="CC267" s="97"/>
      <c r="CD267" s="98">
        <f t="shared" si="612"/>
        <v>0</v>
      </c>
      <c r="CE267" s="97"/>
      <c r="CF267" s="98">
        <f t="shared" si="613"/>
        <v>0</v>
      </c>
      <c r="CG267" s="97"/>
      <c r="CH267" s="98">
        <f t="shared" si="614"/>
        <v>0</v>
      </c>
      <c r="CI267" s="97"/>
      <c r="CJ267" s="98">
        <f t="shared" si="615"/>
        <v>0</v>
      </c>
      <c r="CK267" s="97"/>
      <c r="CL267" s="98">
        <f t="shared" si="616"/>
        <v>0</v>
      </c>
      <c r="CM267" s="97"/>
      <c r="CN267" s="98">
        <f t="shared" si="617"/>
        <v>0</v>
      </c>
      <c r="CO267" s="97"/>
      <c r="CP267" s="98">
        <f t="shared" si="618"/>
        <v>0</v>
      </c>
      <c r="CQ267" s="97"/>
      <c r="CR267" s="98">
        <f t="shared" si="619"/>
        <v>0</v>
      </c>
      <c r="CS267" s="97"/>
      <c r="CT267" s="98">
        <f t="shared" si="620"/>
        <v>0</v>
      </c>
      <c r="CU267" s="103"/>
      <c r="CV267" s="98">
        <f t="shared" si="621"/>
        <v>0</v>
      </c>
      <c r="CW267" s="97"/>
      <c r="CX267" s="102">
        <f t="shared" si="622"/>
        <v>0</v>
      </c>
      <c r="CY267" s="97"/>
      <c r="CZ267" s="98">
        <f t="shared" si="623"/>
        <v>0</v>
      </c>
      <c r="DA267" s="104"/>
      <c r="DB267" s="98">
        <f t="shared" si="624"/>
        <v>0</v>
      </c>
      <c r="DC267" s="97"/>
      <c r="DD267" s="98">
        <f t="shared" si="625"/>
        <v>0</v>
      </c>
      <c r="DE267" s="97"/>
      <c r="DF267" s="98">
        <f t="shared" si="626"/>
        <v>0</v>
      </c>
      <c r="DG267" s="97"/>
      <c r="DH267" s="102">
        <f t="shared" si="627"/>
        <v>0</v>
      </c>
      <c r="DI267" s="98">
        <f t="shared" si="628"/>
        <v>49</v>
      </c>
      <c r="DJ267" s="98">
        <f t="shared" si="629"/>
        <v>9279676.1702400018</v>
      </c>
    </row>
    <row r="268" spans="1:114" ht="21.75" customHeight="1" x14ac:dyDescent="0.25">
      <c r="A268" s="89"/>
      <c r="B268" s="90">
        <v>226</v>
      </c>
      <c r="C268" s="91" t="s">
        <v>623</v>
      </c>
      <c r="D268" s="92" t="s">
        <v>624</v>
      </c>
      <c r="E268" s="85">
        <v>23160</v>
      </c>
      <c r="F268" s="93">
        <v>7.12</v>
      </c>
      <c r="G268" s="111">
        <v>0.8</v>
      </c>
      <c r="H268" s="88"/>
      <c r="I268" s="95">
        <v>1.4</v>
      </c>
      <c r="J268" s="95">
        <v>1.68</v>
      </c>
      <c r="K268" s="95">
        <v>2.23</v>
      </c>
      <c r="L268" s="96">
        <v>2.57</v>
      </c>
      <c r="M268" s="97">
        <v>4</v>
      </c>
      <c r="N268" s="98">
        <f t="shared" si="578"/>
        <v>812623.25760000013</v>
      </c>
      <c r="O268" s="106">
        <v>20</v>
      </c>
      <c r="P268" s="97">
        <f t="shared" si="579"/>
        <v>4063116.2880000006</v>
      </c>
      <c r="Q268" s="97"/>
      <c r="R268" s="98">
        <f t="shared" si="580"/>
        <v>0</v>
      </c>
      <c r="S268" s="97"/>
      <c r="T268" s="98">
        <f t="shared" si="581"/>
        <v>0</v>
      </c>
      <c r="U268" s="97"/>
      <c r="V268" s="98">
        <f t="shared" si="582"/>
        <v>0</v>
      </c>
      <c r="W268" s="97"/>
      <c r="X268" s="98">
        <f t="shared" si="583"/>
        <v>0</v>
      </c>
      <c r="Y268" s="97"/>
      <c r="Z268" s="98">
        <f t="shared" si="584"/>
        <v>0</v>
      </c>
      <c r="AA268" s="97"/>
      <c r="AB268" s="98">
        <f t="shared" si="585"/>
        <v>0</v>
      </c>
      <c r="AC268" s="97">
        <f>10-5</f>
        <v>5</v>
      </c>
      <c r="AD268" s="98">
        <f t="shared" si="586"/>
        <v>1015779.0720000002</v>
      </c>
      <c r="AE268" s="113">
        <v>10</v>
      </c>
      <c r="AF268" s="98">
        <f t="shared" si="587"/>
        <v>2585619.4559999998</v>
      </c>
      <c r="AG268" s="99"/>
      <c r="AH268" s="98">
        <f t="shared" si="588"/>
        <v>0</v>
      </c>
      <c r="AI268" s="97"/>
      <c r="AJ268" s="98">
        <f t="shared" si="589"/>
        <v>0</v>
      </c>
      <c r="AK268" s="97"/>
      <c r="AL268" s="97">
        <f t="shared" si="590"/>
        <v>0</v>
      </c>
      <c r="AM268" s="97">
        <v>39</v>
      </c>
      <c r="AN268" s="98">
        <f t="shared" si="591"/>
        <v>9507692.1139200013</v>
      </c>
      <c r="AO268" s="103"/>
      <c r="AP268" s="98">
        <f t="shared" si="592"/>
        <v>0</v>
      </c>
      <c r="AQ268" s="97"/>
      <c r="AR268" s="102">
        <f t="shared" si="593"/>
        <v>0</v>
      </c>
      <c r="AS268" s="97"/>
      <c r="AT268" s="98">
        <f t="shared" si="594"/>
        <v>0</v>
      </c>
      <c r="AU268" s="97"/>
      <c r="AV268" s="97">
        <f t="shared" si="595"/>
        <v>0</v>
      </c>
      <c r="AW268" s="97"/>
      <c r="AX268" s="98">
        <f t="shared" si="596"/>
        <v>0</v>
      </c>
      <c r="AY268" s="97"/>
      <c r="AZ268" s="98">
        <f t="shared" si="597"/>
        <v>0</v>
      </c>
      <c r="BA268" s="97"/>
      <c r="BB268" s="98">
        <f t="shared" si="598"/>
        <v>0</v>
      </c>
      <c r="BC268" s="97"/>
      <c r="BD268" s="98">
        <f t="shared" si="599"/>
        <v>0</v>
      </c>
      <c r="BE268" s="97"/>
      <c r="BF268" s="98">
        <f t="shared" si="600"/>
        <v>0</v>
      </c>
      <c r="BG268" s="97">
        <v>130</v>
      </c>
      <c r="BH268" s="98">
        <f t="shared" si="601"/>
        <v>31692307.046400003</v>
      </c>
      <c r="BI268" s="97"/>
      <c r="BJ268" s="98">
        <f t="shared" si="602"/>
        <v>0</v>
      </c>
      <c r="BK268" s="97"/>
      <c r="BL268" s="98">
        <f t="shared" si="603"/>
        <v>0</v>
      </c>
      <c r="BM268" s="97"/>
      <c r="BN268" s="98">
        <f t="shared" si="604"/>
        <v>0</v>
      </c>
      <c r="BO268" s="97"/>
      <c r="BP268" s="98">
        <f t="shared" si="605"/>
        <v>0</v>
      </c>
      <c r="BQ268" s="97"/>
      <c r="BR268" s="98">
        <f t="shared" si="606"/>
        <v>0</v>
      </c>
      <c r="BS268" s="97"/>
      <c r="BT268" s="102">
        <f t="shared" si="607"/>
        <v>0</v>
      </c>
      <c r="BU268" s="104"/>
      <c r="BV268" s="98">
        <f t="shared" si="608"/>
        <v>0</v>
      </c>
      <c r="BW268" s="97"/>
      <c r="BX268" s="98">
        <f t="shared" si="609"/>
        <v>0</v>
      </c>
      <c r="BY268" s="97"/>
      <c r="BZ268" s="98">
        <f t="shared" si="610"/>
        <v>0</v>
      </c>
      <c r="CA268" s="97"/>
      <c r="CB268" s="98">
        <f t="shared" si="611"/>
        <v>0</v>
      </c>
      <c r="CC268" s="97"/>
      <c r="CD268" s="98">
        <f t="shared" si="612"/>
        <v>0</v>
      </c>
      <c r="CE268" s="97"/>
      <c r="CF268" s="98">
        <f t="shared" si="613"/>
        <v>0</v>
      </c>
      <c r="CG268" s="97"/>
      <c r="CH268" s="98">
        <f t="shared" si="614"/>
        <v>0</v>
      </c>
      <c r="CI268" s="97"/>
      <c r="CJ268" s="98">
        <f t="shared" si="615"/>
        <v>0</v>
      </c>
      <c r="CK268" s="97"/>
      <c r="CL268" s="98">
        <f t="shared" si="616"/>
        <v>0</v>
      </c>
      <c r="CM268" s="97"/>
      <c r="CN268" s="98">
        <f t="shared" si="617"/>
        <v>0</v>
      </c>
      <c r="CO268" s="97"/>
      <c r="CP268" s="98">
        <f t="shared" si="618"/>
        <v>0</v>
      </c>
      <c r="CQ268" s="97"/>
      <c r="CR268" s="98">
        <f t="shared" si="619"/>
        <v>0</v>
      </c>
      <c r="CS268" s="97"/>
      <c r="CT268" s="98">
        <f t="shared" si="620"/>
        <v>0</v>
      </c>
      <c r="CU268" s="103"/>
      <c r="CV268" s="98">
        <f t="shared" si="621"/>
        <v>0</v>
      </c>
      <c r="CW268" s="97"/>
      <c r="CX268" s="102">
        <f t="shared" si="622"/>
        <v>0</v>
      </c>
      <c r="CY268" s="97"/>
      <c r="CZ268" s="98">
        <f t="shared" si="623"/>
        <v>0</v>
      </c>
      <c r="DA268" s="104"/>
      <c r="DB268" s="98">
        <f t="shared" si="624"/>
        <v>0</v>
      </c>
      <c r="DC268" s="97"/>
      <c r="DD268" s="98">
        <f t="shared" si="625"/>
        <v>0</v>
      </c>
      <c r="DE268" s="97"/>
      <c r="DF268" s="98">
        <f t="shared" si="626"/>
        <v>0</v>
      </c>
      <c r="DG268" s="97"/>
      <c r="DH268" s="102">
        <f t="shared" si="627"/>
        <v>0</v>
      </c>
      <c r="DI268" s="98">
        <f t="shared" si="628"/>
        <v>208</v>
      </c>
      <c r="DJ268" s="98">
        <f t="shared" si="629"/>
        <v>49677137.233920008</v>
      </c>
    </row>
    <row r="269" spans="1:114" ht="15.75" customHeight="1" x14ac:dyDescent="0.25">
      <c r="A269" s="89">
        <v>26</v>
      </c>
      <c r="B269" s="90"/>
      <c r="C269" s="200"/>
      <c r="D269" s="201" t="s">
        <v>625</v>
      </c>
      <c r="E269" s="85">
        <v>23160</v>
      </c>
      <c r="F269" s="93">
        <v>0.79</v>
      </c>
      <c r="G269" s="94">
        <v>1</v>
      </c>
      <c r="H269" s="88"/>
      <c r="I269" s="95">
        <v>1.4</v>
      </c>
      <c r="J269" s="95">
        <v>1.68</v>
      </c>
      <c r="K269" s="95">
        <v>2.23</v>
      </c>
      <c r="L269" s="96">
        <v>2.57</v>
      </c>
      <c r="M269" s="113">
        <f>SUM(M270)</f>
        <v>0</v>
      </c>
      <c r="N269" s="113">
        <f>SUM(N270)</f>
        <v>0</v>
      </c>
      <c r="O269" s="113">
        <f t="shared" ref="O269:BZ269" si="630">SUM(O270)</f>
        <v>0</v>
      </c>
      <c r="P269" s="113">
        <f t="shared" si="630"/>
        <v>0</v>
      </c>
      <c r="Q269" s="113">
        <f t="shared" si="630"/>
        <v>0</v>
      </c>
      <c r="R269" s="113">
        <f t="shared" si="630"/>
        <v>0</v>
      </c>
      <c r="S269" s="113">
        <f t="shared" si="630"/>
        <v>0</v>
      </c>
      <c r="T269" s="113">
        <f t="shared" si="630"/>
        <v>0</v>
      </c>
      <c r="U269" s="113">
        <f t="shared" si="630"/>
        <v>0</v>
      </c>
      <c r="V269" s="113">
        <f t="shared" si="630"/>
        <v>0</v>
      </c>
      <c r="W269" s="113">
        <f t="shared" si="630"/>
        <v>0</v>
      </c>
      <c r="X269" s="113">
        <f t="shared" si="630"/>
        <v>0</v>
      </c>
      <c r="Y269" s="113">
        <f t="shared" si="630"/>
        <v>0</v>
      </c>
      <c r="Z269" s="113">
        <f t="shared" si="630"/>
        <v>0</v>
      </c>
      <c r="AA269" s="113">
        <f t="shared" si="630"/>
        <v>0</v>
      </c>
      <c r="AB269" s="113">
        <f t="shared" si="630"/>
        <v>0</v>
      </c>
      <c r="AC269" s="113">
        <f t="shared" si="630"/>
        <v>0</v>
      </c>
      <c r="AD269" s="113">
        <f t="shared" si="630"/>
        <v>0</v>
      </c>
      <c r="AE269" s="113">
        <f t="shared" si="630"/>
        <v>0</v>
      </c>
      <c r="AF269" s="113">
        <f t="shared" si="630"/>
        <v>0</v>
      </c>
      <c r="AG269" s="113">
        <f t="shared" si="630"/>
        <v>100</v>
      </c>
      <c r="AH269" s="113">
        <f t="shared" si="630"/>
        <v>2817645.6</v>
      </c>
      <c r="AI269" s="113">
        <f t="shared" si="630"/>
        <v>0</v>
      </c>
      <c r="AJ269" s="113">
        <f t="shared" si="630"/>
        <v>0</v>
      </c>
      <c r="AK269" s="113">
        <f t="shared" si="630"/>
        <v>0</v>
      </c>
      <c r="AL269" s="113">
        <f t="shared" si="630"/>
        <v>0</v>
      </c>
      <c r="AM269" s="113">
        <f t="shared" si="630"/>
        <v>0</v>
      </c>
      <c r="AN269" s="113">
        <f t="shared" si="630"/>
        <v>0</v>
      </c>
      <c r="AO269" s="113">
        <f t="shared" si="630"/>
        <v>0</v>
      </c>
      <c r="AP269" s="113">
        <f t="shared" si="630"/>
        <v>0</v>
      </c>
      <c r="AQ269" s="113">
        <f t="shared" si="630"/>
        <v>0</v>
      </c>
      <c r="AR269" s="113">
        <f t="shared" si="630"/>
        <v>0</v>
      </c>
      <c r="AS269" s="113">
        <f t="shared" si="630"/>
        <v>0</v>
      </c>
      <c r="AT269" s="113">
        <f t="shared" si="630"/>
        <v>0</v>
      </c>
      <c r="AU269" s="113">
        <f t="shared" si="630"/>
        <v>0</v>
      </c>
      <c r="AV269" s="113">
        <f t="shared" si="630"/>
        <v>0</v>
      </c>
      <c r="AW269" s="113">
        <f>SUM(AW270)</f>
        <v>0</v>
      </c>
      <c r="AX269" s="113">
        <f>SUM(AX270)</f>
        <v>0</v>
      </c>
      <c r="AY269" s="113">
        <f>SUM(AY270)</f>
        <v>0</v>
      </c>
      <c r="AZ269" s="113">
        <f t="shared" si="630"/>
        <v>0</v>
      </c>
      <c r="BA269" s="113">
        <v>0</v>
      </c>
      <c r="BB269" s="113">
        <f t="shared" si="630"/>
        <v>0</v>
      </c>
      <c r="BC269" s="113">
        <f t="shared" si="630"/>
        <v>0</v>
      </c>
      <c r="BD269" s="113">
        <f t="shared" si="630"/>
        <v>0</v>
      </c>
      <c r="BE269" s="113">
        <f t="shared" si="630"/>
        <v>2</v>
      </c>
      <c r="BF269" s="113">
        <f t="shared" si="630"/>
        <v>65574.297600000005</v>
      </c>
      <c r="BG269" s="113">
        <f t="shared" si="630"/>
        <v>0</v>
      </c>
      <c r="BH269" s="113">
        <f t="shared" si="630"/>
        <v>0</v>
      </c>
      <c r="BI269" s="113">
        <f t="shared" si="630"/>
        <v>0</v>
      </c>
      <c r="BJ269" s="113">
        <f t="shared" si="630"/>
        <v>0</v>
      </c>
      <c r="BK269" s="113">
        <v>0</v>
      </c>
      <c r="BL269" s="113">
        <f t="shared" si="630"/>
        <v>0</v>
      </c>
      <c r="BM269" s="113">
        <f t="shared" si="630"/>
        <v>0</v>
      </c>
      <c r="BN269" s="113">
        <f t="shared" si="630"/>
        <v>0</v>
      </c>
      <c r="BO269" s="113">
        <f t="shared" si="630"/>
        <v>3</v>
      </c>
      <c r="BP269" s="113">
        <f t="shared" si="630"/>
        <v>82992.470400000006</v>
      </c>
      <c r="BQ269" s="113">
        <f t="shared" si="630"/>
        <v>0</v>
      </c>
      <c r="BR269" s="113">
        <f t="shared" si="630"/>
        <v>0</v>
      </c>
      <c r="BS269" s="113">
        <f t="shared" si="630"/>
        <v>7</v>
      </c>
      <c r="BT269" s="203">
        <f t="shared" si="630"/>
        <v>236682.2304</v>
      </c>
      <c r="BU269" s="156">
        <f t="shared" si="630"/>
        <v>0</v>
      </c>
      <c r="BV269" s="113">
        <f t="shared" si="630"/>
        <v>0</v>
      </c>
      <c r="BW269" s="113">
        <f t="shared" si="630"/>
        <v>0</v>
      </c>
      <c r="BX269" s="113">
        <f t="shared" si="630"/>
        <v>0</v>
      </c>
      <c r="BY269" s="113">
        <f t="shared" si="630"/>
        <v>0</v>
      </c>
      <c r="BZ269" s="113">
        <f t="shared" si="630"/>
        <v>0</v>
      </c>
      <c r="CA269" s="113">
        <f>SUM(CA270)</f>
        <v>0</v>
      </c>
      <c r="CB269" s="113">
        <f>SUM(CB270)</f>
        <v>0</v>
      </c>
      <c r="CC269" s="113">
        <f t="shared" ref="CC269:DJ269" si="631">SUM(CC270)</f>
        <v>0</v>
      </c>
      <c r="CD269" s="113">
        <f t="shared" si="631"/>
        <v>0</v>
      </c>
      <c r="CE269" s="113">
        <f t="shared" si="631"/>
        <v>0</v>
      </c>
      <c r="CF269" s="113">
        <f t="shared" si="631"/>
        <v>0</v>
      </c>
      <c r="CG269" s="113">
        <f t="shared" si="631"/>
        <v>0</v>
      </c>
      <c r="CH269" s="113">
        <f t="shared" si="631"/>
        <v>0</v>
      </c>
      <c r="CI269" s="113">
        <f t="shared" si="631"/>
        <v>0</v>
      </c>
      <c r="CJ269" s="113">
        <f t="shared" si="631"/>
        <v>0</v>
      </c>
      <c r="CK269" s="113">
        <f t="shared" si="631"/>
        <v>8</v>
      </c>
      <c r="CL269" s="113">
        <f t="shared" si="631"/>
        <v>204919.67999999999</v>
      </c>
      <c r="CM269" s="113">
        <f t="shared" si="631"/>
        <v>2</v>
      </c>
      <c r="CN269" s="113">
        <f t="shared" si="631"/>
        <v>56865.211200000005</v>
      </c>
      <c r="CO269" s="113">
        <f t="shared" si="631"/>
        <v>0</v>
      </c>
      <c r="CP269" s="113">
        <f t="shared" si="631"/>
        <v>0</v>
      </c>
      <c r="CQ269" s="113">
        <f t="shared" si="631"/>
        <v>15</v>
      </c>
      <c r="CR269" s="113">
        <f t="shared" si="631"/>
        <v>553283.13599999994</v>
      </c>
      <c r="CS269" s="113">
        <f t="shared" si="631"/>
        <v>0</v>
      </c>
      <c r="CT269" s="113">
        <f t="shared" si="631"/>
        <v>0</v>
      </c>
      <c r="CU269" s="113">
        <f t="shared" si="631"/>
        <v>0</v>
      </c>
      <c r="CV269" s="113">
        <f t="shared" si="631"/>
        <v>0</v>
      </c>
      <c r="CW269" s="113">
        <f t="shared" si="631"/>
        <v>0</v>
      </c>
      <c r="CX269" s="113">
        <f t="shared" si="631"/>
        <v>0</v>
      </c>
      <c r="CY269" s="113">
        <f t="shared" si="631"/>
        <v>0</v>
      </c>
      <c r="CZ269" s="113">
        <f t="shared" si="631"/>
        <v>0</v>
      </c>
      <c r="DA269" s="113">
        <f t="shared" si="631"/>
        <v>0</v>
      </c>
      <c r="DB269" s="113">
        <f t="shared" si="631"/>
        <v>0</v>
      </c>
      <c r="DC269" s="113">
        <f t="shared" si="631"/>
        <v>0</v>
      </c>
      <c r="DD269" s="113">
        <f t="shared" si="631"/>
        <v>0</v>
      </c>
      <c r="DE269" s="113">
        <f t="shared" si="631"/>
        <v>0</v>
      </c>
      <c r="DF269" s="113">
        <f t="shared" si="631"/>
        <v>0</v>
      </c>
      <c r="DG269" s="113">
        <f t="shared" si="631"/>
        <v>0</v>
      </c>
      <c r="DH269" s="203">
        <f t="shared" si="631"/>
        <v>0</v>
      </c>
      <c r="DI269" s="113">
        <f t="shared" si="631"/>
        <v>137</v>
      </c>
      <c r="DJ269" s="113">
        <f t="shared" si="631"/>
        <v>4017962.6256000004</v>
      </c>
    </row>
    <row r="270" spans="1:114" ht="35.25" customHeight="1" x14ac:dyDescent="0.25">
      <c r="A270" s="89"/>
      <c r="B270" s="90">
        <v>227</v>
      </c>
      <c r="C270" s="91" t="s">
        <v>626</v>
      </c>
      <c r="D270" s="168" t="s">
        <v>627</v>
      </c>
      <c r="E270" s="85">
        <v>23160</v>
      </c>
      <c r="F270" s="93">
        <v>0.79</v>
      </c>
      <c r="G270" s="94">
        <v>1</v>
      </c>
      <c r="H270" s="88"/>
      <c r="I270" s="95">
        <v>1.4</v>
      </c>
      <c r="J270" s="95">
        <v>1.68</v>
      </c>
      <c r="K270" s="95">
        <v>2.23</v>
      </c>
      <c r="L270" s="96">
        <v>2.57</v>
      </c>
      <c r="M270" s="97"/>
      <c r="N270" s="98">
        <f>(M270*$E270*$F270*$G270*$I270*$N$11)</f>
        <v>0</v>
      </c>
      <c r="O270" s="97"/>
      <c r="P270" s="97">
        <f>(O270*$E270*$F270*$G270*$I270*$P$11)</f>
        <v>0</v>
      </c>
      <c r="Q270" s="97"/>
      <c r="R270" s="98">
        <f>(Q270*$E270*$F270*$G270*$I270*$R$11)</f>
        <v>0</v>
      </c>
      <c r="S270" s="97"/>
      <c r="T270" s="98">
        <f>(S270/12*2*$E270*$F270*$G270*$I270*$T$11)+(S270/12*10*$E270*$F270*$G270*$I270*$T$12)</f>
        <v>0</v>
      </c>
      <c r="U270" s="97"/>
      <c r="V270" s="98">
        <f>(U270*$E270*$F270*$G270*$I270*$V$11)</f>
        <v>0</v>
      </c>
      <c r="W270" s="97"/>
      <c r="X270" s="98">
        <f>(W270*$E270*$F270*$G270*$I270*$X$11)</f>
        <v>0</v>
      </c>
      <c r="Y270" s="97"/>
      <c r="Z270" s="98">
        <f>(Y270*$E270*$F270*$G270*$I270*$Z$11)</f>
        <v>0</v>
      </c>
      <c r="AA270" s="97"/>
      <c r="AB270" s="98">
        <f>(AA270*$E270*$F270*$G270*$I270*$AB$11)</f>
        <v>0</v>
      </c>
      <c r="AC270" s="97"/>
      <c r="AD270" s="98">
        <f>(AC270*$E270*$F270*$G270*$I270*$AD$11)</f>
        <v>0</v>
      </c>
      <c r="AE270" s="97"/>
      <c r="AF270" s="98">
        <f>(AE270*$E270*$F270*$G270*$I270*$AF$11)</f>
        <v>0</v>
      </c>
      <c r="AG270" s="97">
        <v>100</v>
      </c>
      <c r="AH270" s="98">
        <f>(AG270*$E270*$F270*$G270*$I270*$AH$11)</f>
        <v>2817645.6</v>
      </c>
      <c r="AI270" s="97"/>
      <c r="AJ270" s="98">
        <f>(AI270*$E270*$F270*$G270*$I270*$AJ$11)</f>
        <v>0</v>
      </c>
      <c r="AK270" s="97"/>
      <c r="AL270" s="97">
        <f>(AK270*$E270*$F270*$G270*$I270*$AL$11)</f>
        <v>0</v>
      </c>
      <c r="AM270" s="97"/>
      <c r="AN270" s="98">
        <f>(AM270*$E270*$F270*$G270*$J270*$AN$11)</f>
        <v>0</v>
      </c>
      <c r="AO270" s="103">
        <v>0</v>
      </c>
      <c r="AP270" s="98">
        <f>(AO270*$E270*$F270*$G270*$J270*$AP$11)</f>
        <v>0</v>
      </c>
      <c r="AQ270" s="97"/>
      <c r="AR270" s="102">
        <f>(AQ270*$E270*$F270*$G270*$J270*$AR$11)</f>
        <v>0</v>
      </c>
      <c r="AS270" s="113"/>
      <c r="AT270" s="98">
        <f>(AS270*$E270*$F270*$G270*$I270*$AT$11)</f>
        <v>0</v>
      </c>
      <c r="AU270" s="97"/>
      <c r="AV270" s="97">
        <f>(AU270*$E270*$F270*$G270*$I270*$AV$11)</f>
        <v>0</v>
      </c>
      <c r="AW270" s="97"/>
      <c r="AX270" s="98">
        <f>(AW270*$E270*$F270*$G270*$I270*$AX$11)</f>
        <v>0</v>
      </c>
      <c r="AY270" s="97"/>
      <c r="AZ270" s="98">
        <f>(AY270*$E270*$F270*$G270*$I270*$AZ$11)</f>
        <v>0</v>
      </c>
      <c r="BA270" s="97"/>
      <c r="BB270" s="98">
        <f>(BA270*$E270*$F270*$G270*$I270*$BB$11)</f>
        <v>0</v>
      </c>
      <c r="BC270" s="97"/>
      <c r="BD270" s="98">
        <f>(BC270*$E270*$F270*$G270*$I270*$BD$11)</f>
        <v>0</v>
      </c>
      <c r="BE270" s="97">
        <v>2</v>
      </c>
      <c r="BF270" s="98">
        <f>(BE270*$E270*$F270*$G270*$I270*$BF$11)</f>
        <v>65574.297600000005</v>
      </c>
      <c r="BG270" s="97"/>
      <c r="BH270" s="98">
        <f>(BG270*$E270*$F270*$G270*$J270*$BH$11)</f>
        <v>0</v>
      </c>
      <c r="BI270" s="97"/>
      <c r="BJ270" s="98">
        <f>(BI270*$E270*$F270*$G270*$J270*$BJ$11)</f>
        <v>0</v>
      </c>
      <c r="BK270" s="97"/>
      <c r="BL270" s="98">
        <f>(BK270*$E270*$F270*$G270*$J270*$BL$11)</f>
        <v>0</v>
      </c>
      <c r="BM270" s="97"/>
      <c r="BN270" s="98">
        <f>(BM270*$E270*$F270*$G270*$J270*$BN$11)</f>
        <v>0</v>
      </c>
      <c r="BO270" s="97">
        <v>3</v>
      </c>
      <c r="BP270" s="98">
        <f>(BO270*$E270*$F270*$G270*$J270*$BP$11)</f>
        <v>82992.470400000006</v>
      </c>
      <c r="BQ270" s="97"/>
      <c r="BR270" s="98">
        <f>(BQ270*$E270*$F270*$G270*$J270*$BR$11)</f>
        <v>0</v>
      </c>
      <c r="BS270" s="97">
        <v>7</v>
      </c>
      <c r="BT270" s="102">
        <f>(BS270*$E270*$F270*$G270*$J270*$BT$11)</f>
        <v>236682.2304</v>
      </c>
      <c r="BU270" s="104"/>
      <c r="BV270" s="98">
        <f>(BU270*$E270*$F270*$G270*$I270*$BV$11)</f>
        <v>0</v>
      </c>
      <c r="BW270" s="97"/>
      <c r="BX270" s="98">
        <f>(BW270*$E270*$F270*$G270*$I270*$BX$11)</f>
        <v>0</v>
      </c>
      <c r="BY270" s="97"/>
      <c r="BZ270" s="98">
        <f>(BY270*$E270*$F270*$G270*$I270*$BZ$11)</f>
        <v>0</v>
      </c>
      <c r="CA270" s="97"/>
      <c r="CB270" s="98">
        <f>(CA270*$E270*$F270*$G270*$J270*$CB$11)</f>
        <v>0</v>
      </c>
      <c r="CC270" s="97"/>
      <c r="CD270" s="98">
        <f>(CC270*$E270*$F270*$G270*$I270*$CD$11)</f>
        <v>0</v>
      </c>
      <c r="CE270" s="97"/>
      <c r="CF270" s="98">
        <f>(CE270*$E270*$F270*$G270*$I270*$CF$11)</f>
        <v>0</v>
      </c>
      <c r="CG270" s="97"/>
      <c r="CH270" s="98">
        <f>(CG270*$E270*$F270*$G270*$I270*$CH$11)</f>
        <v>0</v>
      </c>
      <c r="CI270" s="97"/>
      <c r="CJ270" s="98">
        <f>(CI270*$E270*$F270*$G270*$I270*$CJ$11)</f>
        <v>0</v>
      </c>
      <c r="CK270" s="97">
        <v>8</v>
      </c>
      <c r="CL270" s="98">
        <f>(CK270*$E270*$F270*$G270*$I270*$CL$11)</f>
        <v>204919.67999999999</v>
      </c>
      <c r="CM270" s="97">
        <v>2</v>
      </c>
      <c r="CN270" s="98">
        <f>(CM270*$E270*$F270*$G270*$I270*$CN$11)</f>
        <v>56865.211200000005</v>
      </c>
      <c r="CO270" s="97"/>
      <c r="CP270" s="98">
        <f>(CO270*$E270*$F270*$G270*$J270*$CP$11)</f>
        <v>0</v>
      </c>
      <c r="CQ270" s="97">
        <v>15</v>
      </c>
      <c r="CR270" s="98">
        <f>(CQ270*$E270*$F270*$G270*$J270*$CR$11)</f>
        <v>553283.13599999994</v>
      </c>
      <c r="CS270" s="97"/>
      <c r="CT270" s="98">
        <f>(CS270*$E270*$F270*$G270*$J270*$CT$11)</f>
        <v>0</v>
      </c>
      <c r="CU270" s="103">
        <v>0</v>
      </c>
      <c r="CV270" s="98">
        <f>(CU270*$E270*$F270*$G270*$J270*$CV$11)</f>
        <v>0</v>
      </c>
      <c r="CW270" s="97"/>
      <c r="CX270" s="102">
        <f>(CW270*$E270*$F270*$G270*$J270*$CX$11)</f>
        <v>0</v>
      </c>
      <c r="CY270" s="97"/>
      <c r="CZ270" s="98">
        <f>(CY270*$E270*$F270*$G270*$J270*$CZ$11)</f>
        <v>0</v>
      </c>
      <c r="DA270" s="104"/>
      <c r="DB270" s="98">
        <f>(DA270*$E270*$F270*$G270*$J270*$DB$11)</f>
        <v>0</v>
      </c>
      <c r="DC270" s="97"/>
      <c r="DD270" s="98">
        <f>(DC270*$E270*$F270*$G270*$J270*$DD$11)</f>
        <v>0</v>
      </c>
      <c r="DE270" s="97"/>
      <c r="DF270" s="98">
        <f>(DE270*$E270*$F270*$G270*$K270*$DF$11)</f>
        <v>0</v>
      </c>
      <c r="DG270" s="97"/>
      <c r="DH270" s="102">
        <f>(DG270*$E270*$F270*$G270*$L270*$DH$11)</f>
        <v>0</v>
      </c>
      <c r="DI270" s="98">
        <f>SUM(M270,O270,Q270,S270,U270,W270,Y270,AA270,AC270,AE270,AG270,AI270,AO270,AS270,AU270,BY270,AK270,AY270,BA270,BC270,CM270,BE270,BG270,AM270,BK270,AQ270,CO270,BM270,CQ270,BO270,BQ270,BS270,CA270,BU270,BW270,CC270,CE270,CG270,CI270,CK270,CS270,CU270,BI270,AW270,CW270,CY270,DA270,DC270,DE270,DG270)</f>
        <v>137</v>
      </c>
      <c r="DJ270" s="98">
        <f>SUM(N270,P270,R270,T270,V270,X270,Z270,AB270,AD270,AF270,AH270,AJ270,AP270,AT270,AV270,BZ270,AL270,AZ270,BB270,BD270,CN270,BF270,BH270,AN270,BL270,AR270,CP270,BN270,CR270,BP270,BR270,BT270,CB270,BV270,BX270,CD270,CF270,CH270,CJ270,CL270,CT270,CV270,BJ270,AX270,CX270,CZ270,DB270,DD270,DF270,DH270)</f>
        <v>4017962.6256000004</v>
      </c>
    </row>
    <row r="271" spans="1:114" ht="15.75" customHeight="1" x14ac:dyDescent="0.25">
      <c r="A271" s="89">
        <v>27</v>
      </c>
      <c r="B271" s="90"/>
      <c r="C271" s="200"/>
      <c r="D271" s="201" t="s">
        <v>628</v>
      </c>
      <c r="E271" s="85">
        <v>23160</v>
      </c>
      <c r="F271" s="157">
        <v>0.73</v>
      </c>
      <c r="G271" s="94">
        <v>1</v>
      </c>
      <c r="H271" s="88"/>
      <c r="I271" s="95">
        <v>1.4</v>
      </c>
      <c r="J271" s="95">
        <v>1.68</v>
      </c>
      <c r="K271" s="95">
        <v>2.23</v>
      </c>
      <c r="L271" s="96">
        <v>2.57</v>
      </c>
      <c r="M271" s="113">
        <f>SUM(M272:M285)</f>
        <v>652</v>
      </c>
      <c r="N271" s="113">
        <f>SUM(N272:N285)</f>
        <v>20112023.568</v>
      </c>
      <c r="O271" s="113">
        <f t="shared" ref="O271:BZ271" si="632">SUM(O272:O285)</f>
        <v>1137</v>
      </c>
      <c r="P271" s="113">
        <f t="shared" si="632"/>
        <v>32227542.983999997</v>
      </c>
      <c r="Q271" s="113">
        <f t="shared" si="632"/>
        <v>304</v>
      </c>
      <c r="R271" s="113">
        <f t="shared" si="632"/>
        <v>7189827.4559999993</v>
      </c>
      <c r="S271" s="113">
        <f t="shared" si="632"/>
        <v>0</v>
      </c>
      <c r="T271" s="113">
        <f t="shared" si="632"/>
        <v>0</v>
      </c>
      <c r="U271" s="113">
        <f t="shared" si="632"/>
        <v>67</v>
      </c>
      <c r="V271" s="113">
        <f t="shared" si="632"/>
        <v>2389648.8000000003</v>
      </c>
      <c r="W271" s="113">
        <f t="shared" si="632"/>
        <v>0</v>
      </c>
      <c r="X271" s="113">
        <f t="shared" si="632"/>
        <v>0</v>
      </c>
      <c r="Y271" s="113">
        <f t="shared" si="632"/>
        <v>0</v>
      </c>
      <c r="Z271" s="113">
        <f t="shared" si="632"/>
        <v>0</v>
      </c>
      <c r="AA271" s="113">
        <f t="shared" si="632"/>
        <v>0</v>
      </c>
      <c r="AB271" s="113">
        <f t="shared" si="632"/>
        <v>0</v>
      </c>
      <c r="AC271" s="113">
        <f t="shared" si="632"/>
        <v>400</v>
      </c>
      <c r="AD271" s="113">
        <f t="shared" si="632"/>
        <v>10378598.16</v>
      </c>
      <c r="AE271" s="113">
        <f t="shared" si="632"/>
        <v>41</v>
      </c>
      <c r="AF271" s="113">
        <f t="shared" si="632"/>
        <v>1594352.9279999998</v>
      </c>
      <c r="AG271" s="113">
        <f t="shared" si="632"/>
        <v>4</v>
      </c>
      <c r="AH271" s="113">
        <f t="shared" si="632"/>
        <v>125902.39200000002</v>
      </c>
      <c r="AI271" s="113">
        <f t="shared" si="632"/>
        <v>1618</v>
      </c>
      <c r="AJ271" s="113">
        <f t="shared" si="632"/>
        <v>35604761.976000004</v>
      </c>
      <c r="AK271" s="113">
        <f t="shared" si="632"/>
        <v>1588</v>
      </c>
      <c r="AL271" s="113">
        <f t="shared" si="632"/>
        <v>38603203.799999997</v>
      </c>
      <c r="AM271" s="113">
        <f t="shared" si="632"/>
        <v>1110</v>
      </c>
      <c r="AN271" s="113">
        <f t="shared" si="632"/>
        <v>32618569.939199999</v>
      </c>
      <c r="AO271" s="113">
        <f t="shared" si="632"/>
        <v>0</v>
      </c>
      <c r="AP271" s="113">
        <f t="shared" si="632"/>
        <v>0</v>
      </c>
      <c r="AQ271" s="113">
        <f t="shared" si="632"/>
        <v>275</v>
      </c>
      <c r="AR271" s="113">
        <f t="shared" si="632"/>
        <v>8118788.0255999994</v>
      </c>
      <c r="AS271" s="113">
        <f t="shared" si="632"/>
        <v>25</v>
      </c>
      <c r="AT271" s="113">
        <f t="shared" si="632"/>
        <v>606328.79999999993</v>
      </c>
      <c r="AU271" s="113">
        <f t="shared" si="632"/>
        <v>47</v>
      </c>
      <c r="AV271" s="113">
        <f t="shared" si="632"/>
        <v>1060524.1919999998</v>
      </c>
      <c r="AW271" s="113">
        <f>SUM(AW272:AW285)</f>
        <v>0</v>
      </c>
      <c r="AX271" s="113">
        <f>SUM(AX272:AX285)</f>
        <v>0</v>
      </c>
      <c r="AY271" s="113">
        <f>SUM(AY272:AY285)</f>
        <v>0</v>
      </c>
      <c r="AZ271" s="113">
        <f t="shared" si="632"/>
        <v>0</v>
      </c>
      <c r="BA271" s="113">
        <v>0</v>
      </c>
      <c r="BB271" s="113">
        <f t="shared" si="632"/>
        <v>0</v>
      </c>
      <c r="BC271" s="113">
        <f t="shared" si="632"/>
        <v>0</v>
      </c>
      <c r="BD271" s="113">
        <f t="shared" si="632"/>
        <v>0</v>
      </c>
      <c r="BE271" s="113">
        <f t="shared" si="632"/>
        <v>416</v>
      </c>
      <c r="BF271" s="113">
        <f t="shared" si="632"/>
        <v>10545348.3072</v>
      </c>
      <c r="BG271" s="113">
        <f t="shared" si="632"/>
        <v>1532</v>
      </c>
      <c r="BH271" s="113">
        <f t="shared" si="632"/>
        <v>46412673.350400008</v>
      </c>
      <c r="BI271" s="113">
        <f t="shared" si="632"/>
        <v>869</v>
      </c>
      <c r="BJ271" s="113">
        <f t="shared" si="632"/>
        <v>24854357.807999998</v>
      </c>
      <c r="BK271" s="113">
        <v>0</v>
      </c>
      <c r="BL271" s="113">
        <f t="shared" si="632"/>
        <v>0</v>
      </c>
      <c r="BM271" s="113">
        <f t="shared" si="632"/>
        <v>424</v>
      </c>
      <c r="BN271" s="113">
        <f t="shared" si="632"/>
        <v>12170283.552000003</v>
      </c>
      <c r="BO271" s="113">
        <f t="shared" si="632"/>
        <v>1337</v>
      </c>
      <c r="BP271" s="113">
        <f t="shared" si="632"/>
        <v>38847401.913600005</v>
      </c>
      <c r="BQ271" s="113">
        <f t="shared" si="632"/>
        <v>591</v>
      </c>
      <c r="BR271" s="113">
        <f t="shared" si="632"/>
        <v>17806301.049600001</v>
      </c>
      <c r="BS271" s="113">
        <f t="shared" si="632"/>
        <v>964</v>
      </c>
      <c r="BT271" s="203">
        <f t="shared" si="632"/>
        <v>27813722.227200001</v>
      </c>
      <c r="BU271" s="156">
        <f t="shared" si="632"/>
        <v>528</v>
      </c>
      <c r="BV271" s="113">
        <f t="shared" si="632"/>
        <v>12820449.6</v>
      </c>
      <c r="BW271" s="113">
        <f t="shared" si="632"/>
        <v>838</v>
      </c>
      <c r="BX271" s="113">
        <f t="shared" si="632"/>
        <v>20252354.640000001</v>
      </c>
      <c r="BY271" s="113">
        <f t="shared" si="632"/>
        <v>0</v>
      </c>
      <c r="BZ271" s="113">
        <f t="shared" si="632"/>
        <v>0</v>
      </c>
      <c r="CA271" s="113">
        <f>SUM(CA272:CA285)</f>
        <v>863</v>
      </c>
      <c r="CB271" s="113">
        <f>SUM(CB272:CB285)</f>
        <v>25152593.759999998</v>
      </c>
      <c r="CC271" s="113">
        <f t="shared" ref="CC271:DJ271" si="633">SUM(CC272:CC285)</f>
        <v>128</v>
      </c>
      <c r="CD271" s="113">
        <f t="shared" si="633"/>
        <v>3029698.5600000001</v>
      </c>
      <c r="CE271" s="113">
        <f t="shared" si="633"/>
        <v>275</v>
      </c>
      <c r="CF271" s="113">
        <f t="shared" si="633"/>
        <v>6452343.5759999994</v>
      </c>
      <c r="CG271" s="113">
        <f t="shared" si="633"/>
        <v>722</v>
      </c>
      <c r="CH271" s="113">
        <f t="shared" si="633"/>
        <v>16897864.871999998</v>
      </c>
      <c r="CI271" s="113">
        <f t="shared" si="633"/>
        <v>425</v>
      </c>
      <c r="CJ271" s="113">
        <f t="shared" si="633"/>
        <v>10654202.159999998</v>
      </c>
      <c r="CK271" s="113">
        <f t="shared" si="633"/>
        <v>1208</v>
      </c>
      <c r="CL271" s="113">
        <f t="shared" si="633"/>
        <v>29270441.760000002</v>
      </c>
      <c r="CM271" s="113">
        <f t="shared" si="633"/>
        <v>672</v>
      </c>
      <c r="CN271" s="113">
        <f t="shared" si="633"/>
        <v>16263197.495999999</v>
      </c>
      <c r="CO271" s="113">
        <f t="shared" si="633"/>
        <v>1447</v>
      </c>
      <c r="CP271" s="113">
        <f t="shared" si="633"/>
        <v>41833387.733760007</v>
      </c>
      <c r="CQ271" s="113">
        <f t="shared" si="633"/>
        <v>478</v>
      </c>
      <c r="CR271" s="113">
        <f t="shared" si="633"/>
        <v>13896433.555199999</v>
      </c>
      <c r="CS271" s="113">
        <f t="shared" si="633"/>
        <v>575</v>
      </c>
      <c r="CT271" s="113">
        <f t="shared" si="633"/>
        <v>16746347.519999998</v>
      </c>
      <c r="CU271" s="113">
        <f t="shared" si="633"/>
        <v>1099</v>
      </c>
      <c r="CV271" s="113">
        <f t="shared" si="633"/>
        <v>30749196.643199999</v>
      </c>
      <c r="CW271" s="113">
        <f t="shared" si="633"/>
        <v>43</v>
      </c>
      <c r="CX271" s="113">
        <f t="shared" si="633"/>
        <v>1268426.8799999999</v>
      </c>
      <c r="CY271" s="113">
        <f t="shared" si="633"/>
        <v>160</v>
      </c>
      <c r="CZ271" s="113">
        <f t="shared" si="633"/>
        <v>4692790.3679999998</v>
      </c>
      <c r="DA271" s="113">
        <f t="shared" si="633"/>
        <v>26</v>
      </c>
      <c r="DB271" s="113">
        <f t="shared" si="633"/>
        <v>739267.2</v>
      </c>
      <c r="DC271" s="113">
        <f t="shared" si="633"/>
        <v>508</v>
      </c>
      <c r="DD271" s="113">
        <f t="shared" si="633"/>
        <v>15427494.835200001</v>
      </c>
      <c r="DE271" s="113">
        <f t="shared" si="633"/>
        <v>229</v>
      </c>
      <c r="DF271" s="113">
        <f t="shared" si="633"/>
        <v>8632762.620000001</v>
      </c>
      <c r="DG271" s="113">
        <f t="shared" si="633"/>
        <v>251</v>
      </c>
      <c r="DH271" s="203">
        <f t="shared" si="633"/>
        <v>11052063.075359998</v>
      </c>
      <c r="DI271" s="113">
        <f t="shared" si="633"/>
        <v>23876</v>
      </c>
      <c r="DJ271" s="113">
        <f t="shared" si="633"/>
        <v>654911478.08351994</v>
      </c>
    </row>
    <row r="272" spans="1:114" s="8" customFormat="1" ht="30" x14ac:dyDescent="0.25">
      <c r="A272" s="89"/>
      <c r="B272" s="90">
        <v>228</v>
      </c>
      <c r="C272" s="91" t="s">
        <v>629</v>
      </c>
      <c r="D272" s="92" t="s">
        <v>630</v>
      </c>
      <c r="E272" s="85">
        <v>23160</v>
      </c>
      <c r="F272" s="95">
        <v>0.74</v>
      </c>
      <c r="G272" s="94">
        <v>1</v>
      </c>
      <c r="H272" s="88"/>
      <c r="I272" s="95">
        <v>1.4</v>
      </c>
      <c r="J272" s="95">
        <v>1.68</v>
      </c>
      <c r="K272" s="95">
        <v>2.23</v>
      </c>
      <c r="L272" s="96">
        <v>2.57</v>
      </c>
      <c r="M272" s="98">
        <v>30</v>
      </c>
      <c r="N272" s="98">
        <f>(M272*$E272*$F272*$G272*$I272)</f>
        <v>719812.79999999993</v>
      </c>
      <c r="O272" s="87">
        <v>40</v>
      </c>
      <c r="P272" s="97">
        <f>(O272*$E272*$F272*$G272*$I272)</f>
        <v>959750.39999999991</v>
      </c>
      <c r="Q272" s="97">
        <v>79</v>
      </c>
      <c r="R272" s="98">
        <f>(Q272*$E272*$F272*$G272*$I272)</f>
        <v>1895507.04</v>
      </c>
      <c r="S272" s="97"/>
      <c r="T272" s="98">
        <f>(S272*$E272*$F272*$G272*$I272)</f>
        <v>0</v>
      </c>
      <c r="U272" s="97">
        <v>0</v>
      </c>
      <c r="V272" s="98">
        <f>(U272*$E272*$F272*$G272*$I272)</f>
        <v>0</v>
      </c>
      <c r="W272" s="97">
        <v>0</v>
      </c>
      <c r="X272" s="98">
        <f>(W272*$E272*$F272*$G272*$I272)</f>
        <v>0</v>
      </c>
      <c r="Y272" s="97"/>
      <c r="Z272" s="98">
        <f>(Y272*$E272*$F272*$G272*$I272)</f>
        <v>0</v>
      </c>
      <c r="AA272" s="97">
        <v>0</v>
      </c>
      <c r="AB272" s="98">
        <f>(AA272*$E272*$F272*$G272*$I272)</f>
        <v>0</v>
      </c>
      <c r="AC272" s="98">
        <v>10</v>
      </c>
      <c r="AD272" s="98">
        <f>(AC272*$E272*$F272*$G272*$I272)</f>
        <v>239937.59999999998</v>
      </c>
      <c r="AE272" s="97"/>
      <c r="AF272" s="98">
        <f>(AE272*$E272*$F272*$G272*$I272)</f>
        <v>0</v>
      </c>
      <c r="AG272" s="99"/>
      <c r="AH272" s="98">
        <f>(AG272*$E272*$F272*$G272*$I272)</f>
        <v>0</v>
      </c>
      <c r="AI272" s="98">
        <v>43</v>
      </c>
      <c r="AJ272" s="98">
        <f>(AI272*$E272*$F272*$G272*$I272)</f>
        <v>1031731.6799999998</v>
      </c>
      <c r="AK272" s="97">
        <v>112</v>
      </c>
      <c r="AL272" s="98">
        <f>(AK272*$E272*$F272*$G272*$I272)</f>
        <v>2687301.12</v>
      </c>
      <c r="AM272" s="97">
        <v>155</v>
      </c>
      <c r="AN272" s="98">
        <f>(AM272*$E272*$F272*$G272*$J272)</f>
        <v>4462839.3599999994</v>
      </c>
      <c r="AO272" s="101"/>
      <c r="AP272" s="98">
        <f>(AO272*$E272*$F272*$G272*$J272)</f>
        <v>0</v>
      </c>
      <c r="AQ272" s="97">
        <v>14</v>
      </c>
      <c r="AR272" s="98">
        <f>(AQ272*$E272*$F272*$G272*$J272)</f>
        <v>403095.16800000001</v>
      </c>
      <c r="AS272" s="97">
        <v>5</v>
      </c>
      <c r="AT272" s="98">
        <f>(AS272*$E272*$F272*$G272*$I272)</f>
        <v>119968.79999999999</v>
      </c>
      <c r="AU272" s="97">
        <v>4</v>
      </c>
      <c r="AV272" s="98">
        <f>(AU272*$E272*$F272*$G272*$I272)</f>
        <v>95975.040000000008</v>
      </c>
      <c r="AW272" s="97"/>
      <c r="AX272" s="98">
        <f>(AW272*$E272*$F272*$G272*$I272)</f>
        <v>0</v>
      </c>
      <c r="AY272" s="97">
        <v>0</v>
      </c>
      <c r="AZ272" s="98">
        <f>(AY272*$E272*$F272*$G272*$I272)</f>
        <v>0</v>
      </c>
      <c r="BA272" s="97">
        <v>0</v>
      </c>
      <c r="BB272" s="98">
        <f>(BA272*$E272*$F272*$G272*$I272)</f>
        <v>0</v>
      </c>
      <c r="BC272" s="97">
        <v>0</v>
      </c>
      <c r="BD272" s="98">
        <f>(BC272*$E272*$F272*$G272*$I272)</f>
        <v>0</v>
      </c>
      <c r="BE272" s="97">
        <v>15</v>
      </c>
      <c r="BF272" s="98">
        <f>(BE272*$E272*$F272*$G272*$I272)</f>
        <v>359906.39999999997</v>
      </c>
      <c r="BG272" s="97">
        <v>71</v>
      </c>
      <c r="BH272" s="98">
        <f>(BG272*$E272*$F272*$G272*$J272)</f>
        <v>2044268.3519999997</v>
      </c>
      <c r="BI272" s="97">
        <v>271</v>
      </c>
      <c r="BJ272" s="98">
        <f>(BI272*$E272*$F272*$G272*$J272)</f>
        <v>7802770.7520000003</v>
      </c>
      <c r="BK272" s="97">
        <v>0</v>
      </c>
      <c r="BL272" s="98">
        <f>(BK272*$E272*$F272*$G272*$J272)</f>
        <v>0</v>
      </c>
      <c r="BM272" s="98">
        <v>14</v>
      </c>
      <c r="BN272" s="98">
        <f>(BM272*$E272*$F272*$G272*$J272)</f>
        <v>403095.16800000001</v>
      </c>
      <c r="BO272" s="97">
        <v>70</v>
      </c>
      <c r="BP272" s="98">
        <f>(BO272*$E272*$F272*$G272*$J272)</f>
        <v>2015475.8399999999</v>
      </c>
      <c r="BQ272" s="97">
        <v>30</v>
      </c>
      <c r="BR272" s="98">
        <f>(BQ272*$E272*$F272*$G272*$J272)</f>
        <v>863775.36</v>
      </c>
      <c r="BS272" s="97">
        <v>90</v>
      </c>
      <c r="BT272" s="98">
        <f>(BS272*$E272*$F272*$G272*$J272)</f>
        <v>2591326.08</v>
      </c>
      <c r="BU272" s="146">
        <v>12</v>
      </c>
      <c r="BV272" s="98">
        <f>(BU272*$E272*$F272*$G272*$I272)</f>
        <v>287925.11999999994</v>
      </c>
      <c r="BW272" s="97">
        <v>200</v>
      </c>
      <c r="BX272" s="98">
        <f>(BW272*$E272*$F272*$G272*$I272)</f>
        <v>4798752</v>
      </c>
      <c r="BY272" s="97">
        <v>0</v>
      </c>
      <c r="BZ272" s="98">
        <f>(BY272*$E272*$F272*$G272*$I272)</f>
        <v>0</v>
      </c>
      <c r="CA272" s="97">
        <v>26</v>
      </c>
      <c r="CB272" s="98">
        <f>(CA272*$E272*$F272*$G272*$J272)</f>
        <v>748605.31200000003</v>
      </c>
      <c r="CC272" s="97"/>
      <c r="CD272" s="98">
        <f>(CC272*$E272*$F272*$G272*$I272)</f>
        <v>0</v>
      </c>
      <c r="CE272" s="97">
        <v>3</v>
      </c>
      <c r="CF272" s="98">
        <f>(CE272*$E272*$F272*$G272*$I272)</f>
        <v>71981.279999999984</v>
      </c>
      <c r="CG272" s="97">
        <v>2</v>
      </c>
      <c r="CH272" s="98">
        <f>(CG272*$E272*$F272*$G272*$I272)</f>
        <v>47987.520000000004</v>
      </c>
      <c r="CI272" s="97">
        <v>24</v>
      </c>
      <c r="CJ272" s="98">
        <f>(CI272*$E272*$F272*$G272*$I272)</f>
        <v>575850.23999999987</v>
      </c>
      <c r="CK272" s="97">
        <v>50</v>
      </c>
      <c r="CL272" s="98">
        <f>(CK272*$E272*$F272*$G272*$I272)</f>
        <v>1199688</v>
      </c>
      <c r="CM272" s="97">
        <v>25</v>
      </c>
      <c r="CN272" s="98">
        <f>(CM272*$E272*$F272*$G272*$I272)</f>
        <v>599844</v>
      </c>
      <c r="CO272" s="97">
        <v>48</v>
      </c>
      <c r="CP272" s="98">
        <f>(CO272*$E272*$F272*$G272*$J272)</f>
        <v>1382040.5759999999</v>
      </c>
      <c r="CQ272" s="97">
        <v>8</v>
      </c>
      <c r="CR272" s="98">
        <f>(CQ272*$E272*$F272*$G272*$J272)</f>
        <v>230340.09600000002</v>
      </c>
      <c r="CS272" s="97">
        <v>1</v>
      </c>
      <c r="CT272" s="98">
        <f>(CS272*$E272*$F272*$G272*$J272)</f>
        <v>28792.512000000002</v>
      </c>
      <c r="CU272" s="103">
        <v>12</v>
      </c>
      <c r="CV272" s="98">
        <f>(CU272*$E272*$F272*$G272*$J272)</f>
        <v>345510.14399999997</v>
      </c>
      <c r="CW272" s="97">
        <v>3</v>
      </c>
      <c r="CX272" s="98">
        <f>(CW272*$E272*$F272*$G272*$J272)</f>
        <v>86377.535999999993</v>
      </c>
      <c r="CY272" s="97">
        <v>3</v>
      </c>
      <c r="CZ272" s="98">
        <f>(CY272*$E272*$F272*$G272*$J272)</f>
        <v>86377.535999999993</v>
      </c>
      <c r="DA272" s="104"/>
      <c r="DB272" s="98">
        <f>(DA272*$E272*$F272*$G272*$J272)</f>
        <v>0</v>
      </c>
      <c r="DC272" s="97">
        <v>35</v>
      </c>
      <c r="DD272" s="98">
        <f>(DC272*$E272*$F272*$G272*$J272)</f>
        <v>1007737.9199999999</v>
      </c>
      <c r="DE272" s="97">
        <v>16</v>
      </c>
      <c r="DF272" s="98">
        <f>(DE272*$E272*$F272*$G272*$K272)</f>
        <v>611498.11200000008</v>
      </c>
      <c r="DG272" s="97">
        <v>30</v>
      </c>
      <c r="DH272" s="102">
        <f>(DG272*$E272*$F272*$G272*$L272)</f>
        <v>1321370.6399999999</v>
      </c>
      <c r="DI272" s="98">
        <f t="shared" ref="DI272:DI285" si="634">SUM(M272,O272,Q272,S272,U272,W272,Y272,AA272,AC272,AE272,AG272,AI272,AO272,AS272,AU272,BY272,AK272,AY272,BA272,BC272,CM272,BE272,BG272,AM272,BK272,AQ272,CO272,BM272,CQ272,BO272,BQ272,BS272,CA272,BU272,BW272,CC272,CE272,CG272,CI272,CK272,CS272,CU272,BI272,AW272,CW272,CY272,DA272,DC272,DE272,DG272)</f>
        <v>1551</v>
      </c>
      <c r="DJ272" s="98">
        <f t="shared" ref="DJ272:DJ285" si="635">SUM(N272,P272,R272,T272,V272,X272,Z272,AB272,AD272,AF272,AH272,AJ272,AP272,AT272,AV272,BZ272,AL272,AZ272,BB272,BD272,CN272,BF272,BH272,AN272,BL272,AR272,CP272,BN272,CR272,BP272,BR272,BT272,CB272,BV272,BX272,CD272,CF272,CH272,CJ272,CL272,CT272,CV272,BJ272,AX272,CX272,CZ272,DB272,DD272,DF272,DH272)</f>
        <v>42127215.504000008</v>
      </c>
    </row>
    <row r="273" spans="1:114" s="8" customFormat="1" ht="45" x14ac:dyDescent="0.25">
      <c r="A273" s="89"/>
      <c r="B273" s="90">
        <v>229</v>
      </c>
      <c r="C273" s="91" t="s">
        <v>631</v>
      </c>
      <c r="D273" s="92" t="s">
        <v>632</v>
      </c>
      <c r="E273" s="85">
        <v>23160</v>
      </c>
      <c r="F273" s="93">
        <v>0.69</v>
      </c>
      <c r="G273" s="94">
        <v>1</v>
      </c>
      <c r="H273" s="88"/>
      <c r="I273" s="95">
        <v>1.4</v>
      </c>
      <c r="J273" s="95">
        <v>1.68</v>
      </c>
      <c r="K273" s="95">
        <v>2.23</v>
      </c>
      <c r="L273" s="96">
        <v>2.57</v>
      </c>
      <c r="M273" s="97">
        <v>7</v>
      </c>
      <c r="N273" s="98">
        <f>(M273*$E273*$F273*$G273*$I273*$N$11)</f>
        <v>172268.712</v>
      </c>
      <c r="O273" s="87">
        <v>0</v>
      </c>
      <c r="P273" s="97">
        <f>(O273*$E273*$F273*$G273*$I273*$P$11)</f>
        <v>0</v>
      </c>
      <c r="Q273" s="97"/>
      <c r="R273" s="98">
        <f>(Q273*$E273*$F273*$G273*$I273*$R$11)</f>
        <v>0</v>
      </c>
      <c r="S273" s="97"/>
      <c r="T273" s="98">
        <f>(S273/12*2*$E273*$F273*$G273*$I273*$T$11)+(S273/12*10*$E273*$F273*$G273*$I273*$T$12)</f>
        <v>0</v>
      </c>
      <c r="U273" s="97"/>
      <c r="V273" s="98">
        <f>(U273*$E273*$F273*$G273*$I273*$V$11)</f>
        <v>0</v>
      </c>
      <c r="W273" s="97">
        <v>0</v>
      </c>
      <c r="X273" s="98">
        <f>(W273*$E273*$F273*$G273*$I273*$X$11)</f>
        <v>0</v>
      </c>
      <c r="Y273" s="97"/>
      <c r="Z273" s="98">
        <f>(Y273*$E273*$F273*$G273*$I273*$Z$11)</f>
        <v>0</v>
      </c>
      <c r="AA273" s="97">
        <v>0</v>
      </c>
      <c r="AB273" s="98">
        <f>(AA273*$E273*$F273*$G273*$I273*$AB$11)</f>
        <v>0</v>
      </c>
      <c r="AC273" s="97"/>
      <c r="AD273" s="98">
        <f>(AC273*$E273*$F273*$G273*$I273*$AD$11)</f>
        <v>0</v>
      </c>
      <c r="AE273" s="97"/>
      <c r="AF273" s="98">
        <f>(AE273*$E273*$F273*$G273*$I273*$AF$11)</f>
        <v>0</v>
      </c>
      <c r="AG273" s="99"/>
      <c r="AH273" s="98">
        <f>(AG273*$E273*$F273*$G273*$I273*$AH$11)</f>
        <v>0</v>
      </c>
      <c r="AI273" s="97">
        <v>5</v>
      </c>
      <c r="AJ273" s="98">
        <f>(AI273*$E273*$F273*$G273*$I273*$AJ$11)</f>
        <v>123049.08</v>
      </c>
      <c r="AK273" s="97">
        <v>3</v>
      </c>
      <c r="AL273" s="97">
        <f>(AK273*$E273*$F273*$G273*$I273*$AL$11)</f>
        <v>73829.448000000004</v>
      </c>
      <c r="AM273" s="97"/>
      <c r="AN273" s="98">
        <f>(AM273*$E273*$F273*$G273*$J273*$AN$11)</f>
        <v>0</v>
      </c>
      <c r="AO273" s="103"/>
      <c r="AP273" s="98">
        <f>(AO273*$E273*$F273*$G273*$J273*$AP$11)</f>
        <v>0</v>
      </c>
      <c r="AQ273" s="97">
        <v>2</v>
      </c>
      <c r="AR273" s="102">
        <f>(AQ273*$E273*$F273*$G273*$J273*$AR$11)</f>
        <v>59063.558400000002</v>
      </c>
      <c r="AS273" s="97"/>
      <c r="AT273" s="98">
        <f>(AS273*$E273*$F273*$G273*$I273*$AT$11)</f>
        <v>0</v>
      </c>
      <c r="AU273" s="97">
        <v>1</v>
      </c>
      <c r="AV273" s="97">
        <f>(AU273*$E273*$F273*$G273*$I273*$AV$11)</f>
        <v>20135.304</v>
      </c>
      <c r="AW273" s="97"/>
      <c r="AX273" s="98">
        <f>(AW273*$E273*$F273*$G273*$I273*$AX$11)</f>
        <v>0</v>
      </c>
      <c r="AY273" s="97">
        <v>0</v>
      </c>
      <c r="AZ273" s="98">
        <f>(AY273*$E273*$F273*$G273*$I273*$AZ$11)</f>
        <v>0</v>
      </c>
      <c r="BA273" s="97">
        <v>0</v>
      </c>
      <c r="BB273" s="98">
        <f>(BA273*$E273*$F273*$G273*$I273*$BB$11)</f>
        <v>0</v>
      </c>
      <c r="BC273" s="97">
        <v>0</v>
      </c>
      <c r="BD273" s="98">
        <f>(BC273*$E273*$F273*$G273*$I273*$BD$11)</f>
        <v>0</v>
      </c>
      <c r="BE273" s="97"/>
      <c r="BF273" s="98">
        <f>(BE273*$E273*$F273*$G273*$I273*$BF$11)</f>
        <v>0</v>
      </c>
      <c r="BG273" s="97">
        <v>0</v>
      </c>
      <c r="BH273" s="98">
        <f>(BG273*$E273*$F273*$G273*$J273*$BH$11)</f>
        <v>0</v>
      </c>
      <c r="BI273" s="97"/>
      <c r="BJ273" s="98">
        <f>(BI273*$E273*$F273*$G273*$J273*$BJ$11)</f>
        <v>0</v>
      </c>
      <c r="BK273" s="97">
        <v>0</v>
      </c>
      <c r="BL273" s="98">
        <f>(BK273*$E273*$F273*$G273*$J273*$BL$11)</f>
        <v>0</v>
      </c>
      <c r="BM273" s="105">
        <v>4</v>
      </c>
      <c r="BN273" s="98">
        <f>(BM273*$E273*$F273*$G273*$J273*$BN$11)</f>
        <v>107388.288</v>
      </c>
      <c r="BO273" s="97"/>
      <c r="BP273" s="98">
        <f>(BO273*$E273*$F273*$G273*$J273*$BP$11)</f>
        <v>0</v>
      </c>
      <c r="BQ273" s="97">
        <v>0</v>
      </c>
      <c r="BR273" s="98">
        <f>(BQ273*$E273*$F273*$G273*$J273*$BR$11)</f>
        <v>0</v>
      </c>
      <c r="BS273" s="97"/>
      <c r="BT273" s="102">
        <f>(BS273*$E273*$F273*$G273*$J273*$BT$11)</f>
        <v>0</v>
      </c>
      <c r="BU273" s="146"/>
      <c r="BV273" s="98">
        <f>(BU273*$E273*$F273*$G273*$I273*$BV$11)</f>
        <v>0</v>
      </c>
      <c r="BW273" s="97"/>
      <c r="BX273" s="98">
        <f>(BW273*$E273*$F273*$G273*$I273*$BX$11)</f>
        <v>0</v>
      </c>
      <c r="BY273" s="97">
        <v>0</v>
      </c>
      <c r="BZ273" s="98">
        <f>(BY273*$E273*$F273*$G273*$I273*$BZ$11)</f>
        <v>0</v>
      </c>
      <c r="CA273" s="97"/>
      <c r="CB273" s="98">
        <f>(CA273*$E273*$F273*$G273*$J273*$CB$11)</f>
        <v>0</v>
      </c>
      <c r="CC273" s="97"/>
      <c r="CD273" s="98">
        <f>(CC273*$E273*$F273*$G273*$I273*$CD$11)</f>
        <v>0</v>
      </c>
      <c r="CE273" s="97"/>
      <c r="CF273" s="98">
        <f>(CE273*$E273*$F273*$G273*$I273*$CF$11)</f>
        <v>0</v>
      </c>
      <c r="CG273" s="97"/>
      <c r="CH273" s="98">
        <f>(CG273*$E273*$F273*$G273*$I273*$CH$11)</f>
        <v>0</v>
      </c>
      <c r="CI273" s="97">
        <v>0</v>
      </c>
      <c r="CJ273" s="98">
        <f>(CI273*$E273*$F273*$G273*$I273*$CJ$11)</f>
        <v>0</v>
      </c>
      <c r="CK273" s="97"/>
      <c r="CL273" s="98">
        <f>(CK273*$E273*$F273*$G273*$I273*$CL$11)</f>
        <v>0</v>
      </c>
      <c r="CM273" s="97"/>
      <c r="CN273" s="98">
        <f>(CM273*$E273*$F273*$G273*$I273*$CN$11)</f>
        <v>0</v>
      </c>
      <c r="CO273" s="97">
        <v>5</v>
      </c>
      <c r="CP273" s="98">
        <f>(CO273*$E273*$F273*$G273*$J273*$CP$11)</f>
        <v>149001.24960000001</v>
      </c>
      <c r="CQ273" s="97"/>
      <c r="CR273" s="98">
        <f>(CQ273*$E273*$F273*$G273*$J273*$CR$11)</f>
        <v>0</v>
      </c>
      <c r="CS273" s="97"/>
      <c r="CT273" s="98">
        <f>(CS273*$E273*$F273*$G273*$J273*$CT$11)</f>
        <v>0</v>
      </c>
      <c r="CU273" s="103"/>
      <c r="CV273" s="98">
        <f>(CU273*$E273*$F273*$G273*$J273*$CV$11)</f>
        <v>0</v>
      </c>
      <c r="CW273" s="97">
        <v>0</v>
      </c>
      <c r="CX273" s="102">
        <f>(CW273*$E273*$F273*$G273*$J273*$CX$11)</f>
        <v>0</v>
      </c>
      <c r="CY273" s="97"/>
      <c r="CZ273" s="98">
        <f>(CY273*$E273*$F273*$G273*$J273*$CZ$11)</f>
        <v>0</v>
      </c>
      <c r="DA273" s="104"/>
      <c r="DB273" s="98">
        <f>(DA273*$E273*$F273*$G273*$J273*$DB$11)</f>
        <v>0</v>
      </c>
      <c r="DC273" s="97">
        <v>0</v>
      </c>
      <c r="DD273" s="98">
        <f>(DC273*$E273*$F273*$G273*$J273*$DD$11)</f>
        <v>0</v>
      </c>
      <c r="DE273" s="97"/>
      <c r="DF273" s="98">
        <f>(DE273*$E273*$F273*$G273*$K273*$DF$11)</f>
        <v>0</v>
      </c>
      <c r="DG273" s="97">
        <v>2</v>
      </c>
      <c r="DH273" s="102">
        <f>(DG273*$E273*$F273*$G273*$L273*$DH$11)</f>
        <v>91174.574160000004</v>
      </c>
      <c r="DI273" s="98">
        <f t="shared" si="634"/>
        <v>29</v>
      </c>
      <c r="DJ273" s="98">
        <f t="shared" si="635"/>
        <v>795910.21415999986</v>
      </c>
    </row>
    <row r="274" spans="1:114" s="8" customFormat="1" x14ac:dyDescent="0.25">
      <c r="A274" s="89"/>
      <c r="B274" s="90">
        <v>230</v>
      </c>
      <c r="C274" s="91" t="s">
        <v>633</v>
      </c>
      <c r="D274" s="92" t="s">
        <v>634</v>
      </c>
      <c r="E274" s="85">
        <v>23160</v>
      </c>
      <c r="F274" s="93">
        <v>0.72</v>
      </c>
      <c r="G274" s="94">
        <v>1</v>
      </c>
      <c r="H274" s="88"/>
      <c r="I274" s="95">
        <v>1.4</v>
      </c>
      <c r="J274" s="95">
        <v>1.68</v>
      </c>
      <c r="K274" s="95">
        <v>2.23</v>
      </c>
      <c r="L274" s="96">
        <v>2.57</v>
      </c>
      <c r="M274" s="98">
        <v>55</v>
      </c>
      <c r="N274" s="98">
        <f>(M274*$E274*$F274*$G274*$I274)</f>
        <v>1283990.3999999999</v>
      </c>
      <c r="O274" s="87">
        <v>45</v>
      </c>
      <c r="P274" s="97">
        <f>(O274*$E274*$F274*$G274*$I274)</f>
        <v>1050537.5999999999</v>
      </c>
      <c r="Q274" s="97">
        <v>7</v>
      </c>
      <c r="R274" s="98">
        <f>(Q274*$E274*$F274*$G274*$I274)</f>
        <v>163416.95999999999</v>
      </c>
      <c r="S274" s="97"/>
      <c r="T274" s="98">
        <f>(S274*$E274*$F274*$G274*$I274)</f>
        <v>0</v>
      </c>
      <c r="U274" s="97">
        <v>0</v>
      </c>
      <c r="V274" s="98">
        <f>(U274*$E274*$F274*$G274*$I274)</f>
        <v>0</v>
      </c>
      <c r="W274" s="97">
        <v>0</v>
      </c>
      <c r="X274" s="98">
        <f>(W274*$E274*$F274*$G274*$I274)</f>
        <v>0</v>
      </c>
      <c r="Y274" s="97"/>
      <c r="Z274" s="98">
        <f>(Y274*$E274*$F274*$G274*$I274)</f>
        <v>0</v>
      </c>
      <c r="AA274" s="97">
        <v>0</v>
      </c>
      <c r="AB274" s="98">
        <f>(AA274*$E274*$F274*$G274*$I274)</f>
        <v>0</v>
      </c>
      <c r="AC274" s="98">
        <v>35</v>
      </c>
      <c r="AD274" s="98">
        <f>(AC274*$E274*$F274*$G274*$I274)</f>
        <v>817084.79999999993</v>
      </c>
      <c r="AE274" s="97"/>
      <c r="AF274" s="98">
        <f>(AE274*$E274*$F274*$G274*$I274)</f>
        <v>0</v>
      </c>
      <c r="AG274" s="99"/>
      <c r="AH274" s="98">
        <f>(AG274*$E274*$F274*$G274*$I274)</f>
        <v>0</v>
      </c>
      <c r="AI274" s="98">
        <v>40</v>
      </c>
      <c r="AJ274" s="98">
        <f>(AI274*$E274*$F274*$G274*$I274)</f>
        <v>933811.19999999995</v>
      </c>
      <c r="AK274" s="97">
        <v>193</v>
      </c>
      <c r="AL274" s="98">
        <f>(AK274*$E274*$F274*$G274*$I274)</f>
        <v>4505639.04</v>
      </c>
      <c r="AM274" s="97">
        <v>144</v>
      </c>
      <c r="AN274" s="98">
        <f>(AM274*$E274*$F274*$G274*$J274)</f>
        <v>4034064.3839999996</v>
      </c>
      <c r="AO274" s="101"/>
      <c r="AP274" s="98">
        <f>(AO274*$E274*$F274*$G274*$J274)</f>
        <v>0</v>
      </c>
      <c r="AQ274" s="97">
        <v>5</v>
      </c>
      <c r="AR274" s="98">
        <f>(AQ274*$E274*$F274*$G274*$J274)</f>
        <v>140071.67999999999</v>
      </c>
      <c r="AS274" s="97"/>
      <c r="AT274" s="98">
        <f>(AS274*$E274*$F274*$G274*$I274)</f>
        <v>0</v>
      </c>
      <c r="AU274" s="97">
        <v>5</v>
      </c>
      <c r="AV274" s="98">
        <f>(AU274*$E274*$F274*$G274*$I274)</f>
        <v>116726.39999999999</v>
      </c>
      <c r="AW274" s="97"/>
      <c r="AX274" s="98">
        <f>(AW274*$E274*$F274*$G274*$I274)</f>
        <v>0</v>
      </c>
      <c r="AY274" s="97">
        <v>0</v>
      </c>
      <c r="AZ274" s="98">
        <f>(AY274*$E274*$F274*$G274*$I274)</f>
        <v>0</v>
      </c>
      <c r="BA274" s="97">
        <v>0</v>
      </c>
      <c r="BB274" s="98">
        <f>(BA274*$E274*$F274*$G274*$I274)</f>
        <v>0</v>
      </c>
      <c r="BC274" s="97">
        <v>0</v>
      </c>
      <c r="BD274" s="98">
        <f>(BC274*$E274*$F274*$G274*$I274)</f>
        <v>0</v>
      </c>
      <c r="BE274" s="97">
        <v>48</v>
      </c>
      <c r="BF274" s="98">
        <f>(BE274*$E274*$F274*$G274*$I274)</f>
        <v>1120573.4399999999</v>
      </c>
      <c r="BG274" s="97">
        <v>45</v>
      </c>
      <c r="BH274" s="98">
        <f>(BG274*$E274*$F274*$G274*$J274)</f>
        <v>1260645.1199999999</v>
      </c>
      <c r="BI274" s="97">
        <v>14</v>
      </c>
      <c r="BJ274" s="98">
        <f>(BI274*$E274*$F274*$G274*$J274)</f>
        <v>392200.70399999997</v>
      </c>
      <c r="BK274" s="97">
        <v>0</v>
      </c>
      <c r="BL274" s="98">
        <f>(BK274*$E274*$F274*$G274*$J274)</f>
        <v>0</v>
      </c>
      <c r="BM274" s="98">
        <v>38</v>
      </c>
      <c r="BN274" s="98">
        <f>(BM274*$E274*$F274*$G274*$J274)</f>
        <v>1064544.7679999999</v>
      </c>
      <c r="BO274" s="97">
        <v>30</v>
      </c>
      <c r="BP274" s="98">
        <f>(BO274*$E274*$F274*$G274*$J274)</f>
        <v>840430.07999999996</v>
      </c>
      <c r="BQ274" s="97">
        <v>30</v>
      </c>
      <c r="BR274" s="98">
        <f>(BQ274*$E274*$F274*$G274*$J274)</f>
        <v>840430.07999999996</v>
      </c>
      <c r="BS274" s="97">
        <v>100</v>
      </c>
      <c r="BT274" s="98">
        <f>(BS274*$E274*$F274*$G274*$J274)</f>
        <v>2801433.6</v>
      </c>
      <c r="BU274" s="146">
        <v>16</v>
      </c>
      <c r="BV274" s="98">
        <f>(BU274*$E274*$F274*$G274*$I274)</f>
        <v>373524.47999999998</v>
      </c>
      <c r="BW274" s="97">
        <v>63</v>
      </c>
      <c r="BX274" s="98">
        <f>(BW274*$E274*$F274*$G274*$I274)</f>
        <v>1470752.6399999997</v>
      </c>
      <c r="BY274" s="97">
        <v>0</v>
      </c>
      <c r="BZ274" s="98">
        <f>(BY274*$E274*$F274*$G274*$I274)</f>
        <v>0</v>
      </c>
      <c r="CA274" s="97">
        <v>53</v>
      </c>
      <c r="CB274" s="98">
        <f>(CA274*$E274*$F274*$G274*$J274)</f>
        <v>1484759.808</v>
      </c>
      <c r="CC274" s="97"/>
      <c r="CD274" s="98">
        <f>(CC274*$E274*$F274*$G274*$I274)</f>
        <v>0</v>
      </c>
      <c r="CE274" s="97">
        <v>3</v>
      </c>
      <c r="CF274" s="98">
        <f>(CE274*$E274*$F274*$G274*$I274)</f>
        <v>70035.839999999997</v>
      </c>
      <c r="CG274" s="97">
        <v>3</v>
      </c>
      <c r="CH274" s="98">
        <f>(CG274*$E274*$F274*$G274*$I274)</f>
        <v>70035.839999999997</v>
      </c>
      <c r="CI274" s="97">
        <v>33</v>
      </c>
      <c r="CJ274" s="98">
        <f>(CI274*$E274*$F274*$G274*$I274)</f>
        <v>770394.23999999987</v>
      </c>
      <c r="CK274" s="97">
        <v>50</v>
      </c>
      <c r="CL274" s="98">
        <f>(CK274*$E274*$F274*$G274*$I274)</f>
        <v>1167264</v>
      </c>
      <c r="CM274" s="97">
        <v>30</v>
      </c>
      <c r="CN274" s="98">
        <f>(CM274*$E274*$F274*$G274*$I274)</f>
        <v>700358.39999999991</v>
      </c>
      <c r="CO274" s="97">
        <v>176</v>
      </c>
      <c r="CP274" s="98">
        <f>(CO274*$E274*$F274*$G274*$J274)</f>
        <v>4930523.135999999</v>
      </c>
      <c r="CQ274" s="97">
        <v>43</v>
      </c>
      <c r="CR274" s="98">
        <f>(CQ274*$E274*$F274*$G274*$J274)</f>
        <v>1204616.4479999999</v>
      </c>
      <c r="CS274" s="97">
        <v>4</v>
      </c>
      <c r="CT274" s="98">
        <f>(CS274*$E274*$F274*$G274*$J274)</f>
        <v>112057.344</v>
      </c>
      <c r="CU274" s="103"/>
      <c r="CV274" s="98">
        <f>(CU274*$E274*$F274*$G274*$J274)</f>
        <v>0</v>
      </c>
      <c r="CW274" s="97">
        <v>0</v>
      </c>
      <c r="CX274" s="98">
        <f>(CW274*$E274*$F274*$G274*$J274)</f>
        <v>0</v>
      </c>
      <c r="CY274" s="97">
        <v>12</v>
      </c>
      <c r="CZ274" s="98">
        <f>(CY274*$E274*$F274*$G274*$J274)</f>
        <v>336172.03200000001</v>
      </c>
      <c r="DA274" s="98">
        <v>2</v>
      </c>
      <c r="DB274" s="98">
        <f>(DA274*$E274*$F274*$G274*$J274)</f>
        <v>56028.671999999999</v>
      </c>
      <c r="DC274" s="97">
        <v>19</v>
      </c>
      <c r="DD274" s="98">
        <f>(DC274*$E274*$F274*$G274*$J274)</f>
        <v>532272.38399999996</v>
      </c>
      <c r="DE274" s="97">
        <v>20</v>
      </c>
      <c r="DF274" s="98">
        <f>(DE274*$E274*$F274*$G274*$K274)</f>
        <v>743713.92</v>
      </c>
      <c r="DG274" s="97">
        <v>25</v>
      </c>
      <c r="DH274" s="102">
        <f>(DG274*$E274*$F274*$G274*$L274)</f>
        <v>1071381.5999999999</v>
      </c>
      <c r="DI274" s="98">
        <f t="shared" si="634"/>
        <v>1386</v>
      </c>
      <c r="DJ274" s="98">
        <f t="shared" si="635"/>
        <v>36459491.039999999</v>
      </c>
    </row>
    <row r="275" spans="1:114" s="8" customFormat="1" x14ac:dyDescent="0.25">
      <c r="A275" s="89"/>
      <c r="B275" s="90">
        <v>231</v>
      </c>
      <c r="C275" s="91" t="s">
        <v>635</v>
      </c>
      <c r="D275" s="92" t="s">
        <v>636</v>
      </c>
      <c r="E275" s="85">
        <v>23160</v>
      </c>
      <c r="F275" s="93">
        <v>0.59</v>
      </c>
      <c r="G275" s="94">
        <v>1</v>
      </c>
      <c r="H275" s="88"/>
      <c r="I275" s="95">
        <v>1.4</v>
      </c>
      <c r="J275" s="95">
        <v>1.68</v>
      </c>
      <c r="K275" s="95">
        <v>2.23</v>
      </c>
      <c r="L275" s="96">
        <v>2.57</v>
      </c>
      <c r="M275" s="97">
        <v>35</v>
      </c>
      <c r="N275" s="98">
        <f>(M275*$E275*$F275*$G275*$I275*$N$11)</f>
        <v>736511.16</v>
      </c>
      <c r="O275" s="87">
        <v>80</v>
      </c>
      <c r="P275" s="97">
        <f>(O275*$E275*$F275*$G275*$I275*$P$11)</f>
        <v>1683454.0799999998</v>
      </c>
      <c r="Q275" s="97"/>
      <c r="R275" s="98">
        <f>(Q275*$E275*$F275*$G275*$I275*$R$11)</f>
        <v>0</v>
      </c>
      <c r="S275" s="97">
        <v>0</v>
      </c>
      <c r="T275" s="98">
        <f>(S275/12*2*$E275*$F275*$G275*$I275*$T$11)+(S275/12*10*$E275*$F275*$G275*$I275*$T$12)</f>
        <v>0</v>
      </c>
      <c r="U275" s="97">
        <v>0</v>
      </c>
      <c r="V275" s="98">
        <f>(U275*$E275*$F275*$G275*$I275*$V$11)</f>
        <v>0</v>
      </c>
      <c r="W275" s="97">
        <v>0</v>
      </c>
      <c r="X275" s="98">
        <f>(W275*$E275*$F275*$G275*$I275*$X$11)</f>
        <v>0</v>
      </c>
      <c r="Y275" s="97"/>
      <c r="Z275" s="98">
        <f>(Y275*$E275*$F275*$G275*$I275*$Z$11)</f>
        <v>0</v>
      </c>
      <c r="AA275" s="97">
        <v>0</v>
      </c>
      <c r="AB275" s="98">
        <f>(AA275*$E275*$F275*$G275*$I275*$AB$11)</f>
        <v>0</v>
      </c>
      <c r="AC275" s="97">
        <v>60</v>
      </c>
      <c r="AD275" s="98">
        <f>(AC275*$E275*$F275*$G275*$I275*$AD$11)</f>
        <v>1262590.56</v>
      </c>
      <c r="AE275" s="97"/>
      <c r="AF275" s="98">
        <f>(AE275*$E275*$F275*$G275*$I275*$AF$11)</f>
        <v>0</v>
      </c>
      <c r="AG275" s="99"/>
      <c r="AH275" s="98">
        <f>(AG275*$E275*$F275*$G275*$I275*$AH$11)</f>
        <v>0</v>
      </c>
      <c r="AI275" s="97">
        <v>105</v>
      </c>
      <c r="AJ275" s="98">
        <f>(AI275*$E275*$F275*$G275*$I275*$AJ$11)</f>
        <v>2209533.48</v>
      </c>
      <c r="AK275" s="97">
        <v>223</v>
      </c>
      <c r="AL275" s="97">
        <f>(AK275*$E275*$F275*$G275*$I275*$AL$11)</f>
        <v>4692628.2479999997</v>
      </c>
      <c r="AM275" s="97">
        <v>138</v>
      </c>
      <c r="AN275" s="98">
        <f>(AM275*$E275*$F275*$G275*$J275*$AN$11)</f>
        <v>3484749.9456000002</v>
      </c>
      <c r="AO275" s="103"/>
      <c r="AP275" s="98">
        <f>(AO275*$E275*$F275*$G275*$J275*$AP$11)</f>
        <v>0</v>
      </c>
      <c r="AQ275" s="97">
        <v>4</v>
      </c>
      <c r="AR275" s="102">
        <f>(AQ275*$E275*$F275*$G275*$J275*$AR$11)</f>
        <v>101007.2448</v>
      </c>
      <c r="AS275" s="97"/>
      <c r="AT275" s="98">
        <f>(AS275*$E275*$F275*$G275*$I275*$AT$11)</f>
        <v>0</v>
      </c>
      <c r="AU275" s="97">
        <v>7</v>
      </c>
      <c r="AV275" s="97">
        <f>(AU275*$E275*$F275*$G275*$I275*$AV$11)</f>
        <v>120520.00799999997</v>
      </c>
      <c r="AW275" s="97"/>
      <c r="AX275" s="98">
        <f>(AW275*$E275*$F275*$G275*$I275*$AX$11)</f>
        <v>0</v>
      </c>
      <c r="AY275" s="97">
        <v>0</v>
      </c>
      <c r="AZ275" s="98">
        <f>(AY275*$E275*$F275*$G275*$I275*$AZ$11)</f>
        <v>0</v>
      </c>
      <c r="BA275" s="97">
        <v>0</v>
      </c>
      <c r="BB275" s="98">
        <f>(BA275*$E275*$F275*$G275*$I275*$BB$11)</f>
        <v>0</v>
      </c>
      <c r="BC275" s="97">
        <v>0</v>
      </c>
      <c r="BD275" s="98">
        <f>(BC275*$E275*$F275*$G275*$I275*$BD$11)</f>
        <v>0</v>
      </c>
      <c r="BE275" s="97">
        <v>25</v>
      </c>
      <c r="BF275" s="98">
        <f>(BE275*$E275*$F275*$G275*$I275*$BF$11)</f>
        <v>612165.12</v>
      </c>
      <c r="BG275" s="97">
        <v>60</v>
      </c>
      <c r="BH275" s="98">
        <f>(BG275*$E275*$F275*$G275*$J275*$BH$11)</f>
        <v>1515108.6720000003</v>
      </c>
      <c r="BI275" s="97"/>
      <c r="BJ275" s="98">
        <f>(BI275*$E275*$F275*$G275*$J275*$BJ$11)</f>
        <v>0</v>
      </c>
      <c r="BK275" s="97">
        <v>0</v>
      </c>
      <c r="BL275" s="98">
        <f>(BK275*$E275*$F275*$G275*$J275*$BL$11)</f>
        <v>0</v>
      </c>
      <c r="BM275" s="105">
        <v>12</v>
      </c>
      <c r="BN275" s="98">
        <f>(BM275*$E275*$F275*$G275*$J275*$BN$11)</f>
        <v>275474.30399999995</v>
      </c>
      <c r="BO275" s="97">
        <v>25</v>
      </c>
      <c r="BP275" s="98">
        <f>(BO275*$E275*$F275*$G275*$J275*$BP$11)</f>
        <v>516514.31999999995</v>
      </c>
      <c r="BQ275" s="97">
        <v>30</v>
      </c>
      <c r="BR275" s="98">
        <f>(BQ275*$E275*$F275*$G275*$J275*$BR$11)</f>
        <v>881517.77280000004</v>
      </c>
      <c r="BS275" s="97">
        <v>20</v>
      </c>
      <c r="BT275" s="102">
        <f>(BS275*$E275*$F275*$G275*$J275*$BT$11)</f>
        <v>505036.22399999999</v>
      </c>
      <c r="BU275" s="146">
        <v>0</v>
      </c>
      <c r="BV275" s="98">
        <f>(BU275*$E275*$F275*$G275*$I275*$BV$11)</f>
        <v>0</v>
      </c>
      <c r="BW275" s="97"/>
      <c r="BX275" s="98">
        <f>(BW275*$E275*$F275*$G275*$I275*$BX$11)</f>
        <v>0</v>
      </c>
      <c r="BY275" s="97">
        <v>0</v>
      </c>
      <c r="BZ275" s="98">
        <f>(BY275*$E275*$F275*$G275*$I275*$BZ$11)</f>
        <v>0</v>
      </c>
      <c r="CA275" s="97">
        <v>17</v>
      </c>
      <c r="CB275" s="98">
        <f>(CA275*$E275*$F275*$G275*$J275*$CB$11)</f>
        <v>390255.26399999997</v>
      </c>
      <c r="CC275" s="97"/>
      <c r="CD275" s="98">
        <f>(CC275*$E275*$F275*$G275*$I275*$CD$11)</f>
        <v>0</v>
      </c>
      <c r="CE275" s="97"/>
      <c r="CF275" s="98">
        <f>(CE275*$E275*$F275*$G275*$I275*$CF$11)</f>
        <v>0</v>
      </c>
      <c r="CG275" s="97"/>
      <c r="CH275" s="98">
        <f>(CG275*$E275*$F275*$G275*$I275*$CH$11)</f>
        <v>0</v>
      </c>
      <c r="CI275" s="97">
        <v>0</v>
      </c>
      <c r="CJ275" s="98">
        <f>(CI275*$E275*$F275*$G275*$I275*$CJ$11)</f>
        <v>0</v>
      </c>
      <c r="CK275" s="97">
        <v>45</v>
      </c>
      <c r="CL275" s="98">
        <f>(CK275*$E275*$F275*$G275*$I275*$CL$11)</f>
        <v>860857.2</v>
      </c>
      <c r="CM275" s="97">
        <v>75</v>
      </c>
      <c r="CN275" s="98">
        <f>(CM275*$E275*$F275*$G275*$I275*$CN$11)</f>
        <v>1592585.82</v>
      </c>
      <c r="CO275" s="97">
        <v>129</v>
      </c>
      <c r="CP275" s="98">
        <f>(CO275*$E275*$F275*$G275*$J275*$CP$11)</f>
        <v>3287097.1324800001</v>
      </c>
      <c r="CQ275" s="97">
        <v>65</v>
      </c>
      <c r="CR275" s="98">
        <f>(CQ275*$E275*$F275*$G275*$J275*$CR$11)</f>
        <v>1790582.976</v>
      </c>
      <c r="CS275" s="97"/>
      <c r="CT275" s="98">
        <f>(CS275*$E275*$F275*$G275*$J275*$CT$11)</f>
        <v>0</v>
      </c>
      <c r="CU275" s="103"/>
      <c r="CV275" s="98">
        <f>(CU275*$E275*$F275*$G275*$J275*$CV$11)</f>
        <v>0</v>
      </c>
      <c r="CW275" s="97">
        <v>0</v>
      </c>
      <c r="CX275" s="102">
        <f>(CW275*$E275*$F275*$G275*$J275*$CX$11)</f>
        <v>0</v>
      </c>
      <c r="CY275" s="97">
        <v>5</v>
      </c>
      <c r="CZ275" s="98">
        <f>(CY275*$E275*$F275*$G275*$J275*$CZ$11)</f>
        <v>114780.95999999999</v>
      </c>
      <c r="DA275" s="104">
        <v>5</v>
      </c>
      <c r="DB275" s="98">
        <f>(DA275*$E275*$F275*$G275*$J275*$DB$11)</f>
        <v>114780.95999999999</v>
      </c>
      <c r="DC275" s="97">
        <v>44</v>
      </c>
      <c r="DD275" s="98">
        <f>(DC275*$E275*$F275*$G275*$J275*$DD$11)</f>
        <v>1212086.9375999998</v>
      </c>
      <c r="DE275" s="97">
        <v>2</v>
      </c>
      <c r="DF275" s="98">
        <f>(DE275*$E275*$F275*$G275*$K275*$DF$11)</f>
        <v>73131.868799999997</v>
      </c>
      <c r="DG275" s="97">
        <v>24</v>
      </c>
      <c r="DH275" s="102">
        <f>(DG275*$E275*$F275*$G275*$L275*$DH$11)</f>
        <v>935530.41312000004</v>
      </c>
      <c r="DI275" s="98">
        <f t="shared" si="634"/>
        <v>1235</v>
      </c>
      <c r="DJ275" s="98">
        <f t="shared" si="635"/>
        <v>28968500.6712</v>
      </c>
    </row>
    <row r="276" spans="1:114" s="8" customFormat="1" ht="30.75" customHeight="1" x14ac:dyDescent="0.25">
      <c r="A276" s="89"/>
      <c r="B276" s="90">
        <v>232</v>
      </c>
      <c r="C276" s="91" t="s">
        <v>637</v>
      </c>
      <c r="D276" s="92" t="s">
        <v>638</v>
      </c>
      <c r="E276" s="85">
        <v>23160</v>
      </c>
      <c r="F276" s="94">
        <v>0.7</v>
      </c>
      <c r="G276" s="94">
        <v>1</v>
      </c>
      <c r="H276" s="88"/>
      <c r="I276" s="95">
        <v>1.4</v>
      </c>
      <c r="J276" s="95">
        <v>1.68</v>
      </c>
      <c r="K276" s="95">
        <v>2.23</v>
      </c>
      <c r="L276" s="96">
        <v>2.57</v>
      </c>
      <c r="M276" s="98">
        <v>61</v>
      </c>
      <c r="N276" s="98">
        <f>(M276*$E276*$F276*$G276*$I276)</f>
        <v>1384504.7999999998</v>
      </c>
      <c r="O276" s="87">
        <v>365</v>
      </c>
      <c r="P276" s="97">
        <f>(O276*$E276*$F276*$G276*$I276)</f>
        <v>8284331.9999999991</v>
      </c>
      <c r="Q276" s="97">
        <v>6</v>
      </c>
      <c r="R276" s="98">
        <f>(Q276*$E276*$F276*$G276*$I276)</f>
        <v>136180.79999999999</v>
      </c>
      <c r="S276" s="97"/>
      <c r="T276" s="98">
        <f>(S276*$E276*$F276*$G276*$I276)</f>
        <v>0</v>
      </c>
      <c r="U276" s="97">
        <v>0</v>
      </c>
      <c r="V276" s="98">
        <f>(U276*$E276*$F276*$G276*$I276)</f>
        <v>0</v>
      </c>
      <c r="W276" s="97">
        <v>0</v>
      </c>
      <c r="X276" s="98">
        <f>(W276*$E276*$F276*$G276*$I276)</f>
        <v>0</v>
      </c>
      <c r="Y276" s="97"/>
      <c r="Z276" s="98">
        <f>(Y276*$E276*$F276*$G276*$I276)</f>
        <v>0</v>
      </c>
      <c r="AA276" s="97">
        <v>0</v>
      </c>
      <c r="AB276" s="98">
        <f>(AA276*$E276*$F276*$G276*$I276)</f>
        <v>0</v>
      </c>
      <c r="AC276" s="98">
        <v>40</v>
      </c>
      <c r="AD276" s="98">
        <f>(AC276*$E276*$F276*$G276*$I276)</f>
        <v>907872</v>
      </c>
      <c r="AE276" s="97"/>
      <c r="AF276" s="98">
        <f>(AE276*$E276*$F276*$G276*$I276)</f>
        <v>0</v>
      </c>
      <c r="AG276" s="99"/>
      <c r="AH276" s="98">
        <f>(AG276*$E276*$F276*$G276*$I276)</f>
        <v>0</v>
      </c>
      <c r="AI276" s="98">
        <v>140</v>
      </c>
      <c r="AJ276" s="98">
        <f>(AI276*$E276*$F276*$G276*$I276)</f>
        <v>3177552</v>
      </c>
      <c r="AK276" s="97">
        <v>325</v>
      </c>
      <c r="AL276" s="98">
        <f>(AK276*$E276*$F276*$G276*$I276)</f>
        <v>7376459.9999999991</v>
      </c>
      <c r="AM276" s="97">
        <v>113</v>
      </c>
      <c r="AN276" s="98">
        <f>(AM276*$E276*$F276*$G276*$J276)</f>
        <v>3077686.08</v>
      </c>
      <c r="AO276" s="103"/>
      <c r="AP276" s="98">
        <f>(AO276*$E276*$F276*$G276*$J276)</f>
        <v>0</v>
      </c>
      <c r="AQ276" s="97">
        <v>70</v>
      </c>
      <c r="AR276" s="98">
        <f>(AQ276*$E276*$F276*$G276*$J276)</f>
        <v>1906531.2</v>
      </c>
      <c r="AS276" s="97"/>
      <c r="AT276" s="98">
        <f>(AS276*$E276*$F276*$G276*$I276)</f>
        <v>0</v>
      </c>
      <c r="AU276" s="97">
        <v>15</v>
      </c>
      <c r="AV276" s="98">
        <f>(AU276*$E276*$F276*$G276*$I276)</f>
        <v>340451.99999999994</v>
      </c>
      <c r="AW276" s="97"/>
      <c r="AX276" s="98">
        <f>(AW276*$E276*$F276*$G276*$I276)</f>
        <v>0</v>
      </c>
      <c r="AY276" s="97">
        <v>0</v>
      </c>
      <c r="AZ276" s="98">
        <f>(AY276*$E276*$F276*$G276*$I276)</f>
        <v>0</v>
      </c>
      <c r="BA276" s="97">
        <v>0</v>
      </c>
      <c r="BB276" s="98">
        <f>(BA276*$E276*$F276*$G276*$I276)</f>
        <v>0</v>
      </c>
      <c r="BC276" s="97">
        <v>0</v>
      </c>
      <c r="BD276" s="98">
        <f>(BC276*$E276*$F276*$G276*$I276)</f>
        <v>0</v>
      </c>
      <c r="BE276" s="97">
        <v>90</v>
      </c>
      <c r="BF276" s="98">
        <f>(BE276*$E276*$F276*$G276*$I276)</f>
        <v>2042711.9999999998</v>
      </c>
      <c r="BG276" s="97">
        <v>74</v>
      </c>
      <c r="BH276" s="98">
        <f>(BG276*$E276*$F276*$G276*$J276)</f>
        <v>2015475.8399999999</v>
      </c>
      <c r="BI276" s="97">
        <v>0</v>
      </c>
      <c r="BJ276" s="98">
        <f>(BI276*$E276*$F276*$G276*$J276)</f>
        <v>0</v>
      </c>
      <c r="BK276" s="97">
        <v>0</v>
      </c>
      <c r="BL276" s="98">
        <f>(BK276*$E276*$F276*$G276*$J276)</f>
        <v>0</v>
      </c>
      <c r="BM276" s="97">
        <v>51</v>
      </c>
      <c r="BN276" s="98">
        <f>(BM276*$E276*$F276*$G276*$J276)</f>
        <v>1389044.16</v>
      </c>
      <c r="BO276" s="97">
        <v>170</v>
      </c>
      <c r="BP276" s="98">
        <f>(BO276*$E276*$F276*$G276*$J276)</f>
        <v>4630147.2</v>
      </c>
      <c r="BQ276" s="97">
        <v>106</v>
      </c>
      <c r="BR276" s="98">
        <f>(BQ276*$E276*$F276*$G276*$J276)</f>
        <v>2887032.96</v>
      </c>
      <c r="BS276" s="97">
        <v>201</v>
      </c>
      <c r="BT276" s="98">
        <f>(BS276*$E276*$F276*$G276*$J276)</f>
        <v>5474468.1600000001</v>
      </c>
      <c r="BU276" s="146">
        <v>0</v>
      </c>
      <c r="BV276" s="98">
        <f>(BU276*$E276*$F276*$G276*$I276)</f>
        <v>0</v>
      </c>
      <c r="BW276" s="97"/>
      <c r="BX276" s="98">
        <f>(BW276*$E276*$F276*$G276*$I276)</f>
        <v>0</v>
      </c>
      <c r="BY276" s="97">
        <v>0</v>
      </c>
      <c r="BZ276" s="98">
        <f>(BY276*$E276*$F276*$G276*$I276)</f>
        <v>0</v>
      </c>
      <c r="CA276" s="97">
        <v>105</v>
      </c>
      <c r="CB276" s="98">
        <f>(CA276*$E276*$F276*$G276*$J276)</f>
        <v>2859796.8</v>
      </c>
      <c r="CC276" s="97">
        <v>70</v>
      </c>
      <c r="CD276" s="98">
        <f>(CC276*$E276*$F276*$G276*$I276)</f>
        <v>1588776</v>
      </c>
      <c r="CE276" s="97">
        <v>183</v>
      </c>
      <c r="CF276" s="98">
        <f>(CE276*$E276*$F276*$G276*$I276)</f>
        <v>4153514.4</v>
      </c>
      <c r="CG276" s="97">
        <v>55</v>
      </c>
      <c r="CH276" s="98">
        <f>(CG276*$E276*$F276*$G276*$I276)</f>
        <v>1248324</v>
      </c>
      <c r="CI276" s="97">
        <v>105</v>
      </c>
      <c r="CJ276" s="98">
        <f>(CI276*$E276*$F276*$G276*$I276)</f>
        <v>2383164</v>
      </c>
      <c r="CK276" s="97">
        <v>214</v>
      </c>
      <c r="CL276" s="98">
        <f>(CK276*$E276*$F276*$G276*$I276)</f>
        <v>4857115.1999999993</v>
      </c>
      <c r="CM276" s="97">
        <v>55</v>
      </c>
      <c r="CN276" s="98">
        <f>(CM276*$E276*$F276*$G276*$I276)</f>
        <v>1248324</v>
      </c>
      <c r="CO276" s="97">
        <v>366</v>
      </c>
      <c r="CP276" s="98">
        <f>(CO276*$E276*$F276*$G276*$J276)</f>
        <v>9968434.5600000005</v>
      </c>
      <c r="CQ276" s="97">
        <v>60</v>
      </c>
      <c r="CR276" s="98">
        <f>(CQ276*$E276*$F276*$G276*$J276)</f>
        <v>1634169.5999999999</v>
      </c>
      <c r="CS276" s="98">
        <v>234</v>
      </c>
      <c r="CT276" s="98">
        <f>(CS276*$E276*$F276*$G276*$J276)</f>
        <v>6373261.4399999985</v>
      </c>
      <c r="CU276" s="103">
        <v>320</v>
      </c>
      <c r="CV276" s="98">
        <f>(CU276*$E276*$F276*$G276*$J276)</f>
        <v>8715571.1999999993</v>
      </c>
      <c r="CW276" s="97">
        <v>29</v>
      </c>
      <c r="CX276" s="98">
        <f>(CW276*$E276*$F276*$G276*$J276)</f>
        <v>789848.6399999999</v>
      </c>
      <c r="CY276" s="97">
        <v>45</v>
      </c>
      <c r="CZ276" s="98">
        <f>(CY276*$E276*$F276*$G276*$J276)</f>
        <v>1225627.2</v>
      </c>
      <c r="DA276" s="98">
        <v>6</v>
      </c>
      <c r="DB276" s="98">
        <f>(DA276*$E276*$F276*$G276*$J276)</f>
        <v>163416.95999999999</v>
      </c>
      <c r="DC276" s="97">
        <v>110</v>
      </c>
      <c r="DD276" s="98">
        <f>(DC276*$E276*$F276*$G276*$J276)</f>
        <v>2995977.6</v>
      </c>
      <c r="DE276" s="97">
        <v>87</v>
      </c>
      <c r="DF276" s="98">
        <f>(DE276*$E276*$F276*$G276*$K276)</f>
        <v>3145290.12</v>
      </c>
      <c r="DG276" s="97">
        <v>47</v>
      </c>
      <c r="DH276" s="102">
        <f>(DG276*$E276*$F276*$G276*$L276)</f>
        <v>1958247.48</v>
      </c>
      <c r="DI276" s="98">
        <f t="shared" si="634"/>
        <v>3918</v>
      </c>
      <c r="DJ276" s="98">
        <f t="shared" si="635"/>
        <v>100339310.40000001</v>
      </c>
    </row>
    <row r="277" spans="1:114" s="8" customFormat="1" ht="47.25" customHeight="1" x14ac:dyDescent="0.25">
      <c r="A277" s="89"/>
      <c r="B277" s="90">
        <v>233</v>
      </c>
      <c r="C277" s="91" t="s">
        <v>639</v>
      </c>
      <c r="D277" s="92" t="s">
        <v>640</v>
      </c>
      <c r="E277" s="85">
        <v>23160</v>
      </c>
      <c r="F277" s="93">
        <v>0.78</v>
      </c>
      <c r="G277" s="94">
        <v>1</v>
      </c>
      <c r="H277" s="88"/>
      <c r="I277" s="95">
        <v>1.4</v>
      </c>
      <c r="J277" s="95">
        <v>1.68</v>
      </c>
      <c r="K277" s="95">
        <v>2.23</v>
      </c>
      <c r="L277" s="96">
        <v>2.57</v>
      </c>
      <c r="M277" s="98">
        <v>50</v>
      </c>
      <c r="N277" s="98">
        <f>(M277*$E277*$F277*$G277*$I277)</f>
        <v>1264536</v>
      </c>
      <c r="O277" s="87">
        <v>70</v>
      </c>
      <c r="P277" s="97">
        <f>(O277*$E277*$F277*$G277*$I277)</f>
        <v>1770350.4</v>
      </c>
      <c r="Q277" s="97"/>
      <c r="R277" s="98">
        <f>(Q277*$E277*$F277*$G277*$I277)</f>
        <v>0</v>
      </c>
      <c r="S277" s="97"/>
      <c r="T277" s="98">
        <f>(S277*$E277*$F277*$G277*$I277)</f>
        <v>0</v>
      </c>
      <c r="U277" s="97">
        <v>0</v>
      </c>
      <c r="V277" s="98">
        <f>(U277*$E277*$F277*$G277*$I277)</f>
        <v>0</v>
      </c>
      <c r="W277" s="97">
        <v>0</v>
      </c>
      <c r="X277" s="98">
        <f>(W277*$E277*$F277*$G277*$I277)</f>
        <v>0</v>
      </c>
      <c r="Y277" s="97"/>
      <c r="Z277" s="98">
        <f>(Y277*$E277*$F277*$G277*$I277)</f>
        <v>0</v>
      </c>
      <c r="AA277" s="97">
        <v>0</v>
      </c>
      <c r="AB277" s="98">
        <f>(AA277*$E277*$F277*$G277*$I277)</f>
        <v>0</v>
      </c>
      <c r="AC277" s="98">
        <v>150</v>
      </c>
      <c r="AD277" s="98">
        <f>(AC277*$E277*$F277*$G277*$I277)</f>
        <v>3793607.9999999995</v>
      </c>
      <c r="AE277" s="97">
        <v>20</v>
      </c>
      <c r="AF277" s="98">
        <f>(AE277*$E277*$F277*$G277*$I277)</f>
        <v>505814.39999999997</v>
      </c>
      <c r="AG277" s="99"/>
      <c r="AH277" s="98">
        <f>(AG277*$E277*$F277*$G277*$I277)</f>
        <v>0</v>
      </c>
      <c r="AI277" s="98">
        <v>156</v>
      </c>
      <c r="AJ277" s="98">
        <f>(AI277*$E277*$F277*$G277*$I277)</f>
        <v>3945352.3200000003</v>
      </c>
      <c r="AK277" s="97">
        <v>511.99999999999994</v>
      </c>
      <c r="AL277" s="98">
        <f>(AK277*$E277*$F277*$G277*$I277)</f>
        <v>12948848.639999999</v>
      </c>
      <c r="AM277" s="197">
        <v>311</v>
      </c>
      <c r="AN277" s="98">
        <f>(AM277*$E277*$F277*$G277*$J277)</f>
        <v>9438496.7039999999</v>
      </c>
      <c r="AO277" s="103"/>
      <c r="AP277" s="98">
        <f>(AO277*$E277*$F277*$G277*$J277)</f>
        <v>0</v>
      </c>
      <c r="AQ277" s="97">
        <v>75</v>
      </c>
      <c r="AR277" s="98">
        <f>(AQ277*$E277*$F277*$G277*$J277)</f>
        <v>2276164.7999999998</v>
      </c>
      <c r="AS277" s="97"/>
      <c r="AT277" s="98">
        <f>(AS277*$E277*$F277*$G277*$I277)</f>
        <v>0</v>
      </c>
      <c r="AU277" s="97">
        <v>10</v>
      </c>
      <c r="AV277" s="98">
        <f>(AU277*$E277*$F277*$G277*$I277)</f>
        <v>252907.19999999998</v>
      </c>
      <c r="AW277" s="97"/>
      <c r="AX277" s="98">
        <f>(AW277*$E277*$F277*$G277*$I277)</f>
        <v>0</v>
      </c>
      <c r="AY277" s="97">
        <v>0</v>
      </c>
      <c r="AZ277" s="98">
        <f>(AY277*$E277*$F277*$G277*$I277)</f>
        <v>0</v>
      </c>
      <c r="BA277" s="97">
        <v>0</v>
      </c>
      <c r="BB277" s="98">
        <f>(BA277*$E277*$F277*$G277*$I277)</f>
        <v>0</v>
      </c>
      <c r="BC277" s="97">
        <v>0</v>
      </c>
      <c r="BD277" s="98">
        <f>(BC277*$E277*$F277*$G277*$I277)</f>
        <v>0</v>
      </c>
      <c r="BE277" s="97">
        <v>57</v>
      </c>
      <c r="BF277" s="98">
        <f>(BE277*$E277*$F277*$G277*$I277)</f>
        <v>1441571.04</v>
      </c>
      <c r="BG277" s="97">
        <v>195</v>
      </c>
      <c r="BH277" s="98">
        <f>(BG277*$E277*$F277*$G277*$J277)</f>
        <v>5918028.4799999995</v>
      </c>
      <c r="BI277" s="97">
        <v>0</v>
      </c>
      <c r="BJ277" s="98">
        <f>(BI277*$E277*$F277*$G277*$J277)</f>
        <v>0</v>
      </c>
      <c r="BK277" s="97">
        <v>0</v>
      </c>
      <c r="BL277" s="98">
        <f>(BK277*$E277*$F277*$G277*$J277)</f>
        <v>0</v>
      </c>
      <c r="BM277" s="97">
        <v>86</v>
      </c>
      <c r="BN277" s="98">
        <f>(BM277*$E277*$F277*$G277*$J277)</f>
        <v>2610002.304</v>
      </c>
      <c r="BO277" s="97">
        <v>320</v>
      </c>
      <c r="BP277" s="98">
        <f>(BO277*$E277*$F277*$G277*$J277)</f>
        <v>9711636.4800000004</v>
      </c>
      <c r="BQ277" s="97">
        <v>170</v>
      </c>
      <c r="BR277" s="98">
        <f>(BQ277*$E277*$F277*$G277*$J277)</f>
        <v>5159306.88</v>
      </c>
      <c r="BS277" s="97">
        <v>259</v>
      </c>
      <c r="BT277" s="98">
        <f>(BS277*$E277*$F277*$G277*$J277)</f>
        <v>7860355.7759999996</v>
      </c>
      <c r="BU277" s="146">
        <v>0</v>
      </c>
      <c r="BV277" s="98">
        <f>(BU277*$E277*$F277*$G277*$I277)</f>
        <v>0</v>
      </c>
      <c r="BW277" s="97"/>
      <c r="BX277" s="98">
        <f>(BW277*$E277*$F277*$G277*$I277)</f>
        <v>0</v>
      </c>
      <c r="BY277" s="97">
        <v>0</v>
      </c>
      <c r="BZ277" s="98">
        <f>(BY277*$E277*$F277*$G277*$I277)</f>
        <v>0</v>
      </c>
      <c r="CA277" s="97">
        <v>170</v>
      </c>
      <c r="CB277" s="98">
        <f>(CA277*$E277*$F277*$G277*$J277)</f>
        <v>5159306.88</v>
      </c>
      <c r="CC277" s="97">
        <v>48</v>
      </c>
      <c r="CD277" s="98">
        <f>(CC277*$E277*$F277*$G277*$I277)</f>
        <v>1213954.5600000001</v>
      </c>
      <c r="CE277" s="97">
        <v>80</v>
      </c>
      <c r="CF277" s="98">
        <f>(CE277*$E277*$F277*$G277*$I277)</f>
        <v>2023257.5999999999</v>
      </c>
      <c r="CG277" s="97">
        <v>542</v>
      </c>
      <c r="CH277" s="98">
        <f>(CG277*$E277*$F277*$G277*$I277)</f>
        <v>13707570.239999998</v>
      </c>
      <c r="CI277" s="97">
        <v>120</v>
      </c>
      <c r="CJ277" s="98">
        <f>(CI277*$E277*$F277*$G277*$I277)</f>
        <v>3034886.4</v>
      </c>
      <c r="CK277" s="97">
        <v>277</v>
      </c>
      <c r="CL277" s="98">
        <f>(CK277*$E277*$F277*$G277*$I277)</f>
        <v>7005529.4400000004</v>
      </c>
      <c r="CM277" s="97">
        <v>190</v>
      </c>
      <c r="CN277" s="98">
        <f>(CM277*$E277*$F277*$G277*$I277)</f>
        <v>4805236.8</v>
      </c>
      <c r="CO277" s="97">
        <v>237</v>
      </c>
      <c r="CP277" s="98">
        <f>(CO277*$E277*$F277*$G277*$J277)</f>
        <v>7192680.7680000011</v>
      </c>
      <c r="CQ277" s="97">
        <v>100</v>
      </c>
      <c r="CR277" s="98">
        <f>(CQ277*$E277*$F277*$G277*$J277)</f>
        <v>3034886.4</v>
      </c>
      <c r="CS277" s="97">
        <v>130</v>
      </c>
      <c r="CT277" s="98">
        <f>(CS277*$E277*$F277*$G277*$J277)</f>
        <v>3945352.32</v>
      </c>
      <c r="CU277" s="103">
        <v>135</v>
      </c>
      <c r="CV277" s="98">
        <f>(CU277*$E277*$F277*$G277*$J277)</f>
        <v>4097096.6399999997</v>
      </c>
      <c r="CW277" s="97"/>
      <c r="CX277" s="98">
        <f>(CW277*$E277*$F277*$G277*$J277)</f>
        <v>0</v>
      </c>
      <c r="CY277" s="97">
        <v>5</v>
      </c>
      <c r="CZ277" s="98">
        <f>(CY277*$E277*$F277*$G277*$J277)</f>
        <v>151744.32000000001</v>
      </c>
      <c r="DA277" s="98">
        <v>5</v>
      </c>
      <c r="DB277" s="98">
        <f>(DA277*$E277*$F277*$G277*$J277)</f>
        <v>151744.32000000001</v>
      </c>
      <c r="DC277" s="97">
        <v>232</v>
      </c>
      <c r="DD277" s="98">
        <f>(DC277*$E277*$F277*$G277*$J277)</f>
        <v>7040936.4479999999</v>
      </c>
      <c r="DE277" s="97">
        <v>32</v>
      </c>
      <c r="DF277" s="98">
        <f>(DE277*$E277*$F277*$G277*$K277)</f>
        <v>1289104.128</v>
      </c>
      <c r="DG277" s="97">
        <v>60</v>
      </c>
      <c r="DH277" s="102">
        <f>(DG277*$E277*$F277*$G277*$L277)</f>
        <v>2785592.1599999997</v>
      </c>
      <c r="DI277" s="98">
        <f t="shared" si="634"/>
        <v>4804</v>
      </c>
      <c r="DJ277" s="98">
        <f t="shared" si="635"/>
        <v>135535858.84799996</v>
      </c>
    </row>
    <row r="278" spans="1:114" s="8" customFormat="1" ht="45" x14ac:dyDescent="0.25">
      <c r="A278" s="89"/>
      <c r="B278" s="90">
        <v>234</v>
      </c>
      <c r="C278" s="91" t="s">
        <v>641</v>
      </c>
      <c r="D278" s="92" t="s">
        <v>642</v>
      </c>
      <c r="E278" s="85">
        <v>23160</v>
      </c>
      <c r="F278" s="94">
        <v>1.7</v>
      </c>
      <c r="G278" s="111">
        <v>0.8</v>
      </c>
      <c r="H278" s="149"/>
      <c r="I278" s="95">
        <v>1.4</v>
      </c>
      <c r="J278" s="95">
        <v>1.68</v>
      </c>
      <c r="K278" s="95">
        <v>2.23</v>
      </c>
      <c r="L278" s="96">
        <v>2.57</v>
      </c>
      <c r="M278" s="97">
        <f>108-8</f>
        <v>100</v>
      </c>
      <c r="N278" s="98">
        <f>(M278*$E278*$F278*$G278*$I278*$N$11)</f>
        <v>4850630.4000000004</v>
      </c>
      <c r="O278" s="87">
        <v>30</v>
      </c>
      <c r="P278" s="97">
        <f>(O278*$E278*$F278*$G278*$I278*$P$11)</f>
        <v>1455189.12</v>
      </c>
      <c r="Q278" s="97"/>
      <c r="R278" s="98">
        <f>(Q278*$E278*$F278*$G278*$I278*$R$11)</f>
        <v>0</v>
      </c>
      <c r="S278" s="97"/>
      <c r="T278" s="98">
        <f>(S278/12*2*$E278*$F278*$G278*$I278*$T$11)+(S278/12*10*$E278*$F278*$G278*$I278*$T$12)</f>
        <v>0</v>
      </c>
      <c r="U278" s="97"/>
      <c r="V278" s="98">
        <f>(U278*$E278*$F278*$G278*$I278*$V$11)</f>
        <v>0</v>
      </c>
      <c r="W278" s="97"/>
      <c r="X278" s="98">
        <f>(W278*$E278*$F278*$G278*$I278*$X$11)</f>
        <v>0</v>
      </c>
      <c r="Y278" s="97"/>
      <c r="Z278" s="98">
        <f>(Y278*$E278*$F278*$G278*$I278*$Z$11)</f>
        <v>0</v>
      </c>
      <c r="AA278" s="97"/>
      <c r="AB278" s="98">
        <f>(AA278*$E278*$F278*$G278*$I278*$AB$11)</f>
        <v>0</v>
      </c>
      <c r="AC278" s="97">
        <v>10</v>
      </c>
      <c r="AD278" s="98">
        <f>(AC278*$E278*$F278*$G278*$I278*$AD$11)</f>
        <v>485063.04</v>
      </c>
      <c r="AE278" s="97"/>
      <c r="AF278" s="98">
        <f>(AE278*$E278*$F278*$G278*$I278*$AF$11)</f>
        <v>0</v>
      </c>
      <c r="AG278" s="99"/>
      <c r="AH278" s="98">
        <f>(AG278*$E278*$F278*$G278*$I278*$AH$11)</f>
        <v>0</v>
      </c>
      <c r="AI278" s="97"/>
      <c r="AJ278" s="98">
        <f>(AI278*$E278*$F278*$G278*$I278*$AJ$11)</f>
        <v>0</v>
      </c>
      <c r="AK278" s="97"/>
      <c r="AL278" s="97">
        <f>(AK278*$E278*$F278*$G278*$I278*$AL$11)</f>
        <v>0</v>
      </c>
      <c r="AM278" s="97">
        <v>5</v>
      </c>
      <c r="AN278" s="98">
        <f>(AM278*$E278*$F278*$G278*$J278*$AN$11)</f>
        <v>291037.82399999996</v>
      </c>
      <c r="AO278" s="103"/>
      <c r="AP278" s="98">
        <f>(AO278*$E278*$F278*$G278*$J278*$AP$11)</f>
        <v>0</v>
      </c>
      <c r="AQ278" s="97">
        <v>0</v>
      </c>
      <c r="AR278" s="102">
        <f>(AQ278*$E278*$F278*$G278*$J278*$AR$11)</f>
        <v>0</v>
      </c>
      <c r="AS278" s="97"/>
      <c r="AT278" s="98">
        <f>(AS278*$E278*$F278*$G278*$I278*$AT$11)</f>
        <v>0</v>
      </c>
      <c r="AU278" s="97"/>
      <c r="AV278" s="97">
        <f>(AU278*$E278*$F278*$G278*$I278*$AV$11)</f>
        <v>0</v>
      </c>
      <c r="AW278" s="97"/>
      <c r="AX278" s="98">
        <f>(AW278*$E278*$F278*$G278*$I278*$AX$11)</f>
        <v>0</v>
      </c>
      <c r="AY278" s="97"/>
      <c r="AZ278" s="98">
        <f>(AY278*$E278*$F278*$G278*$I278*$AZ$11)</f>
        <v>0</v>
      </c>
      <c r="BA278" s="97"/>
      <c r="BB278" s="98">
        <f>(BA278*$E278*$F278*$G278*$I278*$BB$11)</f>
        <v>0</v>
      </c>
      <c r="BC278" s="97"/>
      <c r="BD278" s="98">
        <f>(BC278*$E278*$F278*$G278*$I278*$BD$11)</f>
        <v>0</v>
      </c>
      <c r="BE278" s="97"/>
      <c r="BF278" s="98">
        <f>(BE278*$E278*$F278*$G278*$I278*$BF$11)</f>
        <v>0</v>
      </c>
      <c r="BG278" s="97">
        <v>25</v>
      </c>
      <c r="BH278" s="98">
        <f>(BG278*$E278*$F278*$G278*$J278*$BH$11)</f>
        <v>1455189.12</v>
      </c>
      <c r="BI278" s="97"/>
      <c r="BJ278" s="98">
        <f>(BI278*$E278*$F278*$G278*$J278*$BJ$11)</f>
        <v>0</v>
      </c>
      <c r="BK278" s="97"/>
      <c r="BL278" s="98">
        <f>(BK278*$E278*$F278*$G278*$J278*$BL$11)</f>
        <v>0</v>
      </c>
      <c r="BM278" s="97"/>
      <c r="BN278" s="98">
        <f>(BM278*$E278*$F278*$G278*$J278*$BN$11)</f>
        <v>0</v>
      </c>
      <c r="BO278" s="97"/>
      <c r="BP278" s="98">
        <f>(BO278*$E278*$F278*$G278*$J278*$BP$11)</f>
        <v>0</v>
      </c>
      <c r="BQ278" s="97">
        <v>0</v>
      </c>
      <c r="BR278" s="98">
        <f>(BQ278*$E278*$F278*$G278*$J278*$BR$11)</f>
        <v>0</v>
      </c>
      <c r="BS278" s="97"/>
      <c r="BT278" s="102">
        <f>(BS278*$E278*$F278*$G278*$J278*$BT$11)</f>
        <v>0</v>
      </c>
      <c r="BU278" s="146"/>
      <c r="BV278" s="98">
        <f>(BU278*$E278*$F278*$G278*$I278*$BV$11)</f>
        <v>0</v>
      </c>
      <c r="BW278" s="97"/>
      <c r="BX278" s="98">
        <f>(BW278*$E278*$F278*$G278*$I278*$BX$11)</f>
        <v>0</v>
      </c>
      <c r="BY278" s="97"/>
      <c r="BZ278" s="98">
        <f>(BY278*$E278*$F278*$G278*$I278*$BZ$11)</f>
        <v>0</v>
      </c>
      <c r="CA278" s="97"/>
      <c r="CB278" s="98">
        <f>(CA278*$E278*$F278*$G278*$J278*$CB$11)</f>
        <v>0</v>
      </c>
      <c r="CC278" s="97"/>
      <c r="CD278" s="98">
        <f>(CC278*$E278*$F278*$G278*$I278*$CD$11)</f>
        <v>0</v>
      </c>
      <c r="CE278" s="97"/>
      <c r="CF278" s="98">
        <f>(CE278*$E278*$F278*$G278*$I278*$CF$11)</f>
        <v>0</v>
      </c>
      <c r="CG278" s="97"/>
      <c r="CH278" s="98">
        <f>(CG278*$E278*$F278*$G278*$I278*$CH$11)</f>
        <v>0</v>
      </c>
      <c r="CI278" s="97">
        <v>0</v>
      </c>
      <c r="CJ278" s="98">
        <f>(CI278*$E278*$F278*$G278*$I278*$CJ$11)</f>
        <v>0</v>
      </c>
      <c r="CK278" s="97"/>
      <c r="CL278" s="98">
        <f>(CK278*$E278*$F278*$G278*$I278*$CL$11)</f>
        <v>0</v>
      </c>
      <c r="CM278" s="97"/>
      <c r="CN278" s="98">
        <f>(CM278*$E278*$F278*$G278*$I278*$CN$11)</f>
        <v>0</v>
      </c>
      <c r="CO278" s="97">
        <v>0</v>
      </c>
      <c r="CP278" s="98">
        <f>(CO278*$E278*$F278*$G278*$J278*$CP$11)</f>
        <v>0</v>
      </c>
      <c r="CQ278" s="97"/>
      <c r="CR278" s="98">
        <f>(CQ278*$E278*$F278*$G278*$J278*$CR$11)</f>
        <v>0</v>
      </c>
      <c r="CS278" s="97"/>
      <c r="CT278" s="98">
        <f>(CS278*$E278*$F278*$G278*$J278*$CT$11)</f>
        <v>0</v>
      </c>
      <c r="CU278" s="103"/>
      <c r="CV278" s="98">
        <f>(CU278*$E278*$F278*$G278*$J278*$CV$11)</f>
        <v>0</v>
      </c>
      <c r="CW278" s="97">
        <v>3</v>
      </c>
      <c r="CX278" s="102">
        <f>(CW278*$E278*$F278*$G278*$J278*$CX$11)</f>
        <v>142873.11360000001</v>
      </c>
      <c r="CY278" s="97"/>
      <c r="CZ278" s="98">
        <f>(CY278*$E278*$F278*$G278*$J278*$CZ$11)</f>
        <v>0</v>
      </c>
      <c r="DA278" s="104"/>
      <c r="DB278" s="98">
        <f>(DA278*$E278*$F278*$G278*$J278*$DB$11)</f>
        <v>0</v>
      </c>
      <c r="DC278" s="97">
        <v>0</v>
      </c>
      <c r="DD278" s="98">
        <f>(DC278*$E278*$F278*$G278*$J278*$DD$11)</f>
        <v>0</v>
      </c>
      <c r="DE278" s="97"/>
      <c r="DF278" s="98">
        <f>(DE278*$E278*$F278*$G278*$K278*$DF$11)</f>
        <v>0</v>
      </c>
      <c r="DG278" s="97"/>
      <c r="DH278" s="102">
        <f>(DG278*$E278*$F278*$G278*$L278*$DH$11)</f>
        <v>0</v>
      </c>
      <c r="DI278" s="98">
        <f t="shared" si="634"/>
        <v>173</v>
      </c>
      <c r="DJ278" s="98">
        <f t="shared" si="635"/>
        <v>8679982.6176000014</v>
      </c>
    </row>
    <row r="279" spans="1:114" s="8" customFormat="1" ht="15.75" customHeight="1" x14ac:dyDescent="0.25">
      <c r="A279" s="89"/>
      <c r="B279" s="90">
        <v>235</v>
      </c>
      <c r="C279" s="91" t="s">
        <v>643</v>
      </c>
      <c r="D279" s="92" t="s">
        <v>644</v>
      </c>
      <c r="E279" s="85">
        <v>23160</v>
      </c>
      <c r="F279" s="93">
        <v>0.78</v>
      </c>
      <c r="G279" s="94">
        <v>1</v>
      </c>
      <c r="H279" s="88"/>
      <c r="I279" s="95">
        <v>1.4</v>
      </c>
      <c r="J279" s="95">
        <v>1.68</v>
      </c>
      <c r="K279" s="95">
        <v>2.23</v>
      </c>
      <c r="L279" s="96">
        <v>2.57</v>
      </c>
      <c r="M279" s="97">
        <v>75</v>
      </c>
      <c r="N279" s="98">
        <f>(M279*$E279*$F279*$G279*$I279*$N$11)</f>
        <v>2086484.4</v>
      </c>
      <c r="O279" s="87">
        <v>390</v>
      </c>
      <c r="P279" s="97">
        <f>(O279*$E279*$F279*$G279*$I279*$P$11)</f>
        <v>10849718.879999999</v>
      </c>
      <c r="Q279" s="97"/>
      <c r="R279" s="98">
        <f>(Q279*$E279*$F279*$G279*$I279*$R$11)</f>
        <v>0</v>
      </c>
      <c r="S279" s="97"/>
      <c r="T279" s="98">
        <f>(S279/12*2*$E279*$F279*$G279*$I279*$T$11)+(S279/12*10*$E279*$F279*$G279*$I279*$T$12)</f>
        <v>0</v>
      </c>
      <c r="U279" s="97">
        <v>0</v>
      </c>
      <c r="V279" s="98">
        <f>(U279*$E279*$F279*$G279*$I279*$V$11)</f>
        <v>0</v>
      </c>
      <c r="W279" s="97">
        <v>0</v>
      </c>
      <c r="X279" s="98">
        <f>(W279*$E279*$F279*$G279*$I279*$X$11)</f>
        <v>0</v>
      </c>
      <c r="Y279" s="97"/>
      <c r="Z279" s="98">
        <f>(Y279*$E279*$F279*$G279*$I279*$Z$11)</f>
        <v>0</v>
      </c>
      <c r="AA279" s="97">
        <v>0</v>
      </c>
      <c r="AB279" s="98">
        <f>(AA279*$E279*$F279*$G279*$I279*$AB$11)</f>
        <v>0</v>
      </c>
      <c r="AC279" s="97">
        <v>4</v>
      </c>
      <c r="AD279" s="98">
        <f>(AC279*$E279*$F279*$G279*$I279*$AD$11)</f>
        <v>111279.16800000001</v>
      </c>
      <c r="AE279" s="97">
        <v>11</v>
      </c>
      <c r="AF279" s="98">
        <f>(AE279*$E279*$F279*$G279*$I279*$AF$11)</f>
        <v>389477.08799999993</v>
      </c>
      <c r="AG279" s="99"/>
      <c r="AH279" s="98">
        <f>(AG279*$E279*$F279*$G279*$I279*$AH$11)</f>
        <v>0</v>
      </c>
      <c r="AI279" s="97">
        <v>40</v>
      </c>
      <c r="AJ279" s="98">
        <f>(AI279*$E279*$F279*$G279*$I279*$AJ$11)</f>
        <v>1112791.68</v>
      </c>
      <c r="AK279" s="97">
        <v>16</v>
      </c>
      <c r="AL279" s="97">
        <f>(AK279*$E279*$F279*$G279*$I279*$AL$11)</f>
        <v>445116.67200000002</v>
      </c>
      <c r="AM279" s="97">
        <v>49</v>
      </c>
      <c r="AN279" s="98">
        <f>(AM279*$E279*$F279*$G279*$J279*$AN$11)</f>
        <v>1635803.7696000002</v>
      </c>
      <c r="AO279" s="103"/>
      <c r="AP279" s="98">
        <f>(AO279*$E279*$F279*$G279*$J279*$AP$11)</f>
        <v>0</v>
      </c>
      <c r="AQ279" s="97">
        <v>2</v>
      </c>
      <c r="AR279" s="102">
        <f>(AQ279*$E279*$F279*$G279*$J279*$AR$11)</f>
        <v>66767.500799999994</v>
      </c>
      <c r="AS279" s="97"/>
      <c r="AT279" s="98">
        <f>(AS279*$E279*$F279*$G279*$I279*$AT$11)</f>
        <v>0</v>
      </c>
      <c r="AU279" s="97">
        <v>5</v>
      </c>
      <c r="AV279" s="97">
        <f>(AU279*$E279*$F279*$G279*$I279*$AV$11)</f>
        <v>113808.23999999999</v>
      </c>
      <c r="AW279" s="97"/>
      <c r="AX279" s="98">
        <f>(AW279*$E279*$F279*$G279*$I279*$AX$11)</f>
        <v>0</v>
      </c>
      <c r="AY279" s="97">
        <v>0</v>
      </c>
      <c r="AZ279" s="98">
        <f>(AY279*$E279*$F279*$G279*$I279*$AZ$11)</f>
        <v>0</v>
      </c>
      <c r="BA279" s="97">
        <v>0</v>
      </c>
      <c r="BB279" s="98">
        <f>(BA279*$E279*$F279*$G279*$I279*$BB$11)</f>
        <v>0</v>
      </c>
      <c r="BC279" s="97">
        <v>0</v>
      </c>
      <c r="BD279" s="98">
        <f>(BC279*$E279*$F279*$G279*$I279*$BD$11)</f>
        <v>0</v>
      </c>
      <c r="BE279" s="97">
        <v>9</v>
      </c>
      <c r="BF279" s="98">
        <f>(BE279*$E279*$F279*$G279*$I279*$BF$11)</f>
        <v>291349.0944</v>
      </c>
      <c r="BG279" s="97">
        <v>40</v>
      </c>
      <c r="BH279" s="98">
        <f>(BG279*$E279*$F279*$G279*$J279*$BH$11)</f>
        <v>1335350.0160000001</v>
      </c>
      <c r="BI279" s="97">
        <v>0</v>
      </c>
      <c r="BJ279" s="98">
        <f>(BI279*$E279*$F279*$G279*$J279*$BJ$11)</f>
        <v>0</v>
      </c>
      <c r="BK279" s="97">
        <v>0</v>
      </c>
      <c r="BL279" s="98">
        <f>(BK279*$E279*$F279*$G279*$J279*$BL$11)</f>
        <v>0</v>
      </c>
      <c r="BM279" s="97">
        <v>4</v>
      </c>
      <c r="BN279" s="98">
        <f>(BM279*$E279*$F279*$G279*$J279*$BN$11)</f>
        <v>121395.45599999999</v>
      </c>
      <c r="BO279" s="97">
        <v>7</v>
      </c>
      <c r="BP279" s="98">
        <f>(BO279*$E279*$F279*$G279*$J279*$BP$11)</f>
        <v>191197.8432</v>
      </c>
      <c r="BQ279" s="97">
        <v>20</v>
      </c>
      <c r="BR279" s="98">
        <f>(BQ279*$E279*$F279*$G279*$J279*$BR$11)</f>
        <v>776930.91840000008</v>
      </c>
      <c r="BS279" s="97">
        <v>10</v>
      </c>
      <c r="BT279" s="102">
        <f>(BS279*$E279*$F279*$G279*$J279*$BT$11)</f>
        <v>333837.50400000002</v>
      </c>
      <c r="BU279" s="146">
        <v>0</v>
      </c>
      <c r="BV279" s="98">
        <f>(BU279*$E279*$F279*$G279*$I279*$BV$11)</f>
        <v>0</v>
      </c>
      <c r="BW279" s="97"/>
      <c r="BX279" s="98">
        <f>(BW279*$E279*$F279*$G279*$I279*$BX$11)</f>
        <v>0</v>
      </c>
      <c r="BY279" s="97">
        <v>0</v>
      </c>
      <c r="BZ279" s="98">
        <f>(BY279*$E279*$F279*$G279*$I279*$BZ$11)</f>
        <v>0</v>
      </c>
      <c r="CA279" s="97">
        <v>60</v>
      </c>
      <c r="CB279" s="98">
        <f>(CA279*$E279*$F279*$G279*$J279*$CB$11)</f>
        <v>1820931.8399999999</v>
      </c>
      <c r="CC279" s="97"/>
      <c r="CD279" s="98">
        <f>(CC279*$E279*$F279*$G279*$I279*$CD$11)</f>
        <v>0</v>
      </c>
      <c r="CE279" s="97"/>
      <c r="CF279" s="98">
        <f>(CE279*$E279*$F279*$G279*$I279*$CF$11)</f>
        <v>0</v>
      </c>
      <c r="CG279" s="97"/>
      <c r="CH279" s="98">
        <f>(CG279*$E279*$F279*$G279*$I279*$CH$11)</f>
        <v>0</v>
      </c>
      <c r="CI279" s="97">
        <v>0</v>
      </c>
      <c r="CJ279" s="98">
        <f>(CI279*$E279*$F279*$G279*$I279*$CJ$11)</f>
        <v>0</v>
      </c>
      <c r="CK279" s="97">
        <v>53</v>
      </c>
      <c r="CL279" s="98">
        <f>(CK279*$E279*$F279*$G279*$I279*$CL$11)</f>
        <v>1340408.1599999999</v>
      </c>
      <c r="CM279" s="97">
        <v>5</v>
      </c>
      <c r="CN279" s="98">
        <f>(CM279*$E279*$F279*$G279*$I279*$CN$11)</f>
        <v>140363.49600000001</v>
      </c>
      <c r="CO279" s="97">
        <v>87</v>
      </c>
      <c r="CP279" s="98">
        <f>(CO279*$E279*$F279*$G279*$J279*$CP$11)</f>
        <v>2930789.7964800005</v>
      </c>
      <c r="CQ279" s="97">
        <v>3</v>
      </c>
      <c r="CR279" s="98">
        <f>(CQ279*$E279*$F279*$G279*$J279*$CR$11)</f>
        <v>109255.91040000001</v>
      </c>
      <c r="CS279" s="97">
        <v>76</v>
      </c>
      <c r="CT279" s="98">
        <f>(CS279*$E279*$F279*$G279*$J279*$CT$11)</f>
        <v>2306513.6639999999</v>
      </c>
      <c r="CU279" s="103">
        <v>477</v>
      </c>
      <c r="CV279" s="98">
        <f>(CU279*$E279*$F279*$G279*$J279*$CV$11)</f>
        <v>13028767.315199999</v>
      </c>
      <c r="CW279" s="97"/>
      <c r="CX279" s="102">
        <f>(CW279*$E279*$F279*$G279*$J279*$CX$11)</f>
        <v>0</v>
      </c>
      <c r="CY279" s="97">
        <v>60</v>
      </c>
      <c r="CZ279" s="98">
        <f>(CY279*$E279*$F279*$G279*$J279*$CZ$11)</f>
        <v>1820931.8399999999</v>
      </c>
      <c r="DA279" s="104">
        <v>3</v>
      </c>
      <c r="DB279" s="98">
        <f>(DA279*$E279*$F279*$G279*$J279*$DB$11)</f>
        <v>91046.592000000004</v>
      </c>
      <c r="DC279" s="97">
        <v>7</v>
      </c>
      <c r="DD279" s="98">
        <f>(DC279*$E279*$F279*$G279*$J279*$DD$11)</f>
        <v>254930.45759999999</v>
      </c>
      <c r="DE279" s="97"/>
      <c r="DF279" s="98">
        <f>(DE279*$E279*$F279*$G279*$K279*$DF$11)</f>
        <v>0</v>
      </c>
      <c r="DG279" s="97">
        <v>5</v>
      </c>
      <c r="DH279" s="102">
        <f>(DG279*$E279*$F279*$G279*$L279*$DH$11)</f>
        <v>257667.27480000001</v>
      </c>
      <c r="DI279" s="98">
        <f t="shared" si="634"/>
        <v>1518</v>
      </c>
      <c r="DJ279" s="98">
        <f t="shared" si="635"/>
        <v>43962914.576880001</v>
      </c>
    </row>
    <row r="280" spans="1:114" x14ac:dyDescent="0.25">
      <c r="A280" s="89"/>
      <c r="B280" s="90">
        <v>236</v>
      </c>
      <c r="C280" s="91" t="s">
        <v>645</v>
      </c>
      <c r="D280" s="92" t="s">
        <v>646</v>
      </c>
      <c r="E280" s="85">
        <v>23160</v>
      </c>
      <c r="F280" s="93">
        <v>1.54</v>
      </c>
      <c r="G280" s="94">
        <v>1</v>
      </c>
      <c r="H280" s="88"/>
      <c r="I280" s="95">
        <v>1.4</v>
      </c>
      <c r="J280" s="95">
        <v>1.68</v>
      </c>
      <c r="K280" s="95">
        <v>2.23</v>
      </c>
      <c r="L280" s="96">
        <v>2.57</v>
      </c>
      <c r="M280" s="97">
        <v>9</v>
      </c>
      <c r="N280" s="98">
        <f>(M280*$E280*$F280*$G280*$I280*$N$11)</f>
        <v>494336.30400000006</v>
      </c>
      <c r="O280" s="87">
        <v>110</v>
      </c>
      <c r="P280" s="97">
        <f>(O280*$E280*$F280*$G280*$I280*$P$11)</f>
        <v>6041888.1600000001</v>
      </c>
      <c r="Q280" s="97"/>
      <c r="R280" s="98">
        <f>(Q280*$E280*$F280*$G280*$I280*$R$11)</f>
        <v>0</v>
      </c>
      <c r="S280" s="97"/>
      <c r="T280" s="98">
        <f>(S280/12*2*$E280*$F280*$G280*$I280*$T$11)+(S280/12*10*$E280*$F280*$G280*$I280*$T$12)</f>
        <v>0</v>
      </c>
      <c r="U280" s="97"/>
      <c r="V280" s="98">
        <f>(U280*$E280*$F280*$G280*$I280*$V$11)</f>
        <v>0</v>
      </c>
      <c r="W280" s="97"/>
      <c r="X280" s="98">
        <f>(W280*$E280*$F280*$G280*$I280*$X$11)</f>
        <v>0</v>
      </c>
      <c r="Y280" s="97"/>
      <c r="Z280" s="98">
        <f>(Y280*$E280*$F280*$G280*$I280*$Z$11)</f>
        <v>0</v>
      </c>
      <c r="AA280" s="97"/>
      <c r="AB280" s="98">
        <f>(AA280*$E280*$F280*$G280*$I280*$AB$11)</f>
        <v>0</v>
      </c>
      <c r="AC280" s="97"/>
      <c r="AD280" s="98">
        <f>(AC280*$E280*$F280*$G280*$I280*$AD$11)</f>
        <v>0</v>
      </c>
      <c r="AE280" s="97">
        <v>10</v>
      </c>
      <c r="AF280" s="98">
        <f>(AE280*$E280*$F280*$G280*$I280*$AF$11)</f>
        <v>699061.44</v>
      </c>
      <c r="AG280" s="99"/>
      <c r="AH280" s="98">
        <f>(AG280*$E280*$F280*$G280*$I280*$AH$11)</f>
        <v>0</v>
      </c>
      <c r="AI280" s="97"/>
      <c r="AJ280" s="98">
        <f>(AI280*$E280*$F280*$G280*$I280*$AJ$11)</f>
        <v>0</v>
      </c>
      <c r="AK280" s="97">
        <v>0</v>
      </c>
      <c r="AL280" s="97">
        <f>(AK280*$E280*$F280*$G280*$I280*$AL$11)</f>
        <v>0</v>
      </c>
      <c r="AM280" s="97">
        <v>3</v>
      </c>
      <c r="AN280" s="98">
        <f>(AM280*$E280*$F280*$G280*$J280*$AN$11)</f>
        <v>197734.52160000001</v>
      </c>
      <c r="AO280" s="103"/>
      <c r="AP280" s="98">
        <f>(AO280*$E280*$F280*$G280*$J280*$AP$11)</f>
        <v>0</v>
      </c>
      <c r="AQ280" s="97">
        <v>0</v>
      </c>
      <c r="AR280" s="102">
        <f>(AQ280*$E280*$F280*$G280*$J280*$AR$11)</f>
        <v>0</v>
      </c>
      <c r="AS280" s="113"/>
      <c r="AT280" s="98">
        <f>(AS280*$E280*$F280*$G280*$I280*$AT$11)</f>
        <v>0</v>
      </c>
      <c r="AU280" s="97"/>
      <c r="AV280" s="97">
        <f>(AU280*$E280*$F280*$G280*$I280*$AV$11)</f>
        <v>0</v>
      </c>
      <c r="AW280" s="97"/>
      <c r="AX280" s="98">
        <f>(AW280*$E280*$F280*$G280*$I280*$AX$11)</f>
        <v>0</v>
      </c>
      <c r="AY280" s="97"/>
      <c r="AZ280" s="98">
        <f>(AY280*$E280*$F280*$G280*$I280*$AZ$11)</f>
        <v>0</v>
      </c>
      <c r="BA280" s="97"/>
      <c r="BB280" s="98">
        <f>(BA280*$E280*$F280*$G280*$I280*$BB$11)</f>
        <v>0</v>
      </c>
      <c r="BC280" s="97"/>
      <c r="BD280" s="98">
        <f>(BC280*$E280*$F280*$G280*$I280*$BD$11)</f>
        <v>0</v>
      </c>
      <c r="BE280" s="97"/>
      <c r="BF280" s="98">
        <f>(BE280*$E280*$F280*$G280*$I280*$BF$11)</f>
        <v>0</v>
      </c>
      <c r="BG280" s="97">
        <v>3</v>
      </c>
      <c r="BH280" s="98">
        <f>(BG280*$E280*$F280*$G280*$J280*$BH$11)</f>
        <v>197734.52160000001</v>
      </c>
      <c r="BI280" s="97"/>
      <c r="BJ280" s="98">
        <f>(BI280*$E280*$F280*$G280*$J280*$BJ$11)</f>
        <v>0</v>
      </c>
      <c r="BK280" s="97"/>
      <c r="BL280" s="98">
        <f>(BK280*$E280*$F280*$G280*$J280*$BL$11)</f>
        <v>0</v>
      </c>
      <c r="BM280" s="97"/>
      <c r="BN280" s="98">
        <f>(BM280*$E280*$F280*$G280*$J280*$BN$11)</f>
        <v>0</v>
      </c>
      <c r="BO280" s="97"/>
      <c r="BP280" s="98">
        <f>(BO280*$E280*$F280*$G280*$J280*$BP$11)</f>
        <v>0</v>
      </c>
      <c r="BQ280" s="97">
        <v>0</v>
      </c>
      <c r="BR280" s="98">
        <f>(BQ280*$E280*$F280*$G280*$J280*$BR$11)</f>
        <v>0</v>
      </c>
      <c r="BS280" s="97"/>
      <c r="BT280" s="102">
        <f>(BS280*$E280*$F280*$G280*$J280*$BT$11)</f>
        <v>0</v>
      </c>
      <c r="BU280" s="146"/>
      <c r="BV280" s="98">
        <f>(BU280*$E280*$F280*$G280*$I280*$BV$11)</f>
        <v>0</v>
      </c>
      <c r="BW280" s="97"/>
      <c r="BX280" s="98">
        <f>(BW280*$E280*$F280*$G280*$I280*$BX$11)</f>
        <v>0</v>
      </c>
      <c r="BY280" s="97"/>
      <c r="BZ280" s="98">
        <f>(BY280*$E280*$F280*$G280*$I280*$BZ$11)</f>
        <v>0</v>
      </c>
      <c r="CA280" s="97"/>
      <c r="CB280" s="98">
        <f>(CA280*$E280*$F280*$G280*$J280*$CB$11)</f>
        <v>0</v>
      </c>
      <c r="CC280" s="97"/>
      <c r="CD280" s="98">
        <f>(CC280*$E280*$F280*$G280*$I280*$CD$11)</f>
        <v>0</v>
      </c>
      <c r="CE280" s="97"/>
      <c r="CF280" s="98">
        <f>(CE280*$E280*$F280*$G280*$I280*$CF$11)</f>
        <v>0</v>
      </c>
      <c r="CG280" s="97"/>
      <c r="CH280" s="98">
        <f>(CG280*$E280*$F280*$G280*$I280*$CH$11)</f>
        <v>0</v>
      </c>
      <c r="CI280" s="97">
        <v>0</v>
      </c>
      <c r="CJ280" s="98">
        <f>(CI280*$E280*$F280*$G280*$I280*$CJ$11)</f>
        <v>0</v>
      </c>
      <c r="CK280" s="97"/>
      <c r="CL280" s="98">
        <f>(CK280*$E280*$F280*$G280*$I280*$CL$11)</f>
        <v>0</v>
      </c>
      <c r="CM280" s="97"/>
      <c r="CN280" s="98">
        <f>(CM280*$E280*$F280*$G280*$I280*$CN$11)</f>
        <v>0</v>
      </c>
      <c r="CO280" s="97">
        <v>0</v>
      </c>
      <c r="CP280" s="98">
        <f>(CO280*$E280*$F280*$G280*$J280*$CP$11)</f>
        <v>0</v>
      </c>
      <c r="CQ280" s="97"/>
      <c r="CR280" s="98">
        <f>(CQ280*$E280*$F280*$G280*$J280*$CR$11)</f>
        <v>0</v>
      </c>
      <c r="CS280" s="97"/>
      <c r="CT280" s="98">
        <f>(CS280*$E280*$F280*$G280*$J280*$CT$11)</f>
        <v>0</v>
      </c>
      <c r="CU280" s="103"/>
      <c r="CV280" s="98">
        <f>(CU280*$E280*$F280*$G280*$J280*$CV$11)</f>
        <v>0</v>
      </c>
      <c r="CW280" s="97"/>
      <c r="CX280" s="102">
        <f>(CW280*$E280*$F280*$G280*$J280*$CX$11)</f>
        <v>0</v>
      </c>
      <c r="CY280" s="97"/>
      <c r="CZ280" s="98">
        <f>(CY280*$E280*$F280*$G280*$J280*$CZ$11)</f>
        <v>0</v>
      </c>
      <c r="DA280" s="104"/>
      <c r="DB280" s="98">
        <f>(DA280*$E280*$F280*$G280*$J280*$DB$11)</f>
        <v>0</v>
      </c>
      <c r="DC280" s="97">
        <v>0</v>
      </c>
      <c r="DD280" s="98">
        <f>(DC280*$E280*$F280*$G280*$J280*$DD$11)</f>
        <v>0</v>
      </c>
      <c r="DE280" s="97"/>
      <c r="DF280" s="98">
        <f>(DE280*$E280*$F280*$G280*$K280*$DF$11)</f>
        <v>0</v>
      </c>
      <c r="DG280" s="97"/>
      <c r="DH280" s="102">
        <f>(DG280*$E280*$F280*$G280*$L280*$DH$11)</f>
        <v>0</v>
      </c>
      <c r="DI280" s="98">
        <f t="shared" si="634"/>
        <v>135</v>
      </c>
      <c r="DJ280" s="98">
        <f t="shared" si="635"/>
        <v>7630754.9472000003</v>
      </c>
    </row>
    <row r="281" spans="1:114" s="8" customFormat="1" ht="30" customHeight="1" x14ac:dyDescent="0.25">
      <c r="A281" s="89"/>
      <c r="B281" s="90">
        <v>237</v>
      </c>
      <c r="C281" s="91" t="s">
        <v>647</v>
      </c>
      <c r="D281" s="92" t="s">
        <v>648</v>
      </c>
      <c r="E281" s="85">
        <v>23160</v>
      </c>
      <c r="F281" s="93">
        <v>0.75</v>
      </c>
      <c r="G281" s="94">
        <v>1</v>
      </c>
      <c r="H281" s="88"/>
      <c r="I281" s="95">
        <v>1.4</v>
      </c>
      <c r="J281" s="95">
        <v>1.68</v>
      </c>
      <c r="K281" s="95">
        <v>2.23</v>
      </c>
      <c r="L281" s="96">
        <v>2.57</v>
      </c>
      <c r="M281" s="98">
        <v>10</v>
      </c>
      <c r="N281" s="98">
        <f>(M281*$E281*$F281*$G281*$I281)</f>
        <v>243179.99999999997</v>
      </c>
      <c r="O281" s="87">
        <v>0</v>
      </c>
      <c r="P281" s="97">
        <f>(O281*$E281*$F281*$G281*$I281)</f>
        <v>0</v>
      </c>
      <c r="Q281" s="97">
        <v>110</v>
      </c>
      <c r="R281" s="98">
        <f>(Q281*$E281*$F281*$G281*$I281)</f>
        <v>2674980</v>
      </c>
      <c r="S281" s="97"/>
      <c r="T281" s="98">
        <f>(S281*$E281*$F281*$G281*$I281)</f>
        <v>0</v>
      </c>
      <c r="U281" s="97">
        <v>0</v>
      </c>
      <c r="V281" s="98">
        <f>(U281*$E281*$F281*$G281*$I281)</f>
        <v>0</v>
      </c>
      <c r="W281" s="97">
        <v>0</v>
      </c>
      <c r="X281" s="98">
        <f>(W281*$E281*$F281*$G281*$I281)</f>
        <v>0</v>
      </c>
      <c r="Y281" s="97"/>
      <c r="Z281" s="98">
        <f>(Y281*$E281*$F281*$G281*$I281)</f>
        <v>0</v>
      </c>
      <c r="AA281" s="97">
        <v>0</v>
      </c>
      <c r="AB281" s="98">
        <f>(AA281*$E281*$F281*$G281*$I281)</f>
        <v>0</v>
      </c>
      <c r="AC281" s="98">
        <f>60-40</f>
        <v>20</v>
      </c>
      <c r="AD281" s="98">
        <f>(AC281*$E281*$F281*$G281*$I281)</f>
        <v>486359.99999999994</v>
      </c>
      <c r="AE281" s="97">
        <v>0</v>
      </c>
      <c r="AF281" s="98">
        <f>(AE281*$E281*$F281*$G281*$I281)</f>
        <v>0</v>
      </c>
      <c r="AG281" s="99"/>
      <c r="AH281" s="98">
        <f>(AG281*$E281*$F281*$G281*$I281)</f>
        <v>0</v>
      </c>
      <c r="AI281" s="98">
        <v>46</v>
      </c>
      <c r="AJ281" s="98">
        <f>(AI281*$E281*$F281*$G281*$I281)</f>
        <v>1118628</v>
      </c>
      <c r="AK281" s="97">
        <v>69</v>
      </c>
      <c r="AL281" s="98">
        <f>(AK281*$E281*$F281*$G281*$I281)</f>
        <v>1677942</v>
      </c>
      <c r="AM281" s="97">
        <v>32</v>
      </c>
      <c r="AN281" s="98">
        <f>(AM281*$E281*$F281*$G281*$J281)</f>
        <v>933811.19999999995</v>
      </c>
      <c r="AO281" s="103">
        <v>0</v>
      </c>
      <c r="AP281" s="98">
        <f>(AO281*$E281*$F281*$G281*$J281)</f>
        <v>0</v>
      </c>
      <c r="AQ281" s="97">
        <v>85</v>
      </c>
      <c r="AR281" s="98">
        <f>(AQ281*$E281*$F281*$G281*$J281)</f>
        <v>2480436</v>
      </c>
      <c r="AS281" s="97">
        <v>20</v>
      </c>
      <c r="AT281" s="98">
        <f>(AS281*$E281*$F281*$G281*$I281)</f>
        <v>486359.99999999994</v>
      </c>
      <c r="AU281" s="97"/>
      <c r="AV281" s="98">
        <f>(AU281*$E281*$F281*$G281*$I281)</f>
        <v>0</v>
      </c>
      <c r="AW281" s="97"/>
      <c r="AX281" s="98">
        <f>(AW281*$E281*$F281*$G281*$I281)</f>
        <v>0</v>
      </c>
      <c r="AY281" s="97">
        <v>0</v>
      </c>
      <c r="AZ281" s="98">
        <f>(AY281*$E281*$F281*$G281*$I281)</f>
        <v>0</v>
      </c>
      <c r="BA281" s="97">
        <v>0</v>
      </c>
      <c r="BB281" s="98">
        <f>(BA281*$E281*$F281*$G281*$I281)</f>
        <v>0</v>
      </c>
      <c r="BC281" s="97">
        <v>0</v>
      </c>
      <c r="BD281" s="98">
        <f>(BC281*$E281*$F281*$G281*$I281)</f>
        <v>0</v>
      </c>
      <c r="BE281" s="97">
        <v>110</v>
      </c>
      <c r="BF281" s="98">
        <f>(BE281*$E281*$F281*$G281*$I281)</f>
        <v>2674980</v>
      </c>
      <c r="BG281" s="97">
        <v>800</v>
      </c>
      <c r="BH281" s="98">
        <f>(BG281*$E281*$F281*$G281*$J281)</f>
        <v>23345280</v>
      </c>
      <c r="BI281" s="97">
        <v>514</v>
      </c>
      <c r="BJ281" s="98">
        <f>(BI281*$E281*$F281*$G281*$J281)</f>
        <v>14999342.4</v>
      </c>
      <c r="BK281" s="97">
        <v>0</v>
      </c>
      <c r="BL281" s="98">
        <f>(BK281*$E281*$F281*$G281*$J281)</f>
        <v>0</v>
      </c>
      <c r="BM281" s="98">
        <v>167</v>
      </c>
      <c r="BN281" s="98">
        <f>(BM281*$E281*$F281*$G281*$J281)</f>
        <v>4873327.2</v>
      </c>
      <c r="BO281" s="97">
        <v>635</v>
      </c>
      <c r="BP281" s="98">
        <f>(BO281*$E281*$F281*$G281*$J281)</f>
        <v>18530316</v>
      </c>
      <c r="BQ281" s="97">
        <v>103</v>
      </c>
      <c r="BR281" s="98">
        <f>(BQ281*$E281*$F281*$G281*$J281)</f>
        <v>3005704.8</v>
      </c>
      <c r="BS281" s="97">
        <v>228</v>
      </c>
      <c r="BT281" s="98">
        <f>(BS281*$E281*$F281*$G281*$J281)</f>
        <v>6653404.7999999998</v>
      </c>
      <c r="BU281" s="146">
        <v>500</v>
      </c>
      <c r="BV281" s="98">
        <f>(BU281*$E281*$F281*$G281*$I281)</f>
        <v>12159000</v>
      </c>
      <c r="BW281" s="97">
        <v>575</v>
      </c>
      <c r="BX281" s="98">
        <f>(BW281*$E281*$F281*$G281*$I281)</f>
        <v>13982850</v>
      </c>
      <c r="BY281" s="97">
        <v>0</v>
      </c>
      <c r="BZ281" s="98">
        <f>(BY281*$E281*$F281*$G281*$I281)</f>
        <v>0</v>
      </c>
      <c r="CA281" s="107">
        <v>300</v>
      </c>
      <c r="CB281" s="98">
        <f>(CA281*$E281*$F281*$G281*$J281)</f>
        <v>8754480</v>
      </c>
      <c r="CC281" s="97"/>
      <c r="CD281" s="98">
        <f>(CC281*$E281*$F281*$G281*$I281)</f>
        <v>0</v>
      </c>
      <c r="CE281" s="97">
        <v>3</v>
      </c>
      <c r="CF281" s="98">
        <f>(CE281*$E281*$F281*$G281*$I281)</f>
        <v>72954</v>
      </c>
      <c r="CG281" s="97">
        <v>15</v>
      </c>
      <c r="CH281" s="98">
        <f>(CG281*$E281*$F281*$G281*$I281)</f>
        <v>364770</v>
      </c>
      <c r="CI281" s="97">
        <v>103</v>
      </c>
      <c r="CJ281" s="98">
        <f>(CI281*$E281*$F281*$G281*$I281)</f>
        <v>2504754</v>
      </c>
      <c r="CK281" s="97">
        <v>440</v>
      </c>
      <c r="CL281" s="98">
        <f>(CK281*$E281*$F281*$G281*$I281)</f>
        <v>10699920</v>
      </c>
      <c r="CM281" s="97">
        <v>257</v>
      </c>
      <c r="CN281" s="98">
        <f>(CM281*$E281*$F281*$G281*$I281)</f>
        <v>6249726</v>
      </c>
      <c r="CO281" s="97">
        <v>235</v>
      </c>
      <c r="CP281" s="98">
        <f>(CO281*$E281*$F281*$G281*$J281)</f>
        <v>6857676</v>
      </c>
      <c r="CQ281" s="97">
        <v>169</v>
      </c>
      <c r="CR281" s="98">
        <f>(CQ281*$E281*$F281*$G281*$J281)</f>
        <v>4931690.3999999994</v>
      </c>
      <c r="CS281" s="97">
        <v>70</v>
      </c>
      <c r="CT281" s="98">
        <f>(CS281*$E281*$F281*$G281*$J281)</f>
        <v>2042712</v>
      </c>
      <c r="CU281" s="103">
        <v>40</v>
      </c>
      <c r="CV281" s="98">
        <f>(CU281*$E281*$F281*$G281*$J281)</f>
        <v>1167264</v>
      </c>
      <c r="CW281" s="97"/>
      <c r="CX281" s="98">
        <f>(CW281*$E281*$F281*$G281*$J281)</f>
        <v>0</v>
      </c>
      <c r="CY281" s="97">
        <v>15</v>
      </c>
      <c r="CZ281" s="98">
        <f>(CY281*$E281*$F281*$G281*$J281)</f>
        <v>437724</v>
      </c>
      <c r="DA281" s="98">
        <v>2</v>
      </c>
      <c r="DB281" s="98">
        <f>(DA281*$E281*$F281*$G281*$J281)</f>
        <v>58363.199999999997</v>
      </c>
      <c r="DC281" s="97">
        <v>0</v>
      </c>
      <c r="DD281" s="98">
        <f>(DC281*$E281*$F281*$G281*$J281)</f>
        <v>0</v>
      </c>
      <c r="DE281" s="97">
        <v>65</v>
      </c>
      <c r="DF281" s="98">
        <f>(DE281*$E281*$F281*$G281*$K281)</f>
        <v>2517781.5</v>
      </c>
      <c r="DG281" s="97">
        <v>50</v>
      </c>
      <c r="DH281" s="102">
        <f>(DG281*$E281*$F281*$G281*$L281)</f>
        <v>2232045</v>
      </c>
      <c r="DI281" s="98">
        <f t="shared" si="634"/>
        <v>5788</v>
      </c>
      <c r="DJ281" s="98">
        <f t="shared" si="635"/>
        <v>159217762.5</v>
      </c>
    </row>
    <row r="282" spans="1:114" s="8" customFormat="1" ht="15.75" customHeight="1" x14ac:dyDescent="0.25">
      <c r="A282" s="89"/>
      <c r="B282" s="169">
        <v>238</v>
      </c>
      <c r="C282" s="91" t="s">
        <v>649</v>
      </c>
      <c r="D282" s="129" t="s">
        <v>650</v>
      </c>
      <c r="E282" s="85">
        <v>23160</v>
      </c>
      <c r="F282" s="93">
        <v>0.89</v>
      </c>
      <c r="G282" s="94">
        <v>1</v>
      </c>
      <c r="H282" s="94"/>
      <c r="I282" s="130">
        <v>1.4</v>
      </c>
      <c r="J282" s="130">
        <v>1.68</v>
      </c>
      <c r="K282" s="130">
        <v>2.23</v>
      </c>
      <c r="L282" s="130">
        <v>2.57</v>
      </c>
      <c r="M282" s="97">
        <v>160</v>
      </c>
      <c r="N282" s="98">
        <f>(M282*$E282*$F282*$G282*$I282*$N$11)</f>
        <v>5078895.3600000003</v>
      </c>
      <c r="O282" s="87">
        <v>0</v>
      </c>
      <c r="P282" s="97">
        <f>(O282*$E282*$F282*$G282*$I282*$P$11)</f>
        <v>0</v>
      </c>
      <c r="Q282" s="97">
        <v>1</v>
      </c>
      <c r="R282" s="98">
        <f>(Q282*$E282*$F282*$G282*$I282*$R$11)</f>
        <v>31743.096000000005</v>
      </c>
      <c r="S282" s="97"/>
      <c r="T282" s="98">
        <f>(S282/12*2*$E282*$F282*$G282*$I282*$T$11)+(S282/12*10*$E282*$F282*$G282*$I282*$T$12)</f>
        <v>0</v>
      </c>
      <c r="U282" s="97">
        <v>0</v>
      </c>
      <c r="V282" s="98">
        <f>(U282*$E282*$F282*$G282*$I282*$V$11)</f>
        <v>0</v>
      </c>
      <c r="W282" s="97">
        <v>0</v>
      </c>
      <c r="X282" s="98">
        <f>(W282*$E282*$F282*$G282*$I282*$X$11)</f>
        <v>0</v>
      </c>
      <c r="Y282" s="97"/>
      <c r="Z282" s="98">
        <f>(Y282*$E282*$F282*$G282*$I282*$Z$11)</f>
        <v>0</v>
      </c>
      <c r="AA282" s="97">
        <v>0</v>
      </c>
      <c r="AB282" s="98">
        <f>(AA282*$E282*$F282*$G282*$I282*$AB$11)</f>
        <v>0</v>
      </c>
      <c r="AC282" s="97">
        <v>40</v>
      </c>
      <c r="AD282" s="98">
        <f>(AC282*$E282*$F282*$G282*$I282*$AD$11)</f>
        <v>1269723.8400000001</v>
      </c>
      <c r="AE282" s="97">
        <v>0</v>
      </c>
      <c r="AF282" s="98">
        <f>(AE282*$E282*$F282*$G282*$I282*$AF$11)</f>
        <v>0</v>
      </c>
      <c r="AG282" s="132"/>
      <c r="AH282" s="98">
        <f>(AG282*$E282*$F282*$G282*$I282*$AH$11)</f>
        <v>0</v>
      </c>
      <c r="AI282" s="97">
        <v>125</v>
      </c>
      <c r="AJ282" s="98">
        <f>(AI282*$E282*$F282*$G282*$I282*$AJ$11)</f>
        <v>3967887.0000000005</v>
      </c>
      <c r="AK282" s="97">
        <v>128</v>
      </c>
      <c r="AL282" s="97">
        <f>(AK282*$E282*$F282*$G282*$I282*$AL$11)</f>
        <v>4063116.2880000006</v>
      </c>
      <c r="AM282" s="97">
        <v>93</v>
      </c>
      <c r="AN282" s="98">
        <f>(AM282*$E282*$F282*$G282*$J282*$AN$11)</f>
        <v>3542529.5136000002</v>
      </c>
      <c r="AO282" s="103">
        <v>0</v>
      </c>
      <c r="AP282" s="98">
        <f>(AO282*$E282*$F282*$G282*$J282*$AP$11)</f>
        <v>0</v>
      </c>
      <c r="AQ282" s="97">
        <v>18</v>
      </c>
      <c r="AR282" s="98">
        <f>(AQ282*$E282*$F282*$G282*$J282*$AR$11)</f>
        <v>685650.87360000005</v>
      </c>
      <c r="AS282" s="97"/>
      <c r="AT282" s="98">
        <f>(AS282*$E282*$F282*$G282*$I282*$AT$11)</f>
        <v>0</v>
      </c>
      <c r="AU282" s="97"/>
      <c r="AV282" s="97">
        <f>(AU282*$E282*$F282*$G282*$I282*$AV$11)</f>
        <v>0</v>
      </c>
      <c r="AW282" s="97"/>
      <c r="AX282" s="98">
        <f>(AW282*$E282*$F282*$G282*$I282*$AX$11)</f>
        <v>0</v>
      </c>
      <c r="AY282" s="97">
        <v>0</v>
      </c>
      <c r="AZ282" s="98">
        <f>(AY282*$E282*$F282*$G282*$I282*$AZ$11)</f>
        <v>0</v>
      </c>
      <c r="BA282" s="97">
        <v>0</v>
      </c>
      <c r="BB282" s="98">
        <f>(BA282*$E282*$F282*$G282*$I282*$BB$11)</f>
        <v>0</v>
      </c>
      <c r="BC282" s="97">
        <v>0</v>
      </c>
      <c r="BD282" s="98">
        <f>(BC282*$E282*$F282*$G282*$I282*$BD$11)</f>
        <v>0</v>
      </c>
      <c r="BE282" s="97">
        <v>14</v>
      </c>
      <c r="BF282" s="98">
        <f>(BE282*$E282*$F282*$G282*$I282*$BF$11)</f>
        <v>517123.8911999999</v>
      </c>
      <c r="BG282" s="97">
        <v>121</v>
      </c>
      <c r="BH282" s="98">
        <f>(BG282*$E282*$F282*$G282*$J282*$BH$11)</f>
        <v>4609097.5392000005</v>
      </c>
      <c r="BI282" s="97"/>
      <c r="BJ282" s="98">
        <f>(BI282*$E282*$F282*$G282*$J282*$BJ$11)</f>
        <v>0</v>
      </c>
      <c r="BK282" s="97">
        <v>0</v>
      </c>
      <c r="BL282" s="98">
        <f>(BK282*$E282*$F282*$G282*$J282*$BL$11)</f>
        <v>0</v>
      </c>
      <c r="BM282" s="97">
        <v>24</v>
      </c>
      <c r="BN282" s="98">
        <f>(BM282*$E282*$F282*$G282*$J282*$BN$11)</f>
        <v>831091.96799999999</v>
      </c>
      <c r="BO282" s="97">
        <v>67</v>
      </c>
      <c r="BP282" s="98">
        <f>(BO282*$E282*$F282*$G282*$J282*$BP$11)</f>
        <v>2088118.5696</v>
      </c>
      <c r="BQ282" s="97">
        <v>39</v>
      </c>
      <c r="BR282" s="98">
        <f>(BQ282*$E282*$F282*$G282*$J282*$BR$11)</f>
        <v>1728671.2934399999</v>
      </c>
      <c r="BS282" s="97">
        <v>21</v>
      </c>
      <c r="BT282" s="98">
        <f>(BS282*$E282*$F282*$G282*$J282*$BT$11)</f>
        <v>799926.0192000001</v>
      </c>
      <c r="BU282" s="146"/>
      <c r="BV282" s="98">
        <f>(BU282*$E282*$F282*$G282*$I282*$BV$11)</f>
        <v>0</v>
      </c>
      <c r="BW282" s="97"/>
      <c r="BX282" s="98">
        <f>(BW282*$E282*$F282*$G282*$I282*$BX$11)</f>
        <v>0</v>
      </c>
      <c r="BY282" s="97">
        <v>0</v>
      </c>
      <c r="BZ282" s="98">
        <f>(BY282*$E282*$F282*$G282*$I282*$BZ$11)</f>
        <v>0</v>
      </c>
      <c r="CA282" s="97">
        <v>50</v>
      </c>
      <c r="CB282" s="98">
        <f>(CA282*$E282*$F282*$G282*$J282*$CB$11)</f>
        <v>1731441.5999999999</v>
      </c>
      <c r="CC282" s="97"/>
      <c r="CD282" s="98">
        <f>(CC282*$E282*$F282*$G282*$I282*$CD$11)</f>
        <v>0</v>
      </c>
      <c r="CE282" s="97">
        <v>3</v>
      </c>
      <c r="CF282" s="98">
        <f>(CE282*$E282*$F282*$G282*$I282*$CF$11)</f>
        <v>60600.455999999998</v>
      </c>
      <c r="CG282" s="97">
        <v>24</v>
      </c>
      <c r="CH282" s="98">
        <f>(CG282*$E282*$F282*$G282*$I282*$CH$11)</f>
        <v>484803.64799999999</v>
      </c>
      <c r="CI282" s="97">
        <v>40</v>
      </c>
      <c r="CJ282" s="98">
        <f>(CI282*$E282*$F282*$G282*$I282*$CJ$11)</f>
        <v>1385153.2799999998</v>
      </c>
      <c r="CK282" s="97">
        <v>67</v>
      </c>
      <c r="CL282" s="98">
        <f>(CK282*$E282*$F282*$G282*$I282*$CL$11)</f>
        <v>1933443.1199999999</v>
      </c>
      <c r="CM282" s="97">
        <v>20</v>
      </c>
      <c r="CN282" s="98">
        <f>(CM282*$E282*$F282*$G282*$I282*$CN$11)</f>
        <v>640633.39199999999</v>
      </c>
      <c r="CO282" s="97">
        <v>81</v>
      </c>
      <c r="CP282" s="98">
        <f>(CO282*$E282*$F282*$G282*$J282*$CP$11)</f>
        <v>3113478.2851200001</v>
      </c>
      <c r="CQ282" s="97">
        <v>13</v>
      </c>
      <c r="CR282" s="98">
        <f>(CQ282*$E282*$F282*$G282*$J282*$CR$11)</f>
        <v>540209.77919999999</v>
      </c>
      <c r="CS282" s="97">
        <v>50</v>
      </c>
      <c r="CT282" s="98">
        <f>(CS282*$E282*$F282*$G282*$J282*$CT$11)</f>
        <v>1731441.5999999999</v>
      </c>
      <c r="CU282" s="103">
        <v>100</v>
      </c>
      <c r="CV282" s="98">
        <f>(CU282*$E282*$F282*$G282*$J282*$CV$11)</f>
        <v>3116594.88</v>
      </c>
      <c r="CW282" s="97">
        <v>8</v>
      </c>
      <c r="CX282" s="98">
        <f>(CW282*$E282*$F282*$G282*$J282*$CX$11)</f>
        <v>249327.59040000002</v>
      </c>
      <c r="CY282" s="97">
        <v>15</v>
      </c>
      <c r="CZ282" s="98">
        <f>(CY282*$E282*$F282*$G282*$J282*$CZ$11)</f>
        <v>519432.48</v>
      </c>
      <c r="DA282" s="97">
        <v>3</v>
      </c>
      <c r="DB282" s="98">
        <f>(DA282*$E282*$F282*$G282*$J282*$DB$11)</f>
        <v>103886.496</v>
      </c>
      <c r="DC282" s="97">
        <v>52</v>
      </c>
      <c r="DD282" s="98">
        <f>(DC282*$E282*$F282*$G282*$J282*$DD$11)</f>
        <v>2160839.1168</v>
      </c>
      <c r="DE282" s="97">
        <v>1</v>
      </c>
      <c r="DF282" s="98">
        <f>(DE282*$E282*$F282*$G282*$K282*$DF$11)</f>
        <v>55158.782400000004</v>
      </c>
      <c r="DG282" s="97">
        <v>5</v>
      </c>
      <c r="DH282" s="102">
        <f>(DG282*$E282*$F282*$G282*$L282*$DH$11)</f>
        <v>294004.96739999996</v>
      </c>
      <c r="DI282" s="98">
        <f t="shared" si="634"/>
        <v>1383</v>
      </c>
      <c r="DJ282" s="98">
        <f t="shared" si="635"/>
        <v>47334024.725160003</v>
      </c>
    </row>
    <row r="283" spans="1:114" ht="30" customHeight="1" thickBot="1" x14ac:dyDescent="0.3">
      <c r="A283" s="89"/>
      <c r="B283" s="169">
        <v>239</v>
      </c>
      <c r="C283" s="91" t="s">
        <v>651</v>
      </c>
      <c r="D283" s="129" t="s">
        <v>652</v>
      </c>
      <c r="E283" s="85">
        <v>23160</v>
      </c>
      <c r="F283" s="93">
        <v>0.53</v>
      </c>
      <c r="G283" s="94">
        <v>1</v>
      </c>
      <c r="H283" s="94"/>
      <c r="I283" s="130">
        <v>1.4</v>
      </c>
      <c r="J283" s="130">
        <v>1.68</v>
      </c>
      <c r="K283" s="130">
        <v>2.23</v>
      </c>
      <c r="L283" s="130">
        <v>2.57</v>
      </c>
      <c r="M283" s="97">
        <f>19+8</f>
        <v>27</v>
      </c>
      <c r="N283" s="98">
        <f>(M283*$E283*$F283*$G283*$I283*$N$11)</f>
        <v>510386.18400000007</v>
      </c>
      <c r="O283" s="87">
        <v>7</v>
      </c>
      <c r="P283" s="97">
        <f>(O283*$E283*$F283*$G283*$I283*$P$11)</f>
        <v>132322.34400000001</v>
      </c>
      <c r="Q283" s="97">
        <v>98</v>
      </c>
      <c r="R283" s="98">
        <f>(Q283*$E283*$F283*$G283*$I283*$R$11)</f>
        <v>1852512.8160000001</v>
      </c>
      <c r="S283" s="97"/>
      <c r="T283" s="98">
        <f>(S283/12*2*$E283*$F283*$G283*$I283*$T$11)+(S283/12*10*$E283*$F283*$G283*$I283*$T$12)</f>
        <v>0</v>
      </c>
      <c r="U283" s="97"/>
      <c r="V283" s="98">
        <f>(U283*$E283*$F283*$G283*$I283*$V$11)</f>
        <v>0</v>
      </c>
      <c r="W283" s="97"/>
      <c r="X283" s="98">
        <f>(W283*$E283*$F283*$G283*$I283*$X$11)</f>
        <v>0</v>
      </c>
      <c r="Y283" s="97"/>
      <c r="Z283" s="98">
        <f>(Y283*$E283*$F283*$G283*$I283*$Z$11)</f>
        <v>0</v>
      </c>
      <c r="AA283" s="97"/>
      <c r="AB283" s="98">
        <f>(AA283*$E283*$F283*$G283*$I283*$AB$11)</f>
        <v>0</v>
      </c>
      <c r="AC283" s="97">
        <v>6</v>
      </c>
      <c r="AD283" s="98">
        <f>(AC283*$E283*$F283*$G283*$I283*$AD$11)</f>
        <v>113419.152</v>
      </c>
      <c r="AE283" s="97"/>
      <c r="AF283" s="98">
        <f>(AE283*$E283*$F283*$G283*$I283*$AF$11)</f>
        <v>0</v>
      </c>
      <c r="AG283" s="87">
        <v>1</v>
      </c>
      <c r="AH283" s="98">
        <f>(AG283*$E283*$F283*$G283*$I283*$AH$11)</f>
        <v>18903.192000000003</v>
      </c>
      <c r="AI283" s="97">
        <v>913</v>
      </c>
      <c r="AJ283" s="98">
        <f>(AI283*$E283*$F283*$G283*$I283*$AJ$11)</f>
        <v>17258614.296</v>
      </c>
      <c r="AK283" s="97">
        <v>7</v>
      </c>
      <c r="AL283" s="97">
        <f>(AK283*$E283*$F283*$G283*$I283*$AL$11)</f>
        <v>132322.34400000001</v>
      </c>
      <c r="AM283" s="97">
        <v>67</v>
      </c>
      <c r="AN283" s="98">
        <f>(AM283*$E283*$F283*$G283*$J283*$AN$11)</f>
        <v>1519816.6368000002</v>
      </c>
      <c r="AO283" s="103">
        <v>0</v>
      </c>
      <c r="AP283" s="98">
        <f>(AO283*$E283*$F283*$G283*$J283*$AP$11)</f>
        <v>0</v>
      </c>
      <c r="AQ283" s="97">
        <v>0</v>
      </c>
      <c r="AR283" s="98">
        <f>(AQ283*$E283*$F283*$G283*$J283*$AR$11)</f>
        <v>0</v>
      </c>
      <c r="AS283" s="97"/>
      <c r="AT283" s="98">
        <f>(AS283*$E283*$F283*$G283*$I283*$AT$11)</f>
        <v>0</v>
      </c>
      <c r="AU283" s="97"/>
      <c r="AV283" s="97">
        <f>(AU283*$E283*$F283*$G283*$I283*$AV$11)</f>
        <v>0</v>
      </c>
      <c r="AW283" s="97"/>
      <c r="AX283" s="98">
        <f>(AW283*$E283*$F283*$G283*$I283*$AX$11)</f>
        <v>0</v>
      </c>
      <c r="AY283" s="97"/>
      <c r="AZ283" s="98">
        <f>(AY283*$E283*$F283*$G283*$I283*$AZ$11)</f>
        <v>0</v>
      </c>
      <c r="BA283" s="97"/>
      <c r="BB283" s="98">
        <f>(BA283*$E283*$F283*$G283*$I283*$BB$11)</f>
        <v>0</v>
      </c>
      <c r="BC283" s="97"/>
      <c r="BD283" s="98">
        <f>(BC283*$E283*$F283*$G283*$I283*$BD$11)</f>
        <v>0</v>
      </c>
      <c r="BE283" s="97">
        <v>26</v>
      </c>
      <c r="BF283" s="98">
        <f>(BE283*$E283*$F283*$G283*$I283*$BF$11)</f>
        <v>571907.48159999994</v>
      </c>
      <c r="BG283" s="97">
        <v>80</v>
      </c>
      <c r="BH283" s="98">
        <f>(BG283*$E283*$F283*$G283*$J283*$BH$11)</f>
        <v>1814706.432</v>
      </c>
      <c r="BI283" s="97">
        <v>70</v>
      </c>
      <c r="BJ283" s="98">
        <f>(BI283*$E283*$F283*$G283*$J283*$BJ$11)</f>
        <v>1660043.9519999998</v>
      </c>
      <c r="BK283" s="97"/>
      <c r="BL283" s="98">
        <f>(BK283*$E283*$F283*$G283*$J283*$BL$11)</f>
        <v>0</v>
      </c>
      <c r="BM283" s="97">
        <v>24</v>
      </c>
      <c r="BN283" s="98">
        <f>(BM283*$E283*$F283*$G283*$J283*$BN$11)</f>
        <v>494919.93599999999</v>
      </c>
      <c r="BO283" s="97">
        <v>8</v>
      </c>
      <c r="BP283" s="98">
        <f>(BO283*$E283*$F283*$G283*$J283*$BP$11)</f>
        <v>148475.98080000002</v>
      </c>
      <c r="BQ283" s="97">
        <v>63</v>
      </c>
      <c r="BR283" s="98">
        <f>(BQ283*$E283*$F283*$G283*$J283*$BR$11)</f>
        <v>1662930.98496</v>
      </c>
      <c r="BS283" s="97">
        <v>35</v>
      </c>
      <c r="BT283" s="98">
        <f>(BS283*$E283*$F283*$G283*$J283*$BT$11)</f>
        <v>793934.06400000001</v>
      </c>
      <c r="BU283" s="146"/>
      <c r="BV283" s="98">
        <f>(BU283*$E283*$F283*$G283*$I283*$BV$11)</f>
        <v>0</v>
      </c>
      <c r="BW283" s="97"/>
      <c r="BX283" s="98">
        <f>(BW283*$E283*$F283*$G283*$I283*$BX$11)</f>
        <v>0</v>
      </c>
      <c r="BY283" s="97"/>
      <c r="BZ283" s="98">
        <f>(BY283*$E283*$F283*$G283*$I283*$BZ$11)</f>
        <v>0</v>
      </c>
      <c r="CA283" s="107">
        <v>54</v>
      </c>
      <c r="CB283" s="98">
        <f>(CA283*$E283*$F283*$G283*$J283*$CB$11)</f>
        <v>1113569.8560000001</v>
      </c>
      <c r="CC283" s="97"/>
      <c r="CD283" s="98">
        <f>(CC283*$E283*$F283*$G283*$I283*$CD$11)</f>
        <v>0</v>
      </c>
      <c r="CE283" s="97"/>
      <c r="CF283" s="98">
        <f>(CE283*$E283*$F283*$G283*$I283*$CF$11)</f>
        <v>0</v>
      </c>
      <c r="CG283" s="97">
        <v>81</v>
      </c>
      <c r="CH283" s="98">
        <f>(CG283*$E283*$F283*$G283*$I283*$CH$11)</f>
        <v>974373.62399999995</v>
      </c>
      <c r="CI283" s="97"/>
      <c r="CJ283" s="98">
        <f>(CI283*$E283*$F283*$G283*$I283*$CJ$11)</f>
        <v>0</v>
      </c>
      <c r="CK283" s="97">
        <v>12</v>
      </c>
      <c r="CL283" s="98">
        <f>(CK283*$E283*$F283*$G283*$I283*$CL$11)</f>
        <v>206216.63999999998</v>
      </c>
      <c r="CM283" s="97">
        <v>15</v>
      </c>
      <c r="CN283" s="98">
        <f>(CM283*$E283*$F283*$G283*$I283*$CN$11)</f>
        <v>286125.58799999999</v>
      </c>
      <c r="CO283" s="97">
        <v>77</v>
      </c>
      <c r="CP283" s="98">
        <f>(CO283*$E283*$F283*$G283*$J283*$CP$11)</f>
        <v>1762533.6220800001</v>
      </c>
      <c r="CQ283" s="97">
        <v>17</v>
      </c>
      <c r="CR283" s="98">
        <f>(CQ283*$E283*$F283*$G283*$J283*$CR$11)</f>
        <v>420681.94559999998</v>
      </c>
      <c r="CS283" s="97">
        <v>10</v>
      </c>
      <c r="CT283" s="98">
        <f>(CS283*$E283*$F283*$G283*$J283*$CT$11)</f>
        <v>206216.63999999998</v>
      </c>
      <c r="CU283" s="103">
        <v>15</v>
      </c>
      <c r="CV283" s="98">
        <f>(CU283*$E283*$F283*$G283*$J283*$CV$11)</f>
        <v>278392.46399999998</v>
      </c>
      <c r="CW283" s="97"/>
      <c r="CX283" s="98">
        <f>(CW283*$E283*$F283*$G283*$J283*$CX$11)</f>
        <v>0</v>
      </c>
      <c r="CY283" s="97"/>
      <c r="CZ283" s="98">
        <f>(CY283*$E283*$F283*$G283*$J283*$CZ$11)</f>
        <v>0</v>
      </c>
      <c r="DA283" s="97"/>
      <c r="DB283" s="98">
        <f>(DA283*$E283*$F283*$G283*$J283*$DB$11)</f>
        <v>0</v>
      </c>
      <c r="DC283" s="97">
        <v>9</v>
      </c>
      <c r="DD283" s="98">
        <f>(DC283*$E283*$F283*$G283*$J283*$DD$11)</f>
        <v>222713.97120000003</v>
      </c>
      <c r="DE283" s="97">
        <v>6</v>
      </c>
      <c r="DF283" s="98">
        <f>(DE283*$E283*$F283*$G283*$K283*$DF$11)</f>
        <v>197084.18879999997</v>
      </c>
      <c r="DG283" s="97">
        <v>3</v>
      </c>
      <c r="DH283" s="102">
        <f>(DG283*$E283*$F283*$G283*$L283*$DH$11)</f>
        <v>105048.96588</v>
      </c>
      <c r="DI283" s="98">
        <f t="shared" si="634"/>
        <v>1731</v>
      </c>
      <c r="DJ283" s="98">
        <f t="shared" si="635"/>
        <v>34458173.301720001</v>
      </c>
    </row>
    <row r="284" spans="1:114" s="133" customFormat="1" ht="36.75" customHeight="1" thickBot="1" x14ac:dyDescent="0.35">
      <c r="A284" s="170"/>
      <c r="B284" s="169">
        <v>240</v>
      </c>
      <c r="C284" s="91" t="s">
        <v>653</v>
      </c>
      <c r="D284" s="129" t="s">
        <v>654</v>
      </c>
      <c r="E284" s="85">
        <v>23160</v>
      </c>
      <c r="F284" s="93">
        <v>4.07</v>
      </c>
      <c r="G284" s="94">
        <v>1</v>
      </c>
      <c r="H284" s="94"/>
      <c r="I284" s="130">
        <v>1.4</v>
      </c>
      <c r="J284" s="130">
        <v>1.68</v>
      </c>
      <c r="K284" s="130">
        <v>2.23</v>
      </c>
      <c r="L284" s="130">
        <v>2.57</v>
      </c>
      <c r="M284" s="97">
        <v>1</v>
      </c>
      <c r="N284" s="98">
        <f>(M284*$E284*$F284*$G284*$I284*$N$11)</f>
        <v>145162.24800000005</v>
      </c>
      <c r="O284" s="87">
        <v>0</v>
      </c>
      <c r="P284" s="97">
        <f>(O284*$E284*$F284*$G284*$I284*$P$11)</f>
        <v>0</v>
      </c>
      <c r="Q284" s="97">
        <v>3</v>
      </c>
      <c r="R284" s="98">
        <f>(Q284*$E284*$F284*$G284*$I284*$R$11)</f>
        <v>435486.74400000006</v>
      </c>
      <c r="S284" s="97"/>
      <c r="T284" s="98">
        <f>(S284/12*2*$E284*$F284*$G284*$I284*$T$11)+(S284/12*10*$E284*$F284*$G284*$I284*$T$12)</f>
        <v>0</v>
      </c>
      <c r="U284" s="97"/>
      <c r="V284" s="98">
        <f>(U284*$E284*$F284*$G284*$I284*$V$11)</f>
        <v>0</v>
      </c>
      <c r="W284" s="97"/>
      <c r="X284" s="98">
        <f>(W284*$E284*$F284*$G284*$I284*$X$11)</f>
        <v>0</v>
      </c>
      <c r="Y284" s="97"/>
      <c r="Z284" s="98">
        <f>(Y284*$E284*$F284*$G284*$I284*$Z$11)</f>
        <v>0</v>
      </c>
      <c r="AA284" s="97"/>
      <c r="AB284" s="98">
        <f>(AA284*$E284*$F284*$G284*$I284*$AB$11)</f>
        <v>0</v>
      </c>
      <c r="AC284" s="97"/>
      <c r="AD284" s="98">
        <f>(AC284*$E284*$F284*$G284*$I284*$AD$11)</f>
        <v>0</v>
      </c>
      <c r="AE284" s="97"/>
      <c r="AF284" s="98">
        <f>(AE284*$E284*$F284*$G284*$I284*$AF$11)</f>
        <v>0</v>
      </c>
      <c r="AG284" s="87"/>
      <c r="AH284" s="98">
        <f>(AG284*$E284*$F284*$G284*$I284*$AH$11)</f>
        <v>0</v>
      </c>
      <c r="AI284" s="98">
        <v>5</v>
      </c>
      <c r="AJ284" s="98">
        <f>(AI284*$E284*$F284*$G284*$I284*$AJ$11)</f>
        <v>725811.24000000011</v>
      </c>
      <c r="AK284" s="97"/>
      <c r="AL284" s="97">
        <f>(AK284*$E284*$F284*$G284*$I284*$AL$11)</f>
        <v>0</v>
      </c>
      <c r="AM284" s="97"/>
      <c r="AN284" s="98">
        <f>(AM284*$E284*$F284*$G284*$J284*$AN$11)</f>
        <v>0</v>
      </c>
      <c r="AO284" s="103"/>
      <c r="AP284" s="98">
        <f>(AO284*$E284*$F284*$G284*$J284*$AP$11)</f>
        <v>0</v>
      </c>
      <c r="AQ284" s="97">
        <v>0</v>
      </c>
      <c r="AR284" s="98">
        <f>(AQ284*$E284*$F284*$G284*$J284*$AR$11)</f>
        <v>0</v>
      </c>
      <c r="AS284" s="97"/>
      <c r="AT284" s="98">
        <f>(AS284*$E284*$F284*$G284*$I284*$AT$11)</f>
        <v>0</v>
      </c>
      <c r="AU284" s="97"/>
      <c r="AV284" s="97">
        <f>(AU284*$E284*$F284*$G284*$I284*$AV$11)</f>
        <v>0</v>
      </c>
      <c r="AW284" s="97"/>
      <c r="AX284" s="98">
        <f>(AW284*$E284*$F284*$G284*$I284*$AX$11)</f>
        <v>0</v>
      </c>
      <c r="AY284" s="97"/>
      <c r="AZ284" s="98">
        <f>(AY284*$E284*$F284*$G284*$I284*$AZ$11)</f>
        <v>0</v>
      </c>
      <c r="BA284" s="97"/>
      <c r="BB284" s="98">
        <f>(BA284*$E284*$F284*$G284*$I284*$BB$11)</f>
        <v>0</v>
      </c>
      <c r="BC284" s="97"/>
      <c r="BD284" s="98">
        <f>(BC284*$E284*$F284*$G284*$I284*$BD$11)</f>
        <v>0</v>
      </c>
      <c r="BE284" s="97"/>
      <c r="BF284" s="98">
        <f>(BE284*$E284*$F284*$G284*$I284*$BF$11)</f>
        <v>0</v>
      </c>
      <c r="BG284" s="97">
        <v>1</v>
      </c>
      <c r="BH284" s="98">
        <f>(BG284*$E284*$F284*$G284*$J284*$BH$11)</f>
        <v>174194.69760000004</v>
      </c>
      <c r="BI284" s="97"/>
      <c r="BJ284" s="98">
        <f>(BI284*$E284*$F284*$G284*$J284*$BJ$11)</f>
        <v>0</v>
      </c>
      <c r="BK284" s="97"/>
      <c r="BL284" s="98">
        <f>(BK284*$E284*$F284*$G284*$J284*$BL$11)</f>
        <v>0</v>
      </c>
      <c r="BM284" s="97"/>
      <c r="BN284" s="98">
        <f>(BM284*$E284*$F284*$G284*$J284*$BN$11)</f>
        <v>0</v>
      </c>
      <c r="BO284" s="97"/>
      <c r="BP284" s="98">
        <f>(BO284*$E284*$F284*$G284*$J284*$BP$11)</f>
        <v>0</v>
      </c>
      <c r="BQ284" s="97"/>
      <c r="BR284" s="98">
        <f>(BQ284*$E284*$F284*$G284*$J284*$BR$11)</f>
        <v>0</v>
      </c>
      <c r="BS284" s="97"/>
      <c r="BT284" s="98">
        <f>(BS284*$E284*$F284*$G284*$J284*$BT$11)</f>
        <v>0</v>
      </c>
      <c r="BU284" s="97"/>
      <c r="BV284" s="98">
        <f>(BU284*$E284*$F284*$G284*$I284*$BV$11)</f>
        <v>0</v>
      </c>
      <c r="BW284" s="97"/>
      <c r="BX284" s="98">
        <f>(BW284*$E284*$F284*$G284*$I284*$BX$11)</f>
        <v>0</v>
      </c>
      <c r="BY284" s="97"/>
      <c r="BZ284" s="98">
        <f>(BY284*$E284*$F284*$G284*$I284*$BZ$11)</f>
        <v>0</v>
      </c>
      <c r="CA284" s="107"/>
      <c r="CB284" s="98">
        <f>(CA284*$E284*$F284*$G284*$J284*$CB$11)</f>
        <v>0</v>
      </c>
      <c r="CC284" s="97"/>
      <c r="CD284" s="98">
        <f>(CC284*$E284*$F284*$G284*$I284*$CD$11)</f>
        <v>0</v>
      </c>
      <c r="CE284" s="97"/>
      <c r="CF284" s="98">
        <f>(CE284*$E284*$F284*$G284*$I284*$CF$11)</f>
        <v>0</v>
      </c>
      <c r="CG284" s="97"/>
      <c r="CH284" s="98">
        <f>(CG284*$E284*$F284*$G284*$I284*$CH$11)</f>
        <v>0</v>
      </c>
      <c r="CI284" s="97"/>
      <c r="CJ284" s="98">
        <f>(CI284*$E284*$F284*$G284*$I284*$CJ$11)</f>
        <v>0</v>
      </c>
      <c r="CK284" s="97"/>
      <c r="CL284" s="98">
        <f>(CK284*$E284*$F284*$G284*$I284*$CL$11)</f>
        <v>0</v>
      </c>
      <c r="CM284" s="97"/>
      <c r="CN284" s="98">
        <f>(CM284*$E284*$F284*$G284*$I284*$CN$11)</f>
        <v>0</v>
      </c>
      <c r="CO284" s="97">
        <v>0</v>
      </c>
      <c r="CP284" s="98">
        <f>(CO284*$E284*$F284*$G284*$J284*$CP$11)</f>
        <v>0</v>
      </c>
      <c r="CQ284" s="97"/>
      <c r="CR284" s="98">
        <f>(CQ284*$E284*$F284*$G284*$J284*$CR$11)</f>
        <v>0</v>
      </c>
      <c r="CS284" s="97"/>
      <c r="CT284" s="98">
        <f>(CS284*$E284*$F284*$G284*$J284*$CT$11)</f>
        <v>0</v>
      </c>
      <c r="CU284" s="103"/>
      <c r="CV284" s="98">
        <f>(CU284*$E284*$F284*$G284*$J284*$CV$11)</f>
        <v>0</v>
      </c>
      <c r="CW284" s="97"/>
      <c r="CX284" s="98">
        <f>(CW284*$E284*$F284*$G284*$J284*$CX$11)</f>
        <v>0</v>
      </c>
      <c r="CY284" s="97"/>
      <c r="CZ284" s="98">
        <f>(CY284*$E284*$F284*$G284*$J284*$CZ$11)</f>
        <v>0</v>
      </c>
      <c r="DA284" s="97"/>
      <c r="DB284" s="98">
        <f>(DA284*$E284*$F284*$G284*$J284*$DB$11)</f>
        <v>0</v>
      </c>
      <c r="DC284" s="97">
        <v>0</v>
      </c>
      <c r="DD284" s="98">
        <f>(DC284*$E284*$F284*$G284*$J284*$DD$11)</f>
        <v>0</v>
      </c>
      <c r="DE284" s="97"/>
      <c r="DF284" s="98">
        <f>(DE284*$E284*$F284*$G284*$K284*$DF$11)</f>
        <v>0</v>
      </c>
      <c r="DG284" s="97"/>
      <c r="DH284" s="102">
        <f>(DG284*$E284*$F284*$G284*$L284*$DH$11)</f>
        <v>0</v>
      </c>
      <c r="DI284" s="98">
        <f t="shared" si="634"/>
        <v>10</v>
      </c>
      <c r="DJ284" s="98">
        <f t="shared" si="635"/>
        <v>1480654.9296000004</v>
      </c>
    </row>
    <row r="285" spans="1:114" ht="45" customHeight="1" x14ac:dyDescent="0.25">
      <c r="A285" s="89"/>
      <c r="B285" s="169">
        <v>241</v>
      </c>
      <c r="C285" s="91" t="s">
        <v>655</v>
      </c>
      <c r="D285" s="129" t="s">
        <v>656</v>
      </c>
      <c r="E285" s="85">
        <v>23160</v>
      </c>
      <c r="F285" s="130">
        <v>1</v>
      </c>
      <c r="G285" s="94">
        <v>1</v>
      </c>
      <c r="H285" s="94"/>
      <c r="I285" s="130">
        <v>1.4</v>
      </c>
      <c r="J285" s="130">
        <v>1.68</v>
      </c>
      <c r="K285" s="130">
        <v>2.23</v>
      </c>
      <c r="L285" s="130">
        <v>2.57</v>
      </c>
      <c r="M285" s="97">
        <v>32</v>
      </c>
      <c r="N285" s="98">
        <f>(M285*$E285*$F285*$G285*$I285*$N$11)</f>
        <v>1141324.8</v>
      </c>
      <c r="O285" s="87">
        <v>0</v>
      </c>
      <c r="P285" s="97">
        <f>(O285*$E285*$F285*$G285*$I285*$P$11)</f>
        <v>0</v>
      </c>
      <c r="Q285" s="97"/>
      <c r="R285" s="98">
        <f>(Q285*$E285*$F285*$G285*$I285*$R$11)</f>
        <v>0</v>
      </c>
      <c r="S285" s="97"/>
      <c r="T285" s="98">
        <f>(S285/12*2*$E285*$F285*$G285*$I285*$T$11)+(S285/12*10*$E285*$F285*$G285*$I285*$T$12)</f>
        <v>0</v>
      </c>
      <c r="U285" s="97">
        <v>67</v>
      </c>
      <c r="V285" s="98">
        <f>(U285*$E285*$F285*$G285*$I285*$V$11)</f>
        <v>2389648.8000000003</v>
      </c>
      <c r="W285" s="97">
        <v>0</v>
      </c>
      <c r="X285" s="98">
        <f>(W285*$E285*$F285*$G285*$I285*$X$11)</f>
        <v>0</v>
      </c>
      <c r="Y285" s="97"/>
      <c r="Z285" s="98">
        <f>(Y285*$E285*$F285*$G285*$I285*$Z$11)</f>
        <v>0</v>
      </c>
      <c r="AA285" s="97">
        <v>0</v>
      </c>
      <c r="AB285" s="98">
        <f>(AA285*$E285*$F285*$G285*$I285*$AB$11)</f>
        <v>0</v>
      </c>
      <c r="AC285" s="97">
        <v>25</v>
      </c>
      <c r="AD285" s="98">
        <f>(AC285*$E285*$F285*$G285*$I285*$AD$11)</f>
        <v>891660.00000000012</v>
      </c>
      <c r="AE285" s="97">
        <v>0</v>
      </c>
      <c r="AF285" s="98">
        <f>(AE285*$E285*$F285*$G285*$I285*$AF$11)</f>
        <v>0</v>
      </c>
      <c r="AG285" s="106">
        <v>3</v>
      </c>
      <c r="AH285" s="98">
        <f>(AG285*$E285*$F285*$G285*$I285*$AH$11)</f>
        <v>106999.20000000001</v>
      </c>
      <c r="AI285" s="97"/>
      <c r="AJ285" s="98">
        <f>(AI285*$E285*$F285*$G285*$I285*$AJ$11)</f>
        <v>0</v>
      </c>
      <c r="AK285" s="97"/>
      <c r="AL285" s="97">
        <f>(AK285*$E285*$F285*$G285*$I285*$AL$11)</f>
        <v>0</v>
      </c>
      <c r="AM285" s="97"/>
      <c r="AN285" s="98">
        <f>(AM285*$E285*$F285*$G285*$J285*$AN$11)</f>
        <v>0</v>
      </c>
      <c r="AO285" s="103">
        <v>0</v>
      </c>
      <c r="AP285" s="98">
        <f>(AO285*$E285*$F285*$G285*$J285*$AP$11)</f>
        <v>0</v>
      </c>
      <c r="AQ285" s="97">
        <v>0</v>
      </c>
      <c r="AR285" s="98">
        <f>(AQ285*$E285*$F285*$G285*$J285*$AR$11)</f>
        <v>0</v>
      </c>
      <c r="AS285" s="97"/>
      <c r="AT285" s="98">
        <f>(AS285*$E285*$F285*$G285*$I285*$AT$11)</f>
        <v>0</v>
      </c>
      <c r="AU285" s="97"/>
      <c r="AV285" s="97">
        <f>(AU285*$E285*$F285*$G285*$I285*$AV$11)</f>
        <v>0</v>
      </c>
      <c r="AW285" s="97"/>
      <c r="AX285" s="98">
        <f>(AW285*$E285*$F285*$G285*$I285*$AX$11)</f>
        <v>0</v>
      </c>
      <c r="AY285" s="97">
        <v>0</v>
      </c>
      <c r="AZ285" s="98">
        <f>(AY285*$E285*$F285*$G285*$I285*$AZ$11)</f>
        <v>0</v>
      </c>
      <c r="BA285" s="97">
        <v>0</v>
      </c>
      <c r="BB285" s="98">
        <f>(BA285*$E285*$F285*$G285*$I285*$BB$11)</f>
        <v>0</v>
      </c>
      <c r="BC285" s="97">
        <v>0</v>
      </c>
      <c r="BD285" s="98">
        <f>(BC285*$E285*$F285*$G285*$I285*$BD$11)</f>
        <v>0</v>
      </c>
      <c r="BE285" s="97">
        <v>22</v>
      </c>
      <c r="BF285" s="98">
        <f>(BE285*$E285*$F285*$G285*$I285*$BF$11)</f>
        <v>913059.83999999997</v>
      </c>
      <c r="BG285" s="97">
        <v>17</v>
      </c>
      <c r="BH285" s="98">
        <f>(BG285*$E285*$F285*$G285*$J285*$BH$11)</f>
        <v>727594.56</v>
      </c>
      <c r="BI285" s="97">
        <v>0</v>
      </c>
      <c r="BJ285" s="98">
        <f>(BI285*$E285*$F285*$G285*$J285*$BJ$11)</f>
        <v>0</v>
      </c>
      <c r="BK285" s="97">
        <v>0</v>
      </c>
      <c r="BL285" s="98">
        <f>(BK285*$E285*$F285*$G285*$J285*$BL$11)</f>
        <v>0</v>
      </c>
      <c r="BM285" s="97"/>
      <c r="BN285" s="98">
        <f>(BM285*$E285*$F285*$G285*$J285*$BN$11)</f>
        <v>0</v>
      </c>
      <c r="BO285" s="97">
        <v>5</v>
      </c>
      <c r="BP285" s="98">
        <f>(BO285*$E285*$F285*$G285*$J285*$BP$11)</f>
        <v>175089.6</v>
      </c>
      <c r="BQ285" s="97"/>
      <c r="BR285" s="98">
        <f>(BQ285*$E285*$F285*$G285*$J285*$BR$11)</f>
        <v>0</v>
      </c>
      <c r="BS285" s="97"/>
      <c r="BT285" s="98">
        <f>(BS285*$E285*$F285*$G285*$J285*$BT$11)</f>
        <v>0</v>
      </c>
      <c r="BU285" s="97">
        <v>0</v>
      </c>
      <c r="BV285" s="98">
        <f>(BU285*$E285*$F285*$G285*$I285*$BV$11)</f>
        <v>0</v>
      </c>
      <c r="BW285" s="97">
        <v>0</v>
      </c>
      <c r="BX285" s="98">
        <f>(BW285*$E285*$F285*$G285*$I285*$BX$11)</f>
        <v>0</v>
      </c>
      <c r="BY285" s="97">
        <v>0</v>
      </c>
      <c r="BZ285" s="98">
        <f>(BY285*$E285*$F285*$G285*$I285*$BZ$11)</f>
        <v>0</v>
      </c>
      <c r="CA285" s="97">
        <v>28</v>
      </c>
      <c r="CB285" s="98">
        <f>(CA285*$E285*$F285*$G285*$J285*$CB$11)</f>
        <v>1089446.3999999999</v>
      </c>
      <c r="CC285" s="97">
        <v>10</v>
      </c>
      <c r="CD285" s="98">
        <f>(CC285*$E285*$F285*$G285*$I285*$CD$11)</f>
        <v>226968</v>
      </c>
      <c r="CE285" s="97"/>
      <c r="CF285" s="98">
        <f>(CE285*$E285*$F285*$G285*$I285*$CF$11)</f>
        <v>0</v>
      </c>
      <c r="CG285" s="97"/>
      <c r="CH285" s="98">
        <f>(CG285*$E285*$F285*$G285*$I285*$CH$11)</f>
        <v>0</v>
      </c>
      <c r="CI285" s="97"/>
      <c r="CJ285" s="98">
        <f>(CI285*$E285*$F285*$G285*$I285*$CJ$11)</f>
        <v>0</v>
      </c>
      <c r="CK285" s="97"/>
      <c r="CL285" s="98">
        <f>(CK285*$E285*$F285*$G285*$I285*$CL$11)</f>
        <v>0</v>
      </c>
      <c r="CM285" s="97"/>
      <c r="CN285" s="98">
        <f>(CM285*$E285*$F285*$G285*$I285*$CN$11)</f>
        <v>0</v>
      </c>
      <c r="CO285" s="97">
        <v>6</v>
      </c>
      <c r="CP285" s="98">
        <f>(CO285*$E285*$F285*$G285*$J285*$CP$11)</f>
        <v>259132.60800000001</v>
      </c>
      <c r="CQ285" s="97"/>
      <c r="CR285" s="98">
        <f>(CQ285*$E285*$F285*$G285*$J285*$CR$11)</f>
        <v>0</v>
      </c>
      <c r="CS285" s="97"/>
      <c r="CT285" s="98">
        <f>(CS285*$E285*$F285*$G285*$J285*$CT$11)</f>
        <v>0</v>
      </c>
      <c r="CU285" s="103">
        <v>0</v>
      </c>
      <c r="CV285" s="98">
        <f>(CU285*$E285*$F285*$G285*$J285*$CV$11)</f>
        <v>0</v>
      </c>
      <c r="CW285" s="97">
        <v>0</v>
      </c>
      <c r="CX285" s="98">
        <f>(CW285*$E285*$F285*$G285*$J285*$CX$11)</f>
        <v>0</v>
      </c>
      <c r="CY285" s="97"/>
      <c r="CZ285" s="98">
        <f>(CY285*$E285*$F285*$G285*$J285*$CZ$11)</f>
        <v>0</v>
      </c>
      <c r="DA285" s="97"/>
      <c r="DB285" s="98">
        <f>(DA285*$E285*$F285*$G285*$J285*$DB$11)</f>
        <v>0</v>
      </c>
      <c r="DC285" s="97">
        <v>0</v>
      </c>
      <c r="DD285" s="98">
        <f>(DC285*$E285*$F285*$G285*$J285*$DD$11)</f>
        <v>0</v>
      </c>
      <c r="DE285" s="97"/>
      <c r="DF285" s="98">
        <f>(DE285*$E285*$F285*$G285*$K285*$DF$11)</f>
        <v>0</v>
      </c>
      <c r="DG285" s="97"/>
      <c r="DH285" s="102">
        <f>(DG285*$E285*$F285*$G285*$L285*$DH$11)</f>
        <v>0</v>
      </c>
      <c r="DI285" s="98">
        <f t="shared" si="634"/>
        <v>215</v>
      </c>
      <c r="DJ285" s="98">
        <f t="shared" si="635"/>
        <v>7920923.8080000002</v>
      </c>
    </row>
    <row r="286" spans="1:114" ht="15.75" customHeight="1" x14ac:dyDescent="0.25">
      <c r="A286" s="89">
        <v>28</v>
      </c>
      <c r="B286" s="204"/>
      <c r="C286" s="205"/>
      <c r="D286" s="201" t="s">
        <v>657</v>
      </c>
      <c r="E286" s="85">
        <v>23160</v>
      </c>
      <c r="F286" s="155">
        <v>2.09</v>
      </c>
      <c r="G286" s="94">
        <v>1</v>
      </c>
      <c r="H286" s="88"/>
      <c r="I286" s="95">
        <v>1.4</v>
      </c>
      <c r="J286" s="95">
        <v>1.68</v>
      </c>
      <c r="K286" s="95">
        <v>2.23</v>
      </c>
      <c r="L286" s="96">
        <v>2.57</v>
      </c>
      <c r="M286" s="113">
        <f>SUM(M287:M291)</f>
        <v>302</v>
      </c>
      <c r="N286" s="113">
        <f>SUM(N287:N291)</f>
        <v>21927054.240000002</v>
      </c>
      <c r="O286" s="113">
        <f>SUM(O287:O291)</f>
        <v>14</v>
      </c>
      <c r="P286" s="113">
        <f t="shared" ref="P286:BT286" si="636">SUM(P287:P291)</f>
        <v>850286.97600000002</v>
      </c>
      <c r="Q286" s="113">
        <f t="shared" si="636"/>
        <v>57</v>
      </c>
      <c r="R286" s="113">
        <f t="shared" si="636"/>
        <v>4385021.76</v>
      </c>
      <c r="S286" s="113">
        <f>SUM(S287:S291)</f>
        <v>0</v>
      </c>
      <c r="T286" s="113">
        <f t="shared" si="636"/>
        <v>0</v>
      </c>
      <c r="U286" s="113">
        <f>SUM(U287:U291)</f>
        <v>56</v>
      </c>
      <c r="V286" s="113">
        <f t="shared" si="636"/>
        <v>4534172.16</v>
      </c>
      <c r="W286" s="113">
        <f t="shared" si="636"/>
        <v>0</v>
      </c>
      <c r="X286" s="113">
        <f t="shared" si="636"/>
        <v>0</v>
      </c>
      <c r="Y286" s="113">
        <f>SUM(Y287:Y291)</f>
        <v>0</v>
      </c>
      <c r="Z286" s="113">
        <f t="shared" si="636"/>
        <v>0</v>
      </c>
      <c r="AA286" s="113">
        <f>SUM(AA287:AA291)</f>
        <v>0</v>
      </c>
      <c r="AB286" s="113">
        <f t="shared" si="636"/>
        <v>0</v>
      </c>
      <c r="AC286" s="113">
        <f>SUM(AC287:AC291)</f>
        <v>0</v>
      </c>
      <c r="AD286" s="113">
        <f t="shared" si="636"/>
        <v>0</v>
      </c>
      <c r="AE286" s="113">
        <f t="shared" si="636"/>
        <v>0</v>
      </c>
      <c r="AF286" s="113">
        <f t="shared" si="636"/>
        <v>0</v>
      </c>
      <c r="AG286" s="113">
        <f>SUM(AG287:AG291)</f>
        <v>0</v>
      </c>
      <c r="AH286" s="113">
        <f t="shared" si="636"/>
        <v>0</v>
      </c>
      <c r="AI286" s="113">
        <f>SUM(AI287:AI291)</f>
        <v>11</v>
      </c>
      <c r="AJ286" s="113">
        <f t="shared" si="636"/>
        <v>673381.63199999987</v>
      </c>
      <c r="AK286" s="113">
        <f>SUM(AK287:AK291)</f>
        <v>15</v>
      </c>
      <c r="AL286" s="113">
        <f t="shared" si="636"/>
        <v>877393.43999999983</v>
      </c>
      <c r="AM286" s="113">
        <f>SUM(AM287:AM291)</f>
        <v>91</v>
      </c>
      <c r="AN286" s="113">
        <f t="shared" si="636"/>
        <v>7235480.4480000008</v>
      </c>
      <c r="AO286" s="113">
        <f>SUM(AO287:AO291)</f>
        <v>8</v>
      </c>
      <c r="AP286" s="113">
        <f t="shared" si="636"/>
        <v>763079.38560000015</v>
      </c>
      <c r="AQ286" s="113">
        <f t="shared" si="636"/>
        <v>0</v>
      </c>
      <c r="AR286" s="113">
        <f t="shared" si="636"/>
        <v>0</v>
      </c>
      <c r="AS286" s="113">
        <f t="shared" si="636"/>
        <v>0</v>
      </c>
      <c r="AT286" s="113">
        <f t="shared" si="636"/>
        <v>0</v>
      </c>
      <c r="AU286" s="113">
        <f>SUM(AU287:AU291)</f>
        <v>0</v>
      </c>
      <c r="AV286" s="113">
        <f t="shared" si="636"/>
        <v>0</v>
      </c>
      <c r="AW286" s="113">
        <f>SUM(AW287:AW291)</f>
        <v>0</v>
      </c>
      <c r="AX286" s="113">
        <f>SUM(AX287:AX291)</f>
        <v>0</v>
      </c>
      <c r="AY286" s="113">
        <f>SUM(AY287:AY291)</f>
        <v>0</v>
      </c>
      <c r="AZ286" s="113">
        <f t="shared" si="636"/>
        <v>0</v>
      </c>
      <c r="BA286" s="113">
        <v>0</v>
      </c>
      <c r="BB286" s="113">
        <f t="shared" si="636"/>
        <v>0</v>
      </c>
      <c r="BC286" s="113">
        <f>SUM(BC287:BC291)</f>
        <v>0</v>
      </c>
      <c r="BD286" s="113">
        <f t="shared" si="636"/>
        <v>0</v>
      </c>
      <c r="BE286" s="113">
        <f t="shared" si="636"/>
        <v>14</v>
      </c>
      <c r="BF286" s="113">
        <f t="shared" si="636"/>
        <v>1045038.4896</v>
      </c>
      <c r="BG286" s="113">
        <f>SUM(BG287:BG291)</f>
        <v>49</v>
      </c>
      <c r="BH286" s="113">
        <f t="shared" si="636"/>
        <v>4014609.9840000002</v>
      </c>
      <c r="BI286" s="113">
        <f>SUM(BI287:BI291)</f>
        <v>0</v>
      </c>
      <c r="BJ286" s="113">
        <f t="shared" si="636"/>
        <v>0</v>
      </c>
      <c r="BK286" s="113">
        <v>0</v>
      </c>
      <c r="BL286" s="113">
        <f t="shared" si="636"/>
        <v>0</v>
      </c>
      <c r="BM286" s="113">
        <f>SUM(BM287:BM291)</f>
        <v>11</v>
      </c>
      <c r="BN286" s="113">
        <f t="shared" si="636"/>
        <v>792183.16800000006</v>
      </c>
      <c r="BO286" s="113">
        <f t="shared" si="636"/>
        <v>0</v>
      </c>
      <c r="BP286" s="113">
        <f t="shared" si="636"/>
        <v>0</v>
      </c>
      <c r="BQ286" s="113">
        <f t="shared" si="636"/>
        <v>13</v>
      </c>
      <c r="BR286" s="113">
        <f t="shared" si="636"/>
        <v>1243089.4694399999</v>
      </c>
      <c r="BS286" s="113">
        <f>SUM(BS287:BS291)</f>
        <v>15</v>
      </c>
      <c r="BT286" s="203">
        <f t="shared" si="636"/>
        <v>1232630.784</v>
      </c>
      <c r="BU286" s="156">
        <f>SUM(BU287:BU291)</f>
        <v>0</v>
      </c>
      <c r="BV286" s="113">
        <f t="shared" ref="BV286:DJ286" si="637">SUM(BV287:BV291)</f>
        <v>0</v>
      </c>
      <c r="BW286" s="113">
        <f>SUM(BW287:BW291)</f>
        <v>0</v>
      </c>
      <c r="BX286" s="113">
        <f t="shared" si="637"/>
        <v>0</v>
      </c>
      <c r="BY286" s="113">
        <f t="shared" si="637"/>
        <v>0</v>
      </c>
      <c r="BZ286" s="113">
        <f t="shared" si="637"/>
        <v>0</v>
      </c>
      <c r="CA286" s="113">
        <f>SUM(CA287:CA291)</f>
        <v>22</v>
      </c>
      <c r="CB286" s="113">
        <f>SUM(CB287:CB291)</f>
        <v>1444294.656</v>
      </c>
      <c r="CC286" s="113">
        <f>SUM(CC287:CC291)</f>
        <v>0</v>
      </c>
      <c r="CD286" s="113">
        <f t="shared" si="637"/>
        <v>0</v>
      </c>
      <c r="CE286" s="113">
        <f>SUM(CE287:CE291)</f>
        <v>0</v>
      </c>
      <c r="CF286" s="113">
        <f t="shared" si="637"/>
        <v>0</v>
      </c>
      <c r="CG286" s="113">
        <f>SUM(CG287:CG291)</f>
        <v>0</v>
      </c>
      <c r="CH286" s="113">
        <f t="shared" si="637"/>
        <v>0</v>
      </c>
      <c r="CI286" s="113">
        <f>SUM(CI287:CI291)</f>
        <v>0</v>
      </c>
      <c r="CJ286" s="113">
        <f t="shared" si="637"/>
        <v>0</v>
      </c>
      <c r="CK286" s="113">
        <f t="shared" si="637"/>
        <v>8</v>
      </c>
      <c r="CL286" s="113">
        <f t="shared" si="637"/>
        <v>476632.79999999993</v>
      </c>
      <c r="CM286" s="113">
        <f t="shared" si="637"/>
        <v>5</v>
      </c>
      <c r="CN286" s="113">
        <f t="shared" si="637"/>
        <v>345510.14399999997</v>
      </c>
      <c r="CO286" s="113">
        <f t="shared" si="637"/>
        <v>33</v>
      </c>
      <c r="CP286" s="113">
        <f t="shared" si="637"/>
        <v>2578914.1727999998</v>
      </c>
      <c r="CQ286" s="113">
        <f t="shared" si="637"/>
        <v>11</v>
      </c>
      <c r="CR286" s="113">
        <f t="shared" si="637"/>
        <v>813349.55519999994</v>
      </c>
      <c r="CS286" s="113">
        <f t="shared" si="637"/>
        <v>0</v>
      </c>
      <c r="CT286" s="113">
        <f t="shared" si="637"/>
        <v>0</v>
      </c>
      <c r="CU286" s="113">
        <f>SUM(CU287:CU291)</f>
        <v>0</v>
      </c>
      <c r="CV286" s="113">
        <f t="shared" si="637"/>
        <v>0</v>
      </c>
      <c r="CW286" s="113">
        <f t="shared" si="637"/>
        <v>0</v>
      </c>
      <c r="CX286" s="113">
        <f t="shared" si="637"/>
        <v>0</v>
      </c>
      <c r="CY286" s="113">
        <f>SUM(CY287:CY291)</f>
        <v>0</v>
      </c>
      <c r="CZ286" s="113">
        <f t="shared" si="637"/>
        <v>0</v>
      </c>
      <c r="DA286" s="113">
        <f t="shared" si="637"/>
        <v>0</v>
      </c>
      <c r="DB286" s="113">
        <f t="shared" si="637"/>
        <v>0</v>
      </c>
      <c r="DC286" s="113">
        <f>SUM(DC287:DC291)</f>
        <v>3</v>
      </c>
      <c r="DD286" s="113">
        <f t="shared" si="637"/>
        <v>233452.79999999999</v>
      </c>
      <c r="DE286" s="113">
        <f>SUM(DE287:DE291)</f>
        <v>0</v>
      </c>
      <c r="DF286" s="113">
        <f t="shared" si="637"/>
        <v>0</v>
      </c>
      <c r="DG286" s="113">
        <f>SUM(DG287:DG291)</f>
        <v>1</v>
      </c>
      <c r="DH286" s="203">
        <f t="shared" si="637"/>
        <v>108352.39247999999</v>
      </c>
      <c r="DI286" s="113">
        <f t="shared" si="637"/>
        <v>739</v>
      </c>
      <c r="DJ286" s="113">
        <f t="shared" si="637"/>
        <v>55573928.457120001</v>
      </c>
    </row>
    <row r="287" spans="1:114" ht="18.75" x14ac:dyDescent="0.25">
      <c r="A287" s="89"/>
      <c r="B287" s="90">
        <v>242</v>
      </c>
      <c r="C287" s="91" t="s">
        <v>658</v>
      </c>
      <c r="D287" s="92" t="s">
        <v>659</v>
      </c>
      <c r="E287" s="85">
        <v>23160</v>
      </c>
      <c r="F287" s="93">
        <v>2.0499999999999998</v>
      </c>
      <c r="G287" s="111">
        <v>0.8</v>
      </c>
      <c r="H287" s="88"/>
      <c r="I287" s="95">
        <v>1.4</v>
      </c>
      <c r="J287" s="95">
        <v>1.68</v>
      </c>
      <c r="K287" s="95">
        <v>2.23</v>
      </c>
      <c r="L287" s="96">
        <v>2.57</v>
      </c>
      <c r="M287" s="97">
        <f>78-8</f>
        <v>70</v>
      </c>
      <c r="N287" s="98">
        <f>(M287*$E287*$F287*$G287*$I287*$N$11)</f>
        <v>4094502.72</v>
      </c>
      <c r="O287" s="97">
        <v>0</v>
      </c>
      <c r="P287" s="97">
        <f>(O287*$E287*$F287*$G287*$I287*$P$11)</f>
        <v>0</v>
      </c>
      <c r="Q287" s="97">
        <v>4</v>
      </c>
      <c r="R287" s="98">
        <f>(Q287*$E287*$F287*$G287*$I287*$R$11)</f>
        <v>233971.58399999994</v>
      </c>
      <c r="S287" s="97"/>
      <c r="T287" s="98">
        <f>(S287/12*2*$E287*$F287*$G287*$I287*$T$11)+(S287/12*10*$E287*$F287*$G287*$I287*$T$12)</f>
        <v>0</v>
      </c>
      <c r="U287" s="97"/>
      <c r="V287" s="98">
        <f>(U287*$E287*$F287*$G287*$I287*$V$11)</f>
        <v>0</v>
      </c>
      <c r="W287" s="97">
        <v>0</v>
      </c>
      <c r="X287" s="98">
        <f>(W287*$E287*$F287*$G287*$I287*$X$11)</f>
        <v>0</v>
      </c>
      <c r="Y287" s="97"/>
      <c r="Z287" s="98">
        <f>(Y287*$E287*$F287*$G287*$I287*$Z$11)</f>
        <v>0</v>
      </c>
      <c r="AA287" s="97">
        <v>0</v>
      </c>
      <c r="AB287" s="98">
        <f>(AA287*$E287*$F287*$G287*$I287*$AB$11)</f>
        <v>0</v>
      </c>
      <c r="AC287" s="97"/>
      <c r="AD287" s="98">
        <f>(AC287*$E287*$F287*$G287*$I287*$AD$11)</f>
        <v>0</v>
      </c>
      <c r="AE287" s="97">
        <v>0</v>
      </c>
      <c r="AF287" s="98">
        <f>(AE287*$E287*$F287*$G287*$I287*$AF$11)</f>
        <v>0</v>
      </c>
      <c r="AG287" s="99"/>
      <c r="AH287" s="98">
        <f>(AG287*$E287*$F287*$G287*$I287*$AH$11)</f>
        <v>0</v>
      </c>
      <c r="AI287" s="97">
        <v>8</v>
      </c>
      <c r="AJ287" s="98">
        <f>(AI287*$E287*$F287*$G287*$I287*$AJ$11)</f>
        <v>467943.16799999989</v>
      </c>
      <c r="AK287" s="97">
        <v>15</v>
      </c>
      <c r="AL287" s="97">
        <f>(AK287*$E287*$F287*$G287*$I287*$AL$11)</f>
        <v>877393.43999999983</v>
      </c>
      <c r="AM287" s="97">
        <v>15</v>
      </c>
      <c r="AN287" s="98">
        <f>(AM287*$E287*$F287*$G287*$J287*$AN$11)</f>
        <v>1052872.1279999998</v>
      </c>
      <c r="AO287" s="103">
        <v>0</v>
      </c>
      <c r="AP287" s="98">
        <f>(AO287*$E287*$F287*$G287*$J287*$AP$11)</f>
        <v>0</v>
      </c>
      <c r="AQ287" s="97"/>
      <c r="AR287" s="102">
        <f>(AQ287*$E287*$F287*$G287*$J287*$AR$11)</f>
        <v>0</v>
      </c>
      <c r="AS287" s="97"/>
      <c r="AT287" s="98">
        <f>(AS287*$E287*$F287*$G287*$I287*$AT$11)</f>
        <v>0</v>
      </c>
      <c r="AU287" s="97"/>
      <c r="AV287" s="97">
        <f>(AU287*$E287*$F287*$G287*$I287*$AV$11)</f>
        <v>0</v>
      </c>
      <c r="AW287" s="97"/>
      <c r="AX287" s="98">
        <f>(AW287*$E287*$F287*$G287*$I287*$AX$11)</f>
        <v>0</v>
      </c>
      <c r="AY287" s="97">
        <v>0</v>
      </c>
      <c r="AZ287" s="98">
        <f>(AY287*$E287*$F287*$G287*$I287*$AZ$11)</f>
        <v>0</v>
      </c>
      <c r="BA287" s="97">
        <v>0</v>
      </c>
      <c r="BB287" s="98">
        <f>(BA287*$E287*$F287*$G287*$I287*$BB$11)</f>
        <v>0</v>
      </c>
      <c r="BC287" s="97">
        <v>0</v>
      </c>
      <c r="BD287" s="98">
        <f>(BC287*$E287*$F287*$G287*$I287*$BD$11)</f>
        <v>0</v>
      </c>
      <c r="BE287" s="97">
        <v>2</v>
      </c>
      <c r="BF287" s="98">
        <f>(BE287*$E287*$F287*$G287*$I287*$BF$11)</f>
        <v>136128.92159999997</v>
      </c>
      <c r="BG287" s="97">
        <v>1</v>
      </c>
      <c r="BH287" s="98">
        <f>(BG287*$E287*$F287*$G287*$J287*$BH$11)</f>
        <v>70191.475199999986</v>
      </c>
      <c r="BI287" s="97">
        <v>0</v>
      </c>
      <c r="BJ287" s="98">
        <f>(BI287*$E287*$F287*$G287*$J287*$BJ$11)</f>
        <v>0</v>
      </c>
      <c r="BK287" s="97">
        <v>0</v>
      </c>
      <c r="BL287" s="98">
        <f>(BK287*$E287*$F287*$G287*$J287*$BL$11)</f>
        <v>0</v>
      </c>
      <c r="BM287" s="97"/>
      <c r="BN287" s="98">
        <f>(BM287*$E287*$F287*$G287*$J287*$BN$11)</f>
        <v>0</v>
      </c>
      <c r="BO287" s="97"/>
      <c r="BP287" s="98">
        <f>(BO287*$E287*$F287*$G287*$J287*$BP$11)</f>
        <v>0</v>
      </c>
      <c r="BQ287" s="97"/>
      <c r="BR287" s="98">
        <f>(BQ287*$E287*$F287*$G287*$J287*$BR$11)</f>
        <v>0</v>
      </c>
      <c r="BS287" s="97"/>
      <c r="BT287" s="102">
        <f>(BS287*$E287*$F287*$G287*$J287*$BT$11)</f>
        <v>0</v>
      </c>
      <c r="BU287" s="104">
        <v>0</v>
      </c>
      <c r="BV287" s="98">
        <f>(BU287*$E287*$F287*$G287*$I287*$BV$11)</f>
        <v>0</v>
      </c>
      <c r="BW287" s="97">
        <v>0</v>
      </c>
      <c r="BX287" s="98">
        <f>(BW287*$E287*$F287*$G287*$I287*$BX$11)</f>
        <v>0</v>
      </c>
      <c r="BY287" s="97">
        <v>0</v>
      </c>
      <c r="BZ287" s="98">
        <f>(BY287*$E287*$F287*$G287*$I287*$BZ$11)</f>
        <v>0</v>
      </c>
      <c r="CA287" s="97">
        <v>2</v>
      </c>
      <c r="CB287" s="98">
        <f>(CA287*$E287*$F287*$G287*$J287*$CB$11)</f>
        <v>127620.86399999997</v>
      </c>
      <c r="CC287" s="97">
        <v>0</v>
      </c>
      <c r="CD287" s="98">
        <f>(CC287*$E287*$F287*$G287*$I287*$CD$11)</f>
        <v>0</v>
      </c>
      <c r="CE287" s="97"/>
      <c r="CF287" s="98">
        <f>(CE287*$E287*$F287*$G287*$I287*$CF$11)</f>
        <v>0</v>
      </c>
      <c r="CG287" s="97"/>
      <c r="CH287" s="98">
        <f>(CG287*$E287*$F287*$G287*$I287*$CH$11)</f>
        <v>0</v>
      </c>
      <c r="CI287" s="97"/>
      <c r="CJ287" s="98">
        <f>(CI287*$E287*$F287*$G287*$I287*$CJ$11)</f>
        <v>0</v>
      </c>
      <c r="CK287" s="97">
        <v>1</v>
      </c>
      <c r="CL287" s="98">
        <f>(CK287*$E287*$F287*$G287*$I287*$CL$11)</f>
        <v>53175.359999999986</v>
      </c>
      <c r="CM287" s="97"/>
      <c r="CN287" s="98">
        <f>(CM287*$E287*$F287*$G287*$I287*$CN$11)</f>
        <v>0</v>
      </c>
      <c r="CO287" s="97">
        <v>9</v>
      </c>
      <c r="CP287" s="98">
        <f>(CO287*$E287*$F287*$G287*$J287*$CP$11)</f>
        <v>637466.21568000002</v>
      </c>
      <c r="CQ287" s="97">
        <v>1</v>
      </c>
      <c r="CR287" s="98">
        <f>(CQ287*$E287*$F287*$G287*$J287*$CR$11)</f>
        <v>76572.518399999986</v>
      </c>
      <c r="CS287" s="97"/>
      <c r="CT287" s="98">
        <f>(CS287*$E287*$F287*$G287*$J287*$CT$11)</f>
        <v>0</v>
      </c>
      <c r="CU287" s="103">
        <v>0</v>
      </c>
      <c r="CV287" s="98">
        <f>(CU287*$E287*$F287*$G287*$J287*$CV$11)</f>
        <v>0</v>
      </c>
      <c r="CW287" s="97">
        <v>0</v>
      </c>
      <c r="CX287" s="102">
        <f>(CW287*$E287*$F287*$G287*$J287*$CX$11)</f>
        <v>0</v>
      </c>
      <c r="CY287" s="97">
        <v>0</v>
      </c>
      <c r="CZ287" s="98">
        <f>(CY287*$E287*$F287*$G287*$J287*$CZ$11)</f>
        <v>0</v>
      </c>
      <c r="DA287" s="104"/>
      <c r="DB287" s="98">
        <f>(DA287*$E287*$F287*$G287*$J287*$DB$11)</f>
        <v>0</v>
      </c>
      <c r="DC287" s="97"/>
      <c r="DD287" s="98">
        <f>(DC287*$E287*$F287*$G287*$J287*$DD$11)</f>
        <v>0</v>
      </c>
      <c r="DE287" s="97"/>
      <c r="DF287" s="98">
        <f>(DE287*$E287*$F287*$G287*$K287*$DF$11)</f>
        <v>0</v>
      </c>
      <c r="DG287" s="97">
        <v>1</v>
      </c>
      <c r="DH287" s="102">
        <f>(DG287*$E287*$F287*$G287*$L287*$DH$11)</f>
        <v>108352.39247999999</v>
      </c>
      <c r="DI287" s="98">
        <f t="shared" ref="DI287:DJ291" si="638">SUM(M287,O287,Q287,S287,U287,W287,Y287,AA287,AC287,AE287,AG287,AI287,AO287,AS287,AU287,BY287,AK287,AY287,BA287,BC287,CM287,BE287,BG287,AM287,BK287,AQ287,CO287,BM287,CQ287,BO287,BQ287,BS287,CA287,BU287,BW287,CC287,CE287,CG287,CI287,CK287,CS287,CU287,BI287,AW287,CW287,CY287,DA287,DC287,DE287,DG287)</f>
        <v>129</v>
      </c>
      <c r="DJ287" s="98">
        <f t="shared" si="638"/>
        <v>7936190.7873600004</v>
      </c>
    </row>
    <row r="288" spans="1:114" ht="45" x14ac:dyDescent="0.25">
      <c r="A288" s="89"/>
      <c r="B288" s="90">
        <v>243</v>
      </c>
      <c r="C288" s="91" t="s">
        <v>660</v>
      </c>
      <c r="D288" s="92" t="s">
        <v>661</v>
      </c>
      <c r="E288" s="85">
        <v>23160</v>
      </c>
      <c r="F288" s="93">
        <v>1.54</v>
      </c>
      <c r="G288" s="94">
        <v>1</v>
      </c>
      <c r="H288" s="88"/>
      <c r="I288" s="95">
        <v>1.4</v>
      </c>
      <c r="J288" s="95">
        <v>1.68</v>
      </c>
      <c r="K288" s="95">
        <v>2.23</v>
      </c>
      <c r="L288" s="96">
        <v>2.57</v>
      </c>
      <c r="M288" s="97">
        <v>18</v>
      </c>
      <c r="N288" s="98">
        <f>(M288*$E288*$F288*$G288*$I288*$N$11)</f>
        <v>988672.60800000012</v>
      </c>
      <c r="O288" s="97">
        <v>8</v>
      </c>
      <c r="P288" s="97">
        <f>(O288*$E288*$F288*$G288*$I288*$P$11)</f>
        <v>439410.04800000001</v>
      </c>
      <c r="Q288" s="97">
        <v>20</v>
      </c>
      <c r="R288" s="98">
        <f>(Q288*$E288*$F288*$G288*$I288*$R$11)</f>
        <v>1098525.1200000001</v>
      </c>
      <c r="S288" s="97"/>
      <c r="T288" s="98">
        <f>(S288/12*2*$E288*$F288*$G288*$I288*$T$11)+(S288/12*10*$E288*$F288*$G288*$I288*$T$12)</f>
        <v>0</v>
      </c>
      <c r="U288" s="97"/>
      <c r="V288" s="98">
        <f>(U288*$E288*$F288*$G288*$I288*$V$11)</f>
        <v>0</v>
      </c>
      <c r="W288" s="97">
        <v>0</v>
      </c>
      <c r="X288" s="98">
        <f>(W288*$E288*$F288*$G288*$I288*$X$11)</f>
        <v>0</v>
      </c>
      <c r="Y288" s="97"/>
      <c r="Z288" s="98">
        <f>(Y288*$E288*$F288*$G288*$I288*$Z$11)</f>
        <v>0</v>
      </c>
      <c r="AA288" s="97">
        <v>0</v>
      </c>
      <c r="AB288" s="98">
        <f>(AA288*$E288*$F288*$G288*$I288*$AB$11)</f>
        <v>0</v>
      </c>
      <c r="AC288" s="97"/>
      <c r="AD288" s="98">
        <f>(AC288*$E288*$F288*$G288*$I288*$AD$11)</f>
        <v>0</v>
      </c>
      <c r="AE288" s="97">
        <v>0</v>
      </c>
      <c r="AF288" s="98">
        <f>(AE288*$E288*$F288*$G288*$I288*$AF$11)</f>
        <v>0</v>
      </c>
      <c r="AG288" s="99"/>
      <c r="AH288" s="98">
        <f>(AG288*$E288*$F288*$G288*$I288*$AH$11)</f>
        <v>0</v>
      </c>
      <c r="AI288" s="97"/>
      <c r="AJ288" s="98">
        <f>(AI288*$E288*$F288*$G288*$I288*$AJ$11)</f>
        <v>0</v>
      </c>
      <c r="AK288" s="97"/>
      <c r="AL288" s="97">
        <f>(AK288*$E288*$F288*$G288*$I288*$AL$11)</f>
        <v>0</v>
      </c>
      <c r="AM288" s="97">
        <v>6</v>
      </c>
      <c r="AN288" s="98">
        <f>(AM288*$E288*$F288*$G288*$J288*$AN$11)</f>
        <v>395469.04320000001</v>
      </c>
      <c r="AO288" s="103">
        <v>2</v>
      </c>
      <c r="AP288" s="98">
        <f>(AO288*$E288*$F288*$G288*$J288*$AP$11)</f>
        <v>131823.01440000001</v>
      </c>
      <c r="AQ288" s="97">
        <v>0</v>
      </c>
      <c r="AR288" s="102">
        <f>(AQ288*$E288*$F288*$G288*$J288*$AR$11)</f>
        <v>0</v>
      </c>
      <c r="AS288" s="97"/>
      <c r="AT288" s="98">
        <f>(AS288*$E288*$F288*$G288*$I288*$AT$11)</f>
        <v>0</v>
      </c>
      <c r="AU288" s="97"/>
      <c r="AV288" s="97">
        <f>(AU288*$E288*$F288*$G288*$I288*$AV$11)</f>
        <v>0</v>
      </c>
      <c r="AW288" s="97"/>
      <c r="AX288" s="98">
        <f>(AW288*$E288*$F288*$G288*$I288*$AX$11)</f>
        <v>0</v>
      </c>
      <c r="AY288" s="97">
        <v>0</v>
      </c>
      <c r="AZ288" s="98">
        <f>(AY288*$E288*$F288*$G288*$I288*$AZ$11)</f>
        <v>0</v>
      </c>
      <c r="BA288" s="97">
        <v>0</v>
      </c>
      <c r="BB288" s="98">
        <f>(BA288*$E288*$F288*$G288*$I288*$BB$11)</f>
        <v>0</v>
      </c>
      <c r="BC288" s="97">
        <v>0</v>
      </c>
      <c r="BD288" s="98">
        <f>(BC288*$E288*$F288*$G288*$I288*$BD$11)</f>
        <v>0</v>
      </c>
      <c r="BE288" s="97">
        <v>3</v>
      </c>
      <c r="BF288" s="98">
        <f>(BE288*$E288*$F288*$G288*$I288*$BF$11)</f>
        <v>191742.56639999998</v>
      </c>
      <c r="BG288" s="97">
        <v>0</v>
      </c>
      <c r="BH288" s="98">
        <f>(BG288*$E288*$F288*$G288*$J288*$BH$11)</f>
        <v>0</v>
      </c>
      <c r="BI288" s="97">
        <v>0</v>
      </c>
      <c r="BJ288" s="98">
        <f>(BI288*$E288*$F288*$G288*$J288*$BJ$11)</f>
        <v>0</v>
      </c>
      <c r="BK288" s="97">
        <v>0</v>
      </c>
      <c r="BL288" s="98">
        <f>(BK288*$E288*$F288*$G288*$J288*$BL$11)</f>
        <v>0</v>
      </c>
      <c r="BM288" s="97">
        <v>2</v>
      </c>
      <c r="BN288" s="98">
        <f>(BM288*$E288*$F288*$G288*$J288*$BN$11)</f>
        <v>119839.10400000001</v>
      </c>
      <c r="BO288" s="97"/>
      <c r="BP288" s="98">
        <f>(BO288*$E288*$F288*$G288*$J288*$BP$11)</f>
        <v>0</v>
      </c>
      <c r="BQ288" s="97"/>
      <c r="BR288" s="98">
        <f>(BQ288*$E288*$F288*$G288*$J288*$BR$11)</f>
        <v>0</v>
      </c>
      <c r="BS288" s="97"/>
      <c r="BT288" s="102">
        <f>(BS288*$E288*$F288*$G288*$J288*$BT$11)</f>
        <v>0</v>
      </c>
      <c r="BU288" s="104">
        <v>0</v>
      </c>
      <c r="BV288" s="98">
        <f>(BU288*$E288*$F288*$G288*$I288*$BV$11)</f>
        <v>0</v>
      </c>
      <c r="BW288" s="97">
        <v>0</v>
      </c>
      <c r="BX288" s="98">
        <f>(BW288*$E288*$F288*$G288*$I288*$BX$11)</f>
        <v>0</v>
      </c>
      <c r="BY288" s="97">
        <v>0</v>
      </c>
      <c r="BZ288" s="98">
        <f>(BY288*$E288*$F288*$G288*$I288*$BZ$11)</f>
        <v>0</v>
      </c>
      <c r="CA288" s="97">
        <v>12</v>
      </c>
      <c r="CB288" s="98">
        <f>(CA288*$E288*$F288*$G288*$J288*$CB$11)</f>
        <v>719034.62399999995</v>
      </c>
      <c r="CC288" s="97">
        <v>0</v>
      </c>
      <c r="CD288" s="98">
        <f>(CC288*$E288*$F288*$G288*$I288*$CD$11)</f>
        <v>0</v>
      </c>
      <c r="CE288" s="97"/>
      <c r="CF288" s="98">
        <f>(CE288*$E288*$F288*$G288*$I288*$CF$11)</f>
        <v>0</v>
      </c>
      <c r="CG288" s="97"/>
      <c r="CH288" s="98">
        <f>(CG288*$E288*$F288*$G288*$I288*$CH$11)</f>
        <v>0</v>
      </c>
      <c r="CI288" s="97"/>
      <c r="CJ288" s="98">
        <f>(CI288*$E288*$F288*$G288*$I288*$CJ$11)</f>
        <v>0</v>
      </c>
      <c r="CK288" s="97">
        <v>1</v>
      </c>
      <c r="CL288" s="98">
        <f>(CK288*$E288*$F288*$G288*$I288*$CL$11)</f>
        <v>49932.959999999999</v>
      </c>
      <c r="CM288" s="97"/>
      <c r="CN288" s="98">
        <f>(CM288*$E288*$F288*$G288*$I288*$CN$11)</f>
        <v>0</v>
      </c>
      <c r="CO288" s="97">
        <v>5</v>
      </c>
      <c r="CP288" s="98">
        <f>(CO288*$E288*$F288*$G288*$J288*$CP$11)</f>
        <v>332553.51360000006</v>
      </c>
      <c r="CQ288" s="97">
        <v>9</v>
      </c>
      <c r="CR288" s="98">
        <f>(CQ288*$E288*$F288*$G288*$J288*$CR$11)</f>
        <v>647131.16159999999</v>
      </c>
      <c r="CS288" s="97">
        <v>0</v>
      </c>
      <c r="CT288" s="98">
        <f>(CS288*$E288*$F288*$G288*$J288*$CT$11)</f>
        <v>0</v>
      </c>
      <c r="CU288" s="103">
        <v>0</v>
      </c>
      <c r="CV288" s="98">
        <f>(CU288*$E288*$F288*$G288*$J288*$CV$11)</f>
        <v>0</v>
      </c>
      <c r="CW288" s="97">
        <v>0</v>
      </c>
      <c r="CX288" s="102">
        <f>(CW288*$E288*$F288*$G288*$J288*$CX$11)</f>
        <v>0</v>
      </c>
      <c r="CY288" s="97"/>
      <c r="CZ288" s="98">
        <f>(CY288*$E288*$F288*$G288*$J288*$CZ$11)</f>
        <v>0</v>
      </c>
      <c r="DA288" s="104"/>
      <c r="DB288" s="98">
        <f>(DA288*$E288*$F288*$G288*$J288*$DB$11)</f>
        <v>0</v>
      </c>
      <c r="DC288" s="97">
        <v>2</v>
      </c>
      <c r="DD288" s="98">
        <f>(DC288*$E288*$F288*$G288*$J288*$DD$11)</f>
        <v>143806.92480000001</v>
      </c>
      <c r="DE288" s="97"/>
      <c r="DF288" s="98">
        <f>(DE288*$E288*$F288*$G288*$K288*$DF$11)</f>
        <v>0</v>
      </c>
      <c r="DG288" s="97"/>
      <c r="DH288" s="102">
        <f>(DG288*$E288*$F288*$G288*$L288*$DH$11)</f>
        <v>0</v>
      </c>
      <c r="DI288" s="98">
        <f t="shared" si="638"/>
        <v>88</v>
      </c>
      <c r="DJ288" s="98">
        <f t="shared" si="638"/>
        <v>5257940.688000001</v>
      </c>
    </row>
    <row r="289" spans="1:114" ht="45" x14ac:dyDescent="0.25">
      <c r="A289" s="89"/>
      <c r="B289" s="90">
        <v>244</v>
      </c>
      <c r="C289" s="91" t="s">
        <v>662</v>
      </c>
      <c r="D289" s="92" t="s">
        <v>663</v>
      </c>
      <c r="E289" s="85">
        <v>23160</v>
      </c>
      <c r="F289" s="93">
        <v>1.92</v>
      </c>
      <c r="G289" s="94">
        <v>1</v>
      </c>
      <c r="H289" s="88"/>
      <c r="I289" s="95">
        <v>1.4</v>
      </c>
      <c r="J289" s="95">
        <v>1.68</v>
      </c>
      <c r="K289" s="95">
        <v>2.23</v>
      </c>
      <c r="L289" s="96">
        <v>2.57</v>
      </c>
      <c r="M289" s="97">
        <f>121+8</f>
        <v>129</v>
      </c>
      <c r="N289" s="98">
        <f>(M289*$E289*$F289*$G289*$I289*$N$11)</f>
        <v>8833853.9519999996</v>
      </c>
      <c r="O289" s="97">
        <v>6</v>
      </c>
      <c r="P289" s="97">
        <f>(O289*$E289*$F289*$G289*$I289*$P$11)</f>
        <v>410876.92800000001</v>
      </c>
      <c r="Q289" s="97">
        <v>8</v>
      </c>
      <c r="R289" s="98">
        <f>(Q289*$E289*$F289*$G289*$I289*$R$11)</f>
        <v>547835.90399999998</v>
      </c>
      <c r="S289" s="97"/>
      <c r="T289" s="98">
        <f>(S289/12*2*$E289*$F289*$G289*$I289*$T$11)+(S289/12*10*$E289*$F289*$G289*$I289*$T$12)</f>
        <v>0</v>
      </c>
      <c r="U289" s="97">
        <v>21</v>
      </c>
      <c r="V289" s="98">
        <f>(U289*$E289*$F289*$G289*$I289*$V$11)</f>
        <v>1438069.2480000001</v>
      </c>
      <c r="W289" s="97">
        <v>0</v>
      </c>
      <c r="X289" s="98">
        <f>(W289*$E289*$F289*$G289*$I289*$X$11)</f>
        <v>0</v>
      </c>
      <c r="Y289" s="97"/>
      <c r="Z289" s="98">
        <f>(Y289*$E289*$F289*$G289*$I289*$Z$11)</f>
        <v>0</v>
      </c>
      <c r="AA289" s="97">
        <v>0</v>
      </c>
      <c r="AB289" s="98">
        <f>(AA289*$E289*$F289*$G289*$I289*$AB$11)</f>
        <v>0</v>
      </c>
      <c r="AC289" s="97"/>
      <c r="AD289" s="98">
        <f>(AC289*$E289*$F289*$G289*$I289*$AD$11)</f>
        <v>0</v>
      </c>
      <c r="AE289" s="97">
        <v>0</v>
      </c>
      <c r="AF289" s="98">
        <f>(AE289*$E289*$F289*$G289*$I289*$AF$11)</f>
        <v>0</v>
      </c>
      <c r="AG289" s="99"/>
      <c r="AH289" s="98">
        <f>(AG289*$E289*$F289*$G289*$I289*$AH$11)</f>
        <v>0</v>
      </c>
      <c r="AI289" s="97">
        <v>3</v>
      </c>
      <c r="AJ289" s="98">
        <f>(AI289*$E289*$F289*$G289*$I289*$AJ$11)</f>
        <v>205438.46400000001</v>
      </c>
      <c r="AK289" s="97"/>
      <c r="AL289" s="97">
        <f>(AK289*$E289*$F289*$G289*$I289*$AL$11)</f>
        <v>0</v>
      </c>
      <c r="AM289" s="97">
        <v>68</v>
      </c>
      <c r="AN289" s="98">
        <f>(AM289*$E289*$F289*$G289*$J289*$AN$11)</f>
        <v>5587926.2208000012</v>
      </c>
      <c r="AO289" s="103">
        <v>3</v>
      </c>
      <c r="AP289" s="98">
        <f>(AO289*$E289*$F289*$G289*$J289*$AP$11)</f>
        <v>246526.15680000003</v>
      </c>
      <c r="AQ289" s="97"/>
      <c r="AR289" s="102">
        <f>(AQ289*$E289*$F289*$G289*$J289*$AR$11)</f>
        <v>0</v>
      </c>
      <c r="AS289" s="97"/>
      <c r="AT289" s="98">
        <f>(AS289*$E289*$F289*$G289*$I289*$AT$11)</f>
        <v>0</v>
      </c>
      <c r="AU289" s="97"/>
      <c r="AV289" s="97">
        <f>(AU289*$E289*$F289*$G289*$I289*$AV$11)</f>
        <v>0</v>
      </c>
      <c r="AW289" s="97"/>
      <c r="AX289" s="98">
        <f>(AW289*$E289*$F289*$G289*$I289*$AX$11)</f>
        <v>0</v>
      </c>
      <c r="AY289" s="97">
        <v>0</v>
      </c>
      <c r="AZ289" s="98">
        <f>(AY289*$E289*$F289*$G289*$I289*$AZ$11)</f>
        <v>0</v>
      </c>
      <c r="BA289" s="97">
        <v>0</v>
      </c>
      <c r="BB289" s="98">
        <f>(BA289*$E289*$F289*$G289*$I289*$BB$11)</f>
        <v>0</v>
      </c>
      <c r="BC289" s="97">
        <v>0</v>
      </c>
      <c r="BD289" s="98">
        <f>(BC289*$E289*$F289*$G289*$I289*$BD$11)</f>
        <v>0</v>
      </c>
      <c r="BE289" s="97">
        <v>9</v>
      </c>
      <c r="BF289" s="98">
        <f>(BE289*$E289*$F289*$G289*$I289*$BF$11)</f>
        <v>717167.00159999996</v>
      </c>
      <c r="BG289" s="97">
        <v>48</v>
      </c>
      <c r="BH289" s="98">
        <f>(BG289*$E289*$F289*$G289*$J289*$BH$11)</f>
        <v>3944418.5088000004</v>
      </c>
      <c r="BI289" s="97">
        <v>0</v>
      </c>
      <c r="BJ289" s="98">
        <f>(BI289*$E289*$F289*$G289*$J289*$BJ$11)</f>
        <v>0</v>
      </c>
      <c r="BK289" s="97">
        <v>0</v>
      </c>
      <c r="BL289" s="98">
        <f>(BK289*$E289*$F289*$G289*$J289*$BL$11)</f>
        <v>0</v>
      </c>
      <c r="BM289" s="97">
        <v>9</v>
      </c>
      <c r="BN289" s="98">
        <f>(BM289*$E289*$F289*$G289*$J289*$BN$11)</f>
        <v>672344.06400000001</v>
      </c>
      <c r="BO289" s="97"/>
      <c r="BP289" s="98">
        <f>(BO289*$E289*$F289*$G289*$J289*$BP$11)</f>
        <v>0</v>
      </c>
      <c r="BQ289" s="97">
        <v>13</v>
      </c>
      <c r="BR289" s="98">
        <f>(BQ289*$E289*$F289*$G289*$J289*$BR$11)</f>
        <v>1243089.4694399999</v>
      </c>
      <c r="BS289" s="97">
        <v>15</v>
      </c>
      <c r="BT289" s="102">
        <f>(BS289*$E289*$F289*$G289*$J289*$BT$11)</f>
        <v>1232630.784</v>
      </c>
      <c r="BU289" s="104">
        <v>0</v>
      </c>
      <c r="BV289" s="98">
        <f>(BU289*$E289*$F289*$G289*$I289*$BV$11)</f>
        <v>0</v>
      </c>
      <c r="BW289" s="97">
        <v>0</v>
      </c>
      <c r="BX289" s="98">
        <f>(BW289*$E289*$F289*$G289*$I289*$BX$11)</f>
        <v>0</v>
      </c>
      <c r="BY289" s="97">
        <v>0</v>
      </c>
      <c r="BZ289" s="98">
        <f>(BY289*$E289*$F289*$G289*$I289*$BZ$11)</f>
        <v>0</v>
      </c>
      <c r="CA289" s="97">
        <v>8</v>
      </c>
      <c r="CB289" s="98">
        <f>(CA289*$E289*$F289*$G289*$J289*$CB$11)</f>
        <v>597639.16799999995</v>
      </c>
      <c r="CC289" s="97">
        <v>0</v>
      </c>
      <c r="CD289" s="98">
        <f>(CC289*$E289*$F289*$G289*$I289*$CD$11)</f>
        <v>0</v>
      </c>
      <c r="CE289" s="97"/>
      <c r="CF289" s="98">
        <f>(CE289*$E289*$F289*$G289*$I289*$CF$11)</f>
        <v>0</v>
      </c>
      <c r="CG289" s="97"/>
      <c r="CH289" s="98">
        <f>(CG289*$E289*$F289*$G289*$I289*$CH$11)</f>
        <v>0</v>
      </c>
      <c r="CI289" s="97"/>
      <c r="CJ289" s="98">
        <f>(CI289*$E289*$F289*$G289*$I289*$CJ$11)</f>
        <v>0</v>
      </c>
      <c r="CK289" s="97">
        <v>6</v>
      </c>
      <c r="CL289" s="98">
        <f>(CK289*$E289*$F289*$G289*$I289*$CL$11)</f>
        <v>373524.47999999998</v>
      </c>
      <c r="CM289" s="97">
        <v>5</v>
      </c>
      <c r="CN289" s="98">
        <f>(CM289*$E289*$F289*$G289*$I289*$CN$11)</f>
        <v>345510.14399999997</v>
      </c>
      <c r="CO289" s="97">
        <v>17</v>
      </c>
      <c r="CP289" s="98">
        <f>(CO289*$E289*$F289*$G289*$J289*$CP$11)</f>
        <v>1409681.3875200001</v>
      </c>
      <c r="CQ289" s="97">
        <v>1</v>
      </c>
      <c r="CR289" s="98">
        <f>(CQ289*$E289*$F289*$G289*$J289*$CR$11)</f>
        <v>89645.875199999995</v>
      </c>
      <c r="CS289" s="97">
        <v>0</v>
      </c>
      <c r="CT289" s="98">
        <f>(CS289*$E289*$F289*$G289*$J289*$CT$11)</f>
        <v>0</v>
      </c>
      <c r="CU289" s="103"/>
      <c r="CV289" s="98">
        <f>(CU289*$E289*$F289*$G289*$J289*$CV$11)</f>
        <v>0</v>
      </c>
      <c r="CW289" s="97">
        <v>0</v>
      </c>
      <c r="CX289" s="102">
        <f>(CW289*$E289*$F289*$G289*$J289*$CX$11)</f>
        <v>0</v>
      </c>
      <c r="CY289" s="97"/>
      <c r="CZ289" s="98">
        <f>(CY289*$E289*$F289*$G289*$J289*$CZ$11)</f>
        <v>0</v>
      </c>
      <c r="DA289" s="104"/>
      <c r="DB289" s="98">
        <f>(DA289*$E289*$F289*$G289*$J289*$DB$11)</f>
        <v>0</v>
      </c>
      <c r="DC289" s="97">
        <v>1</v>
      </c>
      <c r="DD289" s="98">
        <f>(DC289*$E289*$F289*$G289*$J289*$DD$11)</f>
        <v>89645.875199999995</v>
      </c>
      <c r="DE289" s="97"/>
      <c r="DF289" s="98">
        <f>(DE289*$E289*$F289*$G289*$K289*$DF$11)</f>
        <v>0</v>
      </c>
      <c r="DG289" s="97"/>
      <c r="DH289" s="102">
        <f>(DG289*$E289*$F289*$G289*$L289*$DH$11)</f>
        <v>0</v>
      </c>
      <c r="DI289" s="98">
        <f t="shared" si="638"/>
        <v>370</v>
      </c>
      <c r="DJ289" s="98">
        <f t="shared" si="638"/>
        <v>27985823.631359998</v>
      </c>
    </row>
    <row r="290" spans="1:114" ht="45" x14ac:dyDescent="0.25">
      <c r="A290" s="89"/>
      <c r="B290" s="90">
        <v>245</v>
      </c>
      <c r="C290" s="91" t="s">
        <v>664</v>
      </c>
      <c r="D290" s="92" t="s">
        <v>665</v>
      </c>
      <c r="E290" s="85">
        <v>23160</v>
      </c>
      <c r="F290" s="93">
        <v>2.56</v>
      </c>
      <c r="G290" s="94">
        <v>1</v>
      </c>
      <c r="H290" s="88"/>
      <c r="I290" s="95">
        <v>1.4</v>
      </c>
      <c r="J290" s="95">
        <v>1.68</v>
      </c>
      <c r="K290" s="95">
        <v>2.23</v>
      </c>
      <c r="L290" s="96">
        <v>2.57</v>
      </c>
      <c r="M290" s="98">
        <v>45</v>
      </c>
      <c r="N290" s="98">
        <f>(M290*$E290*$F290*$G290*$I290)</f>
        <v>3735244.7999999998</v>
      </c>
      <c r="O290" s="97">
        <v>0</v>
      </c>
      <c r="P290" s="97">
        <f>(O290*$E290*$F290*$G290*$I290)</f>
        <v>0</v>
      </c>
      <c r="Q290" s="97">
        <v>7</v>
      </c>
      <c r="R290" s="98">
        <f>(Q290*$E290*$F290*$G290*$I290)</f>
        <v>581038.07999999996</v>
      </c>
      <c r="S290" s="97"/>
      <c r="T290" s="98">
        <f>(S290*$E290*$F290*$G290*$I290)</f>
        <v>0</v>
      </c>
      <c r="U290" s="97">
        <v>27</v>
      </c>
      <c r="V290" s="98">
        <f>(U290*$E290*$F290*$G290*$I290)</f>
        <v>2241146.8799999999</v>
      </c>
      <c r="W290" s="97">
        <v>0</v>
      </c>
      <c r="X290" s="98">
        <f>(W290*$E290*$F290*$G290*$I290)</f>
        <v>0</v>
      </c>
      <c r="Y290" s="97"/>
      <c r="Z290" s="98">
        <f>(Y290*$E290*$F290*$G290*$I290)</f>
        <v>0</v>
      </c>
      <c r="AA290" s="97">
        <v>0</v>
      </c>
      <c r="AB290" s="98">
        <f>(AA290*$E290*$F290*$G290*$I290)</f>
        <v>0</v>
      </c>
      <c r="AC290" s="97"/>
      <c r="AD290" s="98">
        <f>(AC290*$E290*$F290*$G290*$I290)</f>
        <v>0</v>
      </c>
      <c r="AE290" s="97">
        <v>0</v>
      </c>
      <c r="AF290" s="98">
        <f>(AE290*$E290*$F290*$G290*$I290)</f>
        <v>0</v>
      </c>
      <c r="AG290" s="99"/>
      <c r="AH290" s="98">
        <f>(AG290*$E290*$F290*$G290*$I290)</f>
        <v>0</v>
      </c>
      <c r="AI290" s="97"/>
      <c r="AJ290" s="98">
        <f>(AI290*$E290*$F290*$G290*$I290)</f>
        <v>0</v>
      </c>
      <c r="AK290" s="97"/>
      <c r="AL290" s="98">
        <f>(AK290*$E290*$F290*$G290*$I290)</f>
        <v>0</v>
      </c>
      <c r="AM290" s="97">
        <v>2</v>
      </c>
      <c r="AN290" s="98">
        <f>(AM290*$E290*$F290*$G290*$J290)</f>
        <v>199213.05599999998</v>
      </c>
      <c r="AO290" s="103"/>
      <c r="AP290" s="98">
        <f>(AO290*$E290*$F290*$G290*$J290)</f>
        <v>0</v>
      </c>
      <c r="AQ290" s="97">
        <v>0</v>
      </c>
      <c r="AR290" s="98">
        <f>(AQ290*$E290*$F290*$G290*$J290)</f>
        <v>0</v>
      </c>
      <c r="AS290" s="97"/>
      <c r="AT290" s="98">
        <f>(AS290*$E290*$F290*$G290*$I290)</f>
        <v>0</v>
      </c>
      <c r="AU290" s="97"/>
      <c r="AV290" s="98">
        <f>(AU290*$E290*$F290*$G290*$I290)</f>
        <v>0</v>
      </c>
      <c r="AW290" s="97"/>
      <c r="AX290" s="98">
        <f>(AW290*$E290*$F290*$G290*$I290)</f>
        <v>0</v>
      </c>
      <c r="AY290" s="97">
        <v>0</v>
      </c>
      <c r="AZ290" s="98">
        <f>(AY290*$E290*$F290*$G290*$I290)</f>
        <v>0</v>
      </c>
      <c r="BA290" s="97">
        <v>0</v>
      </c>
      <c r="BB290" s="98">
        <f>(BA290*$E290*$F290*$G290*$I290)</f>
        <v>0</v>
      </c>
      <c r="BC290" s="97">
        <v>0</v>
      </c>
      <c r="BD290" s="98">
        <f>(BC290*$E290*$F290*$G290*$I290)</f>
        <v>0</v>
      </c>
      <c r="BE290" s="97"/>
      <c r="BF290" s="98">
        <f>(BE290*$E290*$F290*$G290*$I290)</f>
        <v>0</v>
      </c>
      <c r="BG290" s="97">
        <v>0</v>
      </c>
      <c r="BH290" s="98">
        <f>(BG290*$E290*$F290*$G290*$J290)</f>
        <v>0</v>
      </c>
      <c r="BI290" s="97">
        <v>0</v>
      </c>
      <c r="BJ290" s="98">
        <f>(BI290*$E290*$F290*$G290*$J290)</f>
        <v>0</v>
      </c>
      <c r="BK290" s="97">
        <v>0</v>
      </c>
      <c r="BL290" s="98">
        <f>(BK290*$E290*$F290*$G290*$J290)</f>
        <v>0</v>
      </c>
      <c r="BM290" s="97"/>
      <c r="BN290" s="98">
        <f>(BM290*$E290*$F290*$G290*$J290)</f>
        <v>0</v>
      </c>
      <c r="BO290" s="97"/>
      <c r="BP290" s="98">
        <f>(BO290*$E290*$F290*$G290*$J290)</f>
        <v>0</v>
      </c>
      <c r="BQ290" s="97"/>
      <c r="BR290" s="98">
        <f>(BQ290*$E290*$F290*$G290*$J290)</f>
        <v>0</v>
      </c>
      <c r="BS290" s="97"/>
      <c r="BT290" s="98">
        <f>(BS290*$E290*$F290*$G290*$J290)</f>
        <v>0</v>
      </c>
      <c r="BU290" s="104">
        <v>0</v>
      </c>
      <c r="BV290" s="98">
        <f>(BU290*$E290*$F290*$G290*$I290)</f>
        <v>0</v>
      </c>
      <c r="BW290" s="97">
        <v>0</v>
      </c>
      <c r="BX290" s="98">
        <f>(BW290*$E290*$F290*$G290*$I290)</f>
        <v>0</v>
      </c>
      <c r="BY290" s="97">
        <v>0</v>
      </c>
      <c r="BZ290" s="98">
        <f>(BY290*$E290*$F290*$G290*$I290)</f>
        <v>0</v>
      </c>
      <c r="CA290" s="97"/>
      <c r="CB290" s="98">
        <f>(CA290*$E290*$F290*$G290*$J290)</f>
        <v>0</v>
      </c>
      <c r="CC290" s="97">
        <v>0</v>
      </c>
      <c r="CD290" s="98">
        <f>(CC290*$E290*$F290*$G290*$I290)</f>
        <v>0</v>
      </c>
      <c r="CE290" s="97"/>
      <c r="CF290" s="98">
        <f>(CE290*$E290*$F290*$G290*$I290)</f>
        <v>0</v>
      </c>
      <c r="CG290" s="97"/>
      <c r="CH290" s="98">
        <f>(CG290*$E290*$F290*$G290*$I290)</f>
        <v>0</v>
      </c>
      <c r="CI290" s="97"/>
      <c r="CJ290" s="98">
        <f>(CI290*$E290*$F290*$G290*$I290)</f>
        <v>0</v>
      </c>
      <c r="CK290" s="97"/>
      <c r="CL290" s="98">
        <f>(CK290*$E290*$F290*$G290*$I290)</f>
        <v>0</v>
      </c>
      <c r="CM290" s="97"/>
      <c r="CN290" s="98">
        <f>(CM290*$E290*$F290*$G290*$I290)</f>
        <v>0</v>
      </c>
      <c r="CO290" s="97">
        <v>2</v>
      </c>
      <c r="CP290" s="98">
        <f>(CO290*$E290*$F290*$G290*$J290)</f>
        <v>199213.05599999998</v>
      </c>
      <c r="CQ290" s="97"/>
      <c r="CR290" s="98">
        <f>(CQ290*$E290*$F290*$G290*$J290)</f>
        <v>0</v>
      </c>
      <c r="CS290" s="97">
        <v>0</v>
      </c>
      <c r="CT290" s="98">
        <f>(CS290*$E290*$F290*$G290*$J290)</f>
        <v>0</v>
      </c>
      <c r="CU290" s="103"/>
      <c r="CV290" s="98">
        <f>(CU290*$E290*$F290*$G290*$J290)</f>
        <v>0</v>
      </c>
      <c r="CW290" s="97">
        <v>0</v>
      </c>
      <c r="CX290" s="98">
        <f>(CW290*$E290*$F290*$G290*$J290)</f>
        <v>0</v>
      </c>
      <c r="CY290" s="97">
        <v>0</v>
      </c>
      <c r="CZ290" s="98">
        <f>(CY290*$E290*$F290*$G290*$J290)</f>
        <v>0</v>
      </c>
      <c r="DA290" s="104"/>
      <c r="DB290" s="98">
        <f>(DA290*$E290*$F290*$G290*$J290)</f>
        <v>0</v>
      </c>
      <c r="DC290" s="97"/>
      <c r="DD290" s="98">
        <f>(DC290*$E290*$F290*$G290*$J290)</f>
        <v>0</v>
      </c>
      <c r="DE290" s="97"/>
      <c r="DF290" s="98">
        <f>(DE290*$E290*$F290*$G290*$K290)</f>
        <v>0</v>
      </c>
      <c r="DG290" s="97"/>
      <c r="DH290" s="102">
        <f>(DG290*$E290*$F290*$G290*$L290)</f>
        <v>0</v>
      </c>
      <c r="DI290" s="98">
        <f t="shared" si="638"/>
        <v>83</v>
      </c>
      <c r="DJ290" s="98">
        <f t="shared" si="638"/>
        <v>6955855.8719999995</v>
      </c>
    </row>
    <row r="291" spans="1:114" ht="45" x14ac:dyDescent="0.25">
      <c r="A291" s="89"/>
      <c r="B291" s="90">
        <v>246</v>
      </c>
      <c r="C291" s="91" t="s">
        <v>666</v>
      </c>
      <c r="D291" s="92" t="s">
        <v>667</v>
      </c>
      <c r="E291" s="85">
        <v>23160</v>
      </c>
      <c r="F291" s="93">
        <v>4.12</v>
      </c>
      <c r="G291" s="111">
        <v>0.8</v>
      </c>
      <c r="H291" s="88"/>
      <c r="I291" s="95">
        <v>1.4</v>
      </c>
      <c r="J291" s="95">
        <v>1.68</v>
      </c>
      <c r="K291" s="95">
        <v>2.23</v>
      </c>
      <c r="L291" s="96">
        <v>2.57</v>
      </c>
      <c r="M291" s="98">
        <v>40</v>
      </c>
      <c r="N291" s="98">
        <f>(M291*$E291*$F291*$G291*$I291)</f>
        <v>4274780.1600000001</v>
      </c>
      <c r="O291" s="97">
        <v>0</v>
      </c>
      <c r="P291" s="97">
        <f>(O291*$E291*$F291*$G291*$I291)</f>
        <v>0</v>
      </c>
      <c r="Q291" s="97">
        <f>25-7</f>
        <v>18</v>
      </c>
      <c r="R291" s="98">
        <f>(Q291*$E291*$F291*$G291*$I291)</f>
        <v>1923651.0720000002</v>
      </c>
      <c r="S291" s="97"/>
      <c r="T291" s="98">
        <f>(S291*$E291*$F291*$G291*$I291)</f>
        <v>0</v>
      </c>
      <c r="U291" s="97">
        <v>8</v>
      </c>
      <c r="V291" s="98">
        <f>(U291*$E291*$F291*$G291*$I291)</f>
        <v>854956.03200000001</v>
      </c>
      <c r="W291" s="97">
        <v>0</v>
      </c>
      <c r="X291" s="98">
        <f>(W291*$E291*$F291*$G291*$I291)</f>
        <v>0</v>
      </c>
      <c r="Y291" s="97"/>
      <c r="Z291" s="98">
        <f>(Y291*$E291*$F291*$G291*$I291)</f>
        <v>0</v>
      </c>
      <c r="AA291" s="97">
        <v>0</v>
      </c>
      <c r="AB291" s="98">
        <f>(AA291*$E291*$F291*$G291*$I291)</f>
        <v>0</v>
      </c>
      <c r="AC291" s="97"/>
      <c r="AD291" s="98">
        <f>(AC291*$E291*$F291*$G291*$I291)</f>
        <v>0</v>
      </c>
      <c r="AE291" s="97">
        <v>0</v>
      </c>
      <c r="AF291" s="98">
        <f>(AE291*$E291*$F291*$G291*$I291)</f>
        <v>0</v>
      </c>
      <c r="AG291" s="99"/>
      <c r="AH291" s="98">
        <f>(AG291*$E291*$F291*$G291*$I291)</f>
        <v>0</v>
      </c>
      <c r="AI291" s="97"/>
      <c r="AJ291" s="98">
        <f>(AI291*$E291*$F291*$G291*$I291)</f>
        <v>0</v>
      </c>
      <c r="AK291" s="97">
        <v>0</v>
      </c>
      <c r="AL291" s="98">
        <f>(AK291*$E291*$F291*$G291*$I291)</f>
        <v>0</v>
      </c>
      <c r="AM291" s="97"/>
      <c r="AN291" s="98">
        <f>(AM291*$E291*$F291*$G291*$J291)</f>
        <v>0</v>
      </c>
      <c r="AO291" s="103">
        <v>3</v>
      </c>
      <c r="AP291" s="98">
        <f>(AO291*$E291*$F291*$G291*$J291)</f>
        <v>384730.21440000006</v>
      </c>
      <c r="AQ291" s="97">
        <v>0</v>
      </c>
      <c r="AR291" s="98">
        <f>(AQ291*$E291*$F291*$G291*$J291)</f>
        <v>0</v>
      </c>
      <c r="AS291" s="97"/>
      <c r="AT291" s="98">
        <f>(AS291*$E291*$F291*$G291*$I291)</f>
        <v>0</v>
      </c>
      <c r="AU291" s="97">
        <v>0</v>
      </c>
      <c r="AV291" s="98">
        <f>(AU291*$E291*$F291*$G291*$I291)</f>
        <v>0</v>
      </c>
      <c r="AW291" s="97"/>
      <c r="AX291" s="98">
        <f>(AW291*$E291*$F291*$G291*$I291)</f>
        <v>0</v>
      </c>
      <c r="AY291" s="97">
        <v>0</v>
      </c>
      <c r="AZ291" s="98">
        <f>(AY291*$E291*$F291*$G291*$I291)</f>
        <v>0</v>
      </c>
      <c r="BA291" s="97">
        <v>0</v>
      </c>
      <c r="BB291" s="98">
        <f>(BA291*$E291*$F291*$G291*$I291)</f>
        <v>0</v>
      </c>
      <c r="BC291" s="97">
        <v>0</v>
      </c>
      <c r="BD291" s="98">
        <f>(BC291*$E291*$F291*$G291*$I291)</f>
        <v>0</v>
      </c>
      <c r="BE291" s="97"/>
      <c r="BF291" s="98">
        <f>(BE291*$E291*$F291*$G291*$I291)</f>
        <v>0</v>
      </c>
      <c r="BG291" s="97">
        <v>0</v>
      </c>
      <c r="BH291" s="98">
        <f>(BG291*$E291*$F291*$G291*$J291)</f>
        <v>0</v>
      </c>
      <c r="BI291" s="97">
        <v>0</v>
      </c>
      <c r="BJ291" s="98">
        <f>(BI291*$E291*$F291*$G291*$J291)</f>
        <v>0</v>
      </c>
      <c r="BK291" s="97">
        <v>0</v>
      </c>
      <c r="BL291" s="98">
        <f>(BK291*$E291*$F291*$G291*$J291)</f>
        <v>0</v>
      </c>
      <c r="BM291" s="97"/>
      <c r="BN291" s="98">
        <f>(BM291*$E291*$F291*$G291*$J291)</f>
        <v>0</v>
      </c>
      <c r="BO291" s="97"/>
      <c r="BP291" s="98">
        <f>(BO291*$E291*$F291*$G291*$J291)</f>
        <v>0</v>
      </c>
      <c r="BQ291" s="97"/>
      <c r="BR291" s="98">
        <f>(BQ291*$E291*$F291*$G291*$J291)</f>
        <v>0</v>
      </c>
      <c r="BS291" s="97"/>
      <c r="BT291" s="98">
        <f>(BS291*$E291*$F291*$G291*$J291)</f>
        <v>0</v>
      </c>
      <c r="BU291" s="104">
        <v>0</v>
      </c>
      <c r="BV291" s="98">
        <f>(BU291*$E291*$F291*$G291*$I291)</f>
        <v>0</v>
      </c>
      <c r="BW291" s="97">
        <v>0</v>
      </c>
      <c r="BX291" s="98">
        <f>(BW291*$E291*$F291*$G291*$I291)</f>
        <v>0</v>
      </c>
      <c r="BY291" s="97">
        <v>0</v>
      </c>
      <c r="BZ291" s="98">
        <f>(BY291*$E291*$F291*$G291*$I291)</f>
        <v>0</v>
      </c>
      <c r="CA291" s="97"/>
      <c r="CB291" s="98">
        <f>(CA291*$E291*$F291*$G291*$J291)</f>
        <v>0</v>
      </c>
      <c r="CC291" s="97">
        <v>0</v>
      </c>
      <c r="CD291" s="98">
        <f>(CC291*$E291*$F291*$G291*$I291)</f>
        <v>0</v>
      </c>
      <c r="CE291" s="97"/>
      <c r="CF291" s="98">
        <f>(CE291*$E291*$F291*$G291*$I291)</f>
        <v>0</v>
      </c>
      <c r="CG291" s="97"/>
      <c r="CH291" s="98">
        <f>(CG291*$E291*$F291*$G291*$I291)</f>
        <v>0</v>
      </c>
      <c r="CI291" s="97"/>
      <c r="CJ291" s="98">
        <f>(CI291*$E291*$F291*$G291*$I291)</f>
        <v>0</v>
      </c>
      <c r="CK291" s="97"/>
      <c r="CL291" s="98">
        <f>(CK291*$E291*$F291*$G291*$I291)</f>
        <v>0</v>
      </c>
      <c r="CM291" s="97"/>
      <c r="CN291" s="98">
        <f>(CM291*$E291*$F291*$G291*$I291)</f>
        <v>0</v>
      </c>
      <c r="CO291" s="97">
        <v>0</v>
      </c>
      <c r="CP291" s="98">
        <f>(CO291*$E291*$F291*$G291*$J291)</f>
        <v>0</v>
      </c>
      <c r="CQ291" s="97"/>
      <c r="CR291" s="98">
        <f>(CQ291*$E291*$F291*$G291*$J291)</f>
        <v>0</v>
      </c>
      <c r="CS291" s="97">
        <v>0</v>
      </c>
      <c r="CT291" s="98">
        <f>(CS291*$E291*$F291*$G291*$J291)</f>
        <v>0</v>
      </c>
      <c r="CU291" s="103">
        <v>0</v>
      </c>
      <c r="CV291" s="98">
        <f>(CU291*$E291*$F291*$G291*$J291)</f>
        <v>0</v>
      </c>
      <c r="CW291" s="97">
        <v>0</v>
      </c>
      <c r="CX291" s="98">
        <f>(CW291*$E291*$F291*$G291*$J291)</f>
        <v>0</v>
      </c>
      <c r="CY291" s="97">
        <v>0</v>
      </c>
      <c r="CZ291" s="98">
        <f>(CY291*$E291*$F291*$G291*$J291)</f>
        <v>0</v>
      </c>
      <c r="DA291" s="104"/>
      <c r="DB291" s="98">
        <f>(DA291*$E291*$F291*$G291*$J291)</f>
        <v>0</v>
      </c>
      <c r="DC291" s="97"/>
      <c r="DD291" s="98">
        <f>(DC291*$E291*$F291*$G291*$J291)</f>
        <v>0</v>
      </c>
      <c r="DE291" s="97"/>
      <c r="DF291" s="98">
        <f>(DE291*$E291*$F291*$G291*$K291)</f>
        <v>0</v>
      </c>
      <c r="DG291" s="97"/>
      <c r="DH291" s="102">
        <f>(DG291*$E291*$F291*$G291*$L291)</f>
        <v>0</v>
      </c>
      <c r="DI291" s="98">
        <f t="shared" si="638"/>
        <v>69</v>
      </c>
      <c r="DJ291" s="98">
        <f t="shared" si="638"/>
        <v>7438117.4784000004</v>
      </c>
    </row>
    <row r="292" spans="1:114" ht="15.75" customHeight="1" x14ac:dyDescent="0.25">
      <c r="A292" s="89">
        <v>29</v>
      </c>
      <c r="B292" s="204"/>
      <c r="C292" s="205"/>
      <c r="D292" s="201" t="s">
        <v>668</v>
      </c>
      <c r="E292" s="85">
        <v>23160</v>
      </c>
      <c r="F292" s="155">
        <v>1.37</v>
      </c>
      <c r="G292" s="94">
        <v>1</v>
      </c>
      <c r="H292" s="88"/>
      <c r="I292" s="95">
        <v>1.4</v>
      </c>
      <c r="J292" s="95">
        <v>1.68</v>
      </c>
      <c r="K292" s="95">
        <v>2.23</v>
      </c>
      <c r="L292" s="96">
        <v>2.57</v>
      </c>
      <c r="M292" s="113">
        <f>SUM(M293:M305)</f>
        <v>1039</v>
      </c>
      <c r="N292" s="113">
        <f>SUM(N293:N305)</f>
        <v>57637421.184000008</v>
      </c>
      <c r="O292" s="113">
        <f>SUM(O293:O305)</f>
        <v>3909</v>
      </c>
      <c r="P292" s="113">
        <f t="shared" ref="P292:BT292" si="639">SUM(P293:P305)</f>
        <v>290453575.94400001</v>
      </c>
      <c r="Q292" s="113">
        <f t="shared" si="639"/>
        <v>1103</v>
      </c>
      <c r="R292" s="113">
        <f t="shared" si="639"/>
        <v>48342011.592</v>
      </c>
      <c r="S292" s="113">
        <f>SUM(S293:S305)</f>
        <v>0</v>
      </c>
      <c r="T292" s="113">
        <f t="shared" si="639"/>
        <v>0</v>
      </c>
      <c r="U292" s="113">
        <f>SUM(U293:U305)</f>
        <v>1</v>
      </c>
      <c r="V292" s="113">
        <f t="shared" si="639"/>
        <v>48862.968000000001</v>
      </c>
      <c r="W292" s="113">
        <f t="shared" si="639"/>
        <v>0</v>
      </c>
      <c r="X292" s="113">
        <f t="shared" si="639"/>
        <v>0</v>
      </c>
      <c r="Y292" s="113">
        <f>SUM(Y293:Y305)</f>
        <v>0</v>
      </c>
      <c r="Z292" s="113">
        <f t="shared" si="639"/>
        <v>0</v>
      </c>
      <c r="AA292" s="113">
        <f>SUM(AA293:AA305)</f>
        <v>0</v>
      </c>
      <c r="AB292" s="113">
        <f t="shared" si="639"/>
        <v>0</v>
      </c>
      <c r="AC292" s="113">
        <f>SUM(AC293:AC305)</f>
        <v>88</v>
      </c>
      <c r="AD292" s="113">
        <f t="shared" si="639"/>
        <v>4273632.3504000008</v>
      </c>
      <c r="AE292" s="113">
        <f t="shared" si="639"/>
        <v>0</v>
      </c>
      <c r="AF292" s="113">
        <f t="shared" si="639"/>
        <v>0</v>
      </c>
      <c r="AG292" s="113">
        <f>SUM(AG293:AG305)</f>
        <v>636</v>
      </c>
      <c r="AH292" s="113">
        <f t="shared" si="639"/>
        <v>24697944.432</v>
      </c>
      <c r="AI292" s="113">
        <f>SUM(AI293:AI305)</f>
        <v>13</v>
      </c>
      <c r="AJ292" s="113">
        <f t="shared" si="639"/>
        <v>642708.52800000005</v>
      </c>
      <c r="AK292" s="113">
        <f>SUM(AK293:AK305)</f>
        <v>87</v>
      </c>
      <c r="AL292" s="113">
        <f t="shared" si="639"/>
        <v>3671855.8800000004</v>
      </c>
      <c r="AM292" s="113">
        <f>SUM(AM293:AM305)</f>
        <v>1403</v>
      </c>
      <c r="AN292" s="113">
        <f t="shared" si="639"/>
        <v>91040887.969920009</v>
      </c>
      <c r="AO292" s="113">
        <f>SUM(AO293:AO305)</f>
        <v>3</v>
      </c>
      <c r="AP292" s="113">
        <f t="shared" si="639"/>
        <v>175906.68480000002</v>
      </c>
      <c r="AQ292" s="113">
        <f t="shared" si="639"/>
        <v>6</v>
      </c>
      <c r="AR292" s="113">
        <f t="shared" si="639"/>
        <v>341969.44319999998</v>
      </c>
      <c r="AS292" s="113">
        <f t="shared" si="639"/>
        <v>0</v>
      </c>
      <c r="AT292" s="113">
        <f t="shared" si="639"/>
        <v>0</v>
      </c>
      <c r="AU292" s="113">
        <f>SUM(AU293:AU305)</f>
        <v>8</v>
      </c>
      <c r="AV292" s="113">
        <f t="shared" si="639"/>
        <v>325958.47200000001</v>
      </c>
      <c r="AW292" s="113">
        <f>SUM(AW293:AW305)</f>
        <v>0</v>
      </c>
      <c r="AX292" s="113">
        <f>SUM(AX293:AX305)</f>
        <v>0</v>
      </c>
      <c r="AY292" s="113">
        <f>SUM(AY293:AY305)</f>
        <v>0</v>
      </c>
      <c r="AZ292" s="113">
        <f t="shared" si="639"/>
        <v>0</v>
      </c>
      <c r="BA292" s="113">
        <v>0</v>
      </c>
      <c r="BB292" s="113">
        <f t="shared" si="639"/>
        <v>0</v>
      </c>
      <c r="BC292" s="113">
        <f>SUM(BC293:BC305)</f>
        <v>0</v>
      </c>
      <c r="BD292" s="113">
        <f t="shared" si="639"/>
        <v>0</v>
      </c>
      <c r="BE292" s="113">
        <f t="shared" si="639"/>
        <v>0</v>
      </c>
      <c r="BF292" s="113">
        <f t="shared" si="639"/>
        <v>0</v>
      </c>
      <c r="BG292" s="113">
        <f>SUM(BG293:BG305)</f>
        <v>470</v>
      </c>
      <c r="BH292" s="113">
        <f t="shared" si="639"/>
        <v>28753291.9296</v>
      </c>
      <c r="BI292" s="113">
        <f>SUM(BI293:BI305)</f>
        <v>0</v>
      </c>
      <c r="BJ292" s="113">
        <f t="shared" si="639"/>
        <v>0</v>
      </c>
      <c r="BK292" s="113">
        <v>0</v>
      </c>
      <c r="BL292" s="113">
        <f t="shared" si="639"/>
        <v>0</v>
      </c>
      <c r="BM292" s="113">
        <f>SUM(BM293:BM305)</f>
        <v>89</v>
      </c>
      <c r="BN292" s="113">
        <f t="shared" si="639"/>
        <v>3896716.32</v>
      </c>
      <c r="BO292" s="113">
        <f t="shared" si="639"/>
        <v>9</v>
      </c>
      <c r="BP292" s="113">
        <f t="shared" si="639"/>
        <v>332281.152</v>
      </c>
      <c r="BQ292" s="113">
        <f t="shared" si="639"/>
        <v>111</v>
      </c>
      <c r="BR292" s="113">
        <f t="shared" si="639"/>
        <v>5939506.1376</v>
      </c>
      <c r="BS292" s="113">
        <f>SUM(BS293:BS305)</f>
        <v>219</v>
      </c>
      <c r="BT292" s="203">
        <f t="shared" si="639"/>
        <v>10229045.702400001</v>
      </c>
      <c r="BU292" s="156">
        <f>SUM(BU293:BU305)</f>
        <v>0</v>
      </c>
      <c r="BV292" s="113">
        <f t="shared" ref="BV292:DJ292" si="640">SUM(BV293:BV305)</f>
        <v>0</v>
      </c>
      <c r="BW292" s="113">
        <f>SUM(BW293:BW305)</f>
        <v>0</v>
      </c>
      <c r="BX292" s="113">
        <f t="shared" si="640"/>
        <v>0</v>
      </c>
      <c r="BY292" s="113">
        <f t="shared" si="640"/>
        <v>0</v>
      </c>
      <c r="BZ292" s="113">
        <f t="shared" si="640"/>
        <v>0</v>
      </c>
      <c r="CA292" s="113">
        <f>SUM(CA293:CA305)</f>
        <v>16</v>
      </c>
      <c r="CB292" s="113">
        <f>SUM(CB293:CB305)</f>
        <v>744714.43200000003</v>
      </c>
      <c r="CC292" s="113">
        <f>SUM(CC293:CC305)</f>
        <v>4</v>
      </c>
      <c r="CD292" s="113">
        <f t="shared" si="640"/>
        <v>84302.399999999994</v>
      </c>
      <c r="CE292" s="113">
        <f>SUM(CE293:CE305)</f>
        <v>0</v>
      </c>
      <c r="CF292" s="113">
        <f t="shared" si="640"/>
        <v>0</v>
      </c>
      <c r="CG292" s="113">
        <f>SUM(CG293:CG305)</f>
        <v>20</v>
      </c>
      <c r="CH292" s="113">
        <f t="shared" si="640"/>
        <v>608728.17599999986</v>
      </c>
      <c r="CI292" s="113">
        <f>SUM(CI293:CI305)</f>
        <v>28</v>
      </c>
      <c r="CJ292" s="113">
        <f t="shared" si="640"/>
        <v>1076347.1040000001</v>
      </c>
      <c r="CK292" s="113">
        <f t="shared" si="640"/>
        <v>135</v>
      </c>
      <c r="CL292" s="113">
        <f t="shared" si="640"/>
        <v>4422633.5999999996</v>
      </c>
      <c r="CM292" s="113">
        <f t="shared" si="640"/>
        <v>65</v>
      </c>
      <c r="CN292" s="113">
        <f t="shared" si="640"/>
        <v>2379140.1816000002</v>
      </c>
      <c r="CO292" s="113">
        <f t="shared" si="640"/>
        <v>255</v>
      </c>
      <c r="CP292" s="113">
        <f t="shared" si="640"/>
        <v>11533766.711040001</v>
      </c>
      <c r="CQ292" s="113">
        <f t="shared" si="640"/>
        <v>65</v>
      </c>
      <c r="CR292" s="113">
        <f t="shared" si="640"/>
        <v>2748361.9967999998</v>
      </c>
      <c r="CS292" s="113">
        <f t="shared" si="640"/>
        <v>0</v>
      </c>
      <c r="CT292" s="113">
        <f t="shared" si="640"/>
        <v>0</v>
      </c>
      <c r="CU292" s="113">
        <f>SUM(CU293:CU305)</f>
        <v>0</v>
      </c>
      <c r="CV292" s="113">
        <f t="shared" si="640"/>
        <v>0</v>
      </c>
      <c r="CW292" s="113">
        <f t="shared" si="640"/>
        <v>0</v>
      </c>
      <c r="CX292" s="113">
        <f t="shared" si="640"/>
        <v>0</v>
      </c>
      <c r="CY292" s="113">
        <f>SUM(CY293:CY305)</f>
        <v>12</v>
      </c>
      <c r="CZ292" s="113">
        <f t="shared" si="640"/>
        <v>527992.41599999997</v>
      </c>
      <c r="DA292" s="113">
        <f t="shared" si="640"/>
        <v>12</v>
      </c>
      <c r="DB292" s="113">
        <f t="shared" si="640"/>
        <v>311659.48800000001</v>
      </c>
      <c r="DC292" s="113">
        <f>SUM(DC293:DC305)</f>
        <v>30</v>
      </c>
      <c r="DD292" s="113">
        <f t="shared" si="640"/>
        <v>1417136.3136</v>
      </c>
      <c r="DE292" s="113">
        <f>SUM(DE293:DE305)</f>
        <v>13</v>
      </c>
      <c r="DF292" s="113">
        <f t="shared" si="640"/>
        <v>505932.0528</v>
      </c>
      <c r="DG292" s="113">
        <f>SUM(DG293:DG305)</f>
        <v>33</v>
      </c>
      <c r="DH292" s="203">
        <f t="shared" si="640"/>
        <v>1727650.4469599999</v>
      </c>
      <c r="DI292" s="113">
        <f t="shared" si="640"/>
        <v>9882</v>
      </c>
      <c r="DJ292" s="113">
        <f t="shared" si="640"/>
        <v>598891942.00871992</v>
      </c>
    </row>
    <row r="293" spans="1:114" ht="30" customHeight="1" x14ac:dyDescent="0.25">
      <c r="A293" s="89"/>
      <c r="B293" s="90">
        <v>247</v>
      </c>
      <c r="C293" s="91" t="s">
        <v>669</v>
      </c>
      <c r="D293" s="92" t="s">
        <v>670</v>
      </c>
      <c r="E293" s="85">
        <v>23160</v>
      </c>
      <c r="F293" s="93">
        <v>0.99</v>
      </c>
      <c r="G293" s="94">
        <v>1</v>
      </c>
      <c r="H293" s="88"/>
      <c r="I293" s="95">
        <v>1.4</v>
      </c>
      <c r="J293" s="95">
        <v>1.68</v>
      </c>
      <c r="K293" s="95">
        <v>2.23</v>
      </c>
      <c r="L293" s="96">
        <v>2.57</v>
      </c>
      <c r="M293" s="97">
        <f>2+5</f>
        <v>7</v>
      </c>
      <c r="N293" s="98">
        <f>(M293*$E293*$F293*$G293*$I293*$N$11)</f>
        <v>247168.152</v>
      </c>
      <c r="O293" s="87">
        <v>29</v>
      </c>
      <c r="P293" s="97">
        <f>(O293*$E293*$F293*$G293*$I293*$P$11)</f>
        <v>1023982.344</v>
      </c>
      <c r="Q293" s="97">
        <v>126</v>
      </c>
      <c r="R293" s="98">
        <f>(Q293*$E293*$F293*$G293*$I293*$R$11)</f>
        <v>4449026.7360000005</v>
      </c>
      <c r="S293" s="97"/>
      <c r="T293" s="98">
        <f>(S293/12*2*$E293*$F293*$G293*$I293*$T$11)+(S293/12*10*$E293*$F293*$G293*$I293*$T$12)</f>
        <v>0</v>
      </c>
      <c r="U293" s="97">
        <v>0</v>
      </c>
      <c r="V293" s="98">
        <f>(U293*$E293*$F293*$G293*$I293*$V$11)</f>
        <v>0</v>
      </c>
      <c r="W293" s="97">
        <v>0</v>
      </c>
      <c r="X293" s="98">
        <f>(W293*$E293*$F293*$G293*$I293*$X$11)</f>
        <v>0</v>
      </c>
      <c r="Y293" s="97"/>
      <c r="Z293" s="98">
        <f>(Y293*$E293*$F293*$G293*$I293*$Z$11)</f>
        <v>0</v>
      </c>
      <c r="AA293" s="97">
        <v>0</v>
      </c>
      <c r="AB293" s="98">
        <f>(AA293*$E293*$F293*$G293*$I293*$AB$11)</f>
        <v>0</v>
      </c>
      <c r="AC293" s="97">
        <v>2</v>
      </c>
      <c r="AD293" s="98">
        <f>(AC293*$E293*$F293*$G293*$I293*$AD$11)</f>
        <v>70619.472000000009</v>
      </c>
      <c r="AE293" s="97">
        <v>0</v>
      </c>
      <c r="AF293" s="98">
        <f>(AE293*$E293*$F293*$G293*$I293*$AF$11)</f>
        <v>0</v>
      </c>
      <c r="AG293" s="97">
        <v>1</v>
      </c>
      <c r="AH293" s="98">
        <f>(AG293*$E293*$F293*$G293*$I293*$AH$11)</f>
        <v>35309.736000000004</v>
      </c>
      <c r="AI293" s="97">
        <v>0</v>
      </c>
      <c r="AJ293" s="98">
        <f>(AI293*$E293*$F293*$G293*$I293*$AJ$11)</f>
        <v>0</v>
      </c>
      <c r="AK293" s="97"/>
      <c r="AL293" s="97">
        <f>(AK293*$E293*$F293*$G293*$I293*$AL$11)</f>
        <v>0</v>
      </c>
      <c r="AM293" s="97">
        <v>17</v>
      </c>
      <c r="AN293" s="98">
        <f>(AM293*$E293*$F293*$G293*$J293*$AN$11)</f>
        <v>720318.61439999996</v>
      </c>
      <c r="AO293" s="101"/>
      <c r="AP293" s="98">
        <f>(AO293*$E293*$F293*$G293*$J293*$AP$11)</f>
        <v>0</v>
      </c>
      <c r="AQ293" s="97"/>
      <c r="AR293" s="102">
        <f>(AQ293*$E293*$F293*$G293*$J293*$AR$11)</f>
        <v>0</v>
      </c>
      <c r="AS293" s="97"/>
      <c r="AT293" s="98">
        <f>(AS293*$E293*$F293*$G293*$I293*$AT$11)</f>
        <v>0</v>
      </c>
      <c r="AU293" s="97"/>
      <c r="AV293" s="97">
        <f>(AU293*$E293*$F293*$G293*$I293*$AV$11)</f>
        <v>0</v>
      </c>
      <c r="AW293" s="97"/>
      <c r="AX293" s="98">
        <f>(AW293*$E293*$F293*$G293*$I293*$AX$11)</f>
        <v>0</v>
      </c>
      <c r="AY293" s="97">
        <v>0</v>
      </c>
      <c r="AZ293" s="98">
        <f>(AY293*$E293*$F293*$G293*$I293*$AZ$11)</f>
        <v>0</v>
      </c>
      <c r="BA293" s="97">
        <v>0</v>
      </c>
      <c r="BB293" s="98">
        <f>(BA293*$E293*$F293*$G293*$I293*$BB$11)</f>
        <v>0</v>
      </c>
      <c r="BC293" s="97">
        <v>0</v>
      </c>
      <c r="BD293" s="98">
        <f>(BC293*$E293*$F293*$G293*$I293*$BD$11)</f>
        <v>0</v>
      </c>
      <c r="BE293" s="97"/>
      <c r="BF293" s="98">
        <f>(BE293*$E293*$F293*$G293*$I293*$BF$11)</f>
        <v>0</v>
      </c>
      <c r="BG293" s="97">
        <v>0</v>
      </c>
      <c r="BH293" s="98">
        <f>(BG293*$E293*$F293*$G293*$J293*$BH$11)</f>
        <v>0</v>
      </c>
      <c r="BI293" s="97">
        <v>0</v>
      </c>
      <c r="BJ293" s="98">
        <f>(BI293*$E293*$F293*$G293*$J293*$BJ$11)</f>
        <v>0</v>
      </c>
      <c r="BK293" s="97">
        <v>0</v>
      </c>
      <c r="BL293" s="98">
        <f>(BK293*$E293*$F293*$G293*$J293*$BL$11)</f>
        <v>0</v>
      </c>
      <c r="BM293" s="97"/>
      <c r="BN293" s="98">
        <f>(BM293*$E293*$F293*$G293*$J293*$BN$11)</f>
        <v>0</v>
      </c>
      <c r="BO293" s="97"/>
      <c r="BP293" s="98">
        <f>(BO293*$E293*$F293*$G293*$J293*$BP$11)</f>
        <v>0</v>
      </c>
      <c r="BQ293" s="97"/>
      <c r="BR293" s="98">
        <f>(BQ293*$E293*$F293*$G293*$J293*$BR$11)</f>
        <v>0</v>
      </c>
      <c r="BS293" s="97"/>
      <c r="BT293" s="102">
        <f>(BS293*$E293*$F293*$G293*$J293*$BT$11)</f>
        <v>0</v>
      </c>
      <c r="BU293" s="104">
        <v>0</v>
      </c>
      <c r="BV293" s="98">
        <f>(BU293*$E293*$F293*$G293*$I293*$BV$11)</f>
        <v>0</v>
      </c>
      <c r="BW293" s="97">
        <v>0</v>
      </c>
      <c r="BX293" s="98">
        <f>(BW293*$E293*$F293*$G293*$I293*$BX$11)</f>
        <v>0</v>
      </c>
      <c r="BY293" s="97">
        <v>0</v>
      </c>
      <c r="BZ293" s="98">
        <f>(BY293*$E293*$F293*$G293*$I293*$BZ$11)</f>
        <v>0</v>
      </c>
      <c r="CA293" s="97">
        <v>1</v>
      </c>
      <c r="CB293" s="98">
        <f>(CA293*$E293*$F293*$G293*$J293*$CB$11)</f>
        <v>38519.712</v>
      </c>
      <c r="CC293" s="97"/>
      <c r="CD293" s="98">
        <f>(CC293*$E293*$F293*$G293*$I293*$CD$11)</f>
        <v>0</v>
      </c>
      <c r="CE293" s="97"/>
      <c r="CF293" s="98">
        <f>(CE293*$E293*$F293*$G293*$I293*$CF$11)</f>
        <v>0</v>
      </c>
      <c r="CG293" s="97"/>
      <c r="CH293" s="98">
        <f>(CG293*$E293*$F293*$G293*$I293*$CH$11)</f>
        <v>0</v>
      </c>
      <c r="CI293" s="97">
        <v>0</v>
      </c>
      <c r="CJ293" s="98">
        <f>(CI293*$E293*$F293*$G293*$I293*$CJ$11)</f>
        <v>0</v>
      </c>
      <c r="CK293" s="97"/>
      <c r="CL293" s="98">
        <f>(CK293*$E293*$F293*$G293*$I293*$CL$11)</f>
        <v>0</v>
      </c>
      <c r="CM293" s="97"/>
      <c r="CN293" s="98">
        <f>(CM293*$E293*$F293*$G293*$I293*$CN$11)</f>
        <v>0</v>
      </c>
      <c r="CO293" s="97">
        <v>0</v>
      </c>
      <c r="CP293" s="98">
        <f>(CO293*$E293*$F293*$G293*$J293*$CP$11)</f>
        <v>0</v>
      </c>
      <c r="CQ293" s="97"/>
      <c r="CR293" s="98">
        <f>(CQ293*$E293*$F293*$G293*$J293*$CR$11)</f>
        <v>0</v>
      </c>
      <c r="CS293" s="97">
        <v>0</v>
      </c>
      <c r="CT293" s="98">
        <f>(CS293*$E293*$F293*$G293*$J293*$CT$11)</f>
        <v>0</v>
      </c>
      <c r="CU293" s="103"/>
      <c r="CV293" s="98">
        <f>(CU293*$E293*$F293*$G293*$J293*$CV$11)</f>
        <v>0</v>
      </c>
      <c r="CW293" s="97">
        <v>0</v>
      </c>
      <c r="CX293" s="102">
        <f>(CW293*$E293*$F293*$G293*$J293*$CX$11)</f>
        <v>0</v>
      </c>
      <c r="CY293" s="97"/>
      <c r="CZ293" s="98">
        <f>(CY293*$E293*$F293*$G293*$J293*$CZ$11)</f>
        <v>0</v>
      </c>
      <c r="DA293" s="104"/>
      <c r="DB293" s="98">
        <f>(DA293*$E293*$F293*$G293*$J293*$DB$11)</f>
        <v>0</v>
      </c>
      <c r="DC293" s="97">
        <v>0</v>
      </c>
      <c r="DD293" s="98">
        <f>(DC293*$E293*$F293*$G293*$J293*$DD$11)</f>
        <v>0</v>
      </c>
      <c r="DE293" s="97"/>
      <c r="DF293" s="98">
        <f>(DE293*$E293*$F293*$G293*$K293*$DF$11)</f>
        <v>0</v>
      </c>
      <c r="DG293" s="97"/>
      <c r="DH293" s="102">
        <f>(DG293*$E293*$F293*$G293*$L293*$DH$11)</f>
        <v>0</v>
      </c>
      <c r="DI293" s="98">
        <f t="shared" ref="DI293:DI305" si="641">SUM(M293,O293,Q293,S293,U293,W293,Y293,AA293,AC293,AE293,AG293,AI293,AO293,AS293,AU293,BY293,AK293,AY293,BA293,BC293,CM293,BE293,BG293,AM293,BK293,AQ293,CO293,BM293,CQ293,BO293,BQ293,BS293,CA293,BU293,BW293,CC293,CE293,CG293,CI293,CK293,CS293,CU293,BI293,AW293,CW293,CY293,DA293,DC293,DE293,DG293)</f>
        <v>183</v>
      </c>
      <c r="DJ293" s="98">
        <f t="shared" ref="DJ293:DJ305" si="642">SUM(N293,P293,R293,T293,V293,X293,Z293,AB293,AD293,AF293,AH293,AJ293,AP293,AT293,AV293,BZ293,AL293,AZ293,BB293,BD293,CN293,BF293,BH293,AN293,BL293,AR293,CP293,BN293,CR293,BP293,BR293,BT293,CB293,BV293,BX293,CD293,CF293,CH293,CJ293,CL293,CT293,CV293,BJ293,AX293,CX293,CZ293,DB293,DD293,DF293,DH293)</f>
        <v>6584944.766400001</v>
      </c>
    </row>
    <row r="294" spans="1:114" ht="34.5" customHeight="1" x14ac:dyDescent="0.25">
      <c r="A294" s="89"/>
      <c r="B294" s="90">
        <v>248</v>
      </c>
      <c r="C294" s="91" t="s">
        <v>671</v>
      </c>
      <c r="D294" s="92" t="s">
        <v>672</v>
      </c>
      <c r="E294" s="85">
        <v>23160</v>
      </c>
      <c r="F294" s="93">
        <v>1.52</v>
      </c>
      <c r="G294" s="94">
        <v>1</v>
      </c>
      <c r="H294" s="88"/>
      <c r="I294" s="95">
        <v>1.4</v>
      </c>
      <c r="J294" s="95">
        <v>1.68</v>
      </c>
      <c r="K294" s="95">
        <v>2.23</v>
      </c>
      <c r="L294" s="96">
        <v>2.57</v>
      </c>
      <c r="M294" s="98">
        <v>40</v>
      </c>
      <c r="N294" s="98">
        <f>(M294*$E294*$F294*$G294*$I294)</f>
        <v>1971379.2</v>
      </c>
      <c r="O294" s="87">
        <v>60</v>
      </c>
      <c r="P294" s="97">
        <f t="shared" ref="P294:P297" si="643">(O294*$E294*$F294*$G294*$I294)</f>
        <v>2957068.8</v>
      </c>
      <c r="Q294" s="97">
        <v>6</v>
      </c>
      <c r="R294" s="98">
        <f>(Q294*$E294*$F294*$G294*$I294)</f>
        <v>295706.88</v>
      </c>
      <c r="S294" s="97"/>
      <c r="T294" s="98">
        <f>(S294*$E294*$F294*$G294*$I294)</f>
        <v>0</v>
      </c>
      <c r="U294" s="97">
        <v>0</v>
      </c>
      <c r="V294" s="98">
        <f>(U294*$E294*$F294*$G294*$I294)</f>
        <v>0</v>
      </c>
      <c r="W294" s="97">
        <v>0</v>
      </c>
      <c r="X294" s="98">
        <f>(W294*$E294*$F294*$G294*$I294)</f>
        <v>0</v>
      </c>
      <c r="Y294" s="97"/>
      <c r="Z294" s="98">
        <f>(Y294*$E294*$F294*$G294*$I294)</f>
        <v>0</v>
      </c>
      <c r="AA294" s="97">
        <v>0</v>
      </c>
      <c r="AB294" s="98">
        <f>(AA294*$E294*$F294*$G294*$I294)</f>
        <v>0</v>
      </c>
      <c r="AC294" s="97"/>
      <c r="AD294" s="98">
        <f>(AC294*$E294*$F294*$G294*$I294)</f>
        <v>0</v>
      </c>
      <c r="AE294" s="97">
        <v>0</v>
      </c>
      <c r="AF294" s="98">
        <f>(AE294*$E294*$F294*$G294*$I294)</f>
        <v>0</v>
      </c>
      <c r="AG294" s="97"/>
      <c r="AH294" s="98">
        <f>(AG294*$E294*$F294*$G294*$I294)</f>
        <v>0</v>
      </c>
      <c r="AI294" s="97"/>
      <c r="AJ294" s="98">
        <f>(AI294*$E294*$F294*$G294*$I294)</f>
        <v>0</v>
      </c>
      <c r="AK294" s="97">
        <v>0</v>
      </c>
      <c r="AL294" s="98">
        <f>(AK294*$E294*$F294*$G294*$I294)</f>
        <v>0</v>
      </c>
      <c r="AM294" s="97">
        <v>32</v>
      </c>
      <c r="AN294" s="98">
        <f>(AM294*$E294*$F294*$G294*$J294)</f>
        <v>1892524.0319999997</v>
      </c>
      <c r="AO294" s="103"/>
      <c r="AP294" s="98">
        <f>(AO294*$E294*$F294*$G294*$J294)</f>
        <v>0</v>
      </c>
      <c r="AQ294" s="97"/>
      <c r="AR294" s="98">
        <f>(AQ294*$E294*$F294*$G294*$J294)</f>
        <v>0</v>
      </c>
      <c r="AS294" s="97"/>
      <c r="AT294" s="98">
        <f>(AS294*$E294*$F294*$G294*$I294)</f>
        <v>0</v>
      </c>
      <c r="AU294" s="97"/>
      <c r="AV294" s="98">
        <f>(AU294*$E294*$F294*$G294*$I294)</f>
        <v>0</v>
      </c>
      <c r="AW294" s="97"/>
      <c r="AX294" s="98">
        <f>(AW294*$E294*$F294*$G294*$I294)</f>
        <v>0</v>
      </c>
      <c r="AY294" s="97">
        <v>0</v>
      </c>
      <c r="AZ294" s="98">
        <f>(AY294*$E294*$F294*$G294*$I294)</f>
        <v>0</v>
      </c>
      <c r="BA294" s="97">
        <v>0</v>
      </c>
      <c r="BB294" s="98">
        <f>(BA294*$E294*$F294*$G294*$I294)</f>
        <v>0</v>
      </c>
      <c r="BC294" s="97">
        <v>0</v>
      </c>
      <c r="BD294" s="98">
        <f>(BC294*$E294*$F294*$G294*$I294)</f>
        <v>0</v>
      </c>
      <c r="BE294" s="97"/>
      <c r="BF294" s="98">
        <f>(BE294*$E294*$F294*$G294*$I294)</f>
        <v>0</v>
      </c>
      <c r="BG294" s="97">
        <v>60</v>
      </c>
      <c r="BH294" s="98">
        <f>(BG294*$E294*$F294*$G294*$J294)</f>
        <v>3548482.56</v>
      </c>
      <c r="BI294" s="97">
        <v>0</v>
      </c>
      <c r="BJ294" s="98">
        <f>(BI294*$E294*$F294*$G294*$J294)</f>
        <v>0</v>
      </c>
      <c r="BK294" s="97">
        <v>0</v>
      </c>
      <c r="BL294" s="98">
        <f>(BK294*$E294*$F294*$G294*$J294)</f>
        <v>0</v>
      </c>
      <c r="BM294" s="97">
        <v>18</v>
      </c>
      <c r="BN294" s="98">
        <f>(BM294*$E294*$F294*$G294*$J294)</f>
        <v>1064544.7679999999</v>
      </c>
      <c r="BO294" s="97">
        <v>3</v>
      </c>
      <c r="BP294" s="98">
        <f>(BO294*$E294*$F294*$G294*$J294)</f>
        <v>177424.128</v>
      </c>
      <c r="BQ294" s="97">
        <v>12</v>
      </c>
      <c r="BR294" s="98">
        <f>(BQ294*$E294*$F294*$G294*$J294)</f>
        <v>709696.51199999999</v>
      </c>
      <c r="BS294" s="97">
        <v>21</v>
      </c>
      <c r="BT294" s="98">
        <f>(BS294*$E294*$F294*$G294*$J294)</f>
        <v>1241968.8959999999</v>
      </c>
      <c r="BU294" s="104">
        <v>0</v>
      </c>
      <c r="BV294" s="98">
        <f>(BU294*$E294*$F294*$G294*$I294)</f>
        <v>0</v>
      </c>
      <c r="BW294" s="97">
        <v>0</v>
      </c>
      <c r="BX294" s="98">
        <f>(BW294*$E294*$F294*$G294*$I294)</f>
        <v>0</v>
      </c>
      <c r="BY294" s="97">
        <v>0</v>
      </c>
      <c r="BZ294" s="98">
        <f>(BY294*$E294*$F294*$G294*$I294)</f>
        <v>0</v>
      </c>
      <c r="CA294" s="97">
        <v>3</v>
      </c>
      <c r="CB294" s="98">
        <f>(CA294*$E294*$F294*$G294*$J294)</f>
        <v>177424.128</v>
      </c>
      <c r="CC294" s="97"/>
      <c r="CD294" s="98">
        <f>(CC294*$E294*$F294*$G294*$I294)</f>
        <v>0</v>
      </c>
      <c r="CE294" s="97"/>
      <c r="CF294" s="98">
        <f>(CE294*$E294*$F294*$G294*$I294)</f>
        <v>0</v>
      </c>
      <c r="CG294" s="97"/>
      <c r="CH294" s="98">
        <f>(CG294*$E294*$F294*$G294*$I294)</f>
        <v>0</v>
      </c>
      <c r="CI294" s="97">
        <v>1</v>
      </c>
      <c r="CJ294" s="98">
        <f>(CI294*$E294*$F294*$G294*$I294)</f>
        <v>49284.479999999996</v>
      </c>
      <c r="CK294" s="97">
        <v>21</v>
      </c>
      <c r="CL294" s="98">
        <f>(CK294*$E294*$F294*$G294*$I294)</f>
        <v>1034974.0799999998</v>
      </c>
      <c r="CM294" s="97">
        <v>10</v>
      </c>
      <c r="CN294" s="98">
        <f>(CM294*$E294*$F294*$G294*$I294)</f>
        <v>492844.79999999999</v>
      </c>
      <c r="CO294" s="97">
        <v>12</v>
      </c>
      <c r="CP294" s="98">
        <f>(CO294*$E294*$F294*$G294*$J294)</f>
        <v>709696.51199999999</v>
      </c>
      <c r="CQ294" s="97">
        <v>8</v>
      </c>
      <c r="CR294" s="98">
        <f>(CQ294*$E294*$F294*$G294*$J294)</f>
        <v>473131.00799999991</v>
      </c>
      <c r="CS294" s="97">
        <v>0</v>
      </c>
      <c r="CT294" s="98">
        <f>(CS294*$E294*$F294*$G294*$J294)</f>
        <v>0</v>
      </c>
      <c r="CU294" s="103"/>
      <c r="CV294" s="98">
        <f>(CU294*$E294*$F294*$G294*$J294)</f>
        <v>0</v>
      </c>
      <c r="CW294" s="97">
        <v>0</v>
      </c>
      <c r="CX294" s="98">
        <f>(CW294*$E294*$F294*$G294*$J294)</f>
        <v>0</v>
      </c>
      <c r="CY294" s="97">
        <v>1</v>
      </c>
      <c r="CZ294" s="98">
        <f>(CY294*$E294*$F294*$G294*$J294)</f>
        <v>59141.375999999989</v>
      </c>
      <c r="DA294" s="104"/>
      <c r="DB294" s="98">
        <f>(DA294*$E294*$F294*$G294*$J294)</f>
        <v>0</v>
      </c>
      <c r="DC294" s="97">
        <v>3</v>
      </c>
      <c r="DD294" s="98">
        <f>(DC294*$E294*$F294*$G294*$J294)</f>
        <v>177424.128</v>
      </c>
      <c r="DE294" s="97"/>
      <c r="DF294" s="98">
        <f>(DE294*$E294*$F294*$G294*$K294)</f>
        <v>0</v>
      </c>
      <c r="DG294" s="97">
        <v>2</v>
      </c>
      <c r="DH294" s="102">
        <f>(DG294*$E294*$F294*$G294*$L294)</f>
        <v>180944.44799999997</v>
      </c>
      <c r="DI294" s="98">
        <f t="shared" si="641"/>
        <v>313</v>
      </c>
      <c r="DJ294" s="98">
        <f t="shared" si="642"/>
        <v>17213660.735999994</v>
      </c>
    </row>
    <row r="295" spans="1:114" ht="34.5" customHeight="1" x14ac:dyDescent="0.25">
      <c r="A295" s="89"/>
      <c r="B295" s="90">
        <v>249</v>
      </c>
      <c r="C295" s="91" t="s">
        <v>673</v>
      </c>
      <c r="D295" s="92" t="s">
        <v>674</v>
      </c>
      <c r="E295" s="85">
        <v>23160</v>
      </c>
      <c r="F295" s="93">
        <v>0.69</v>
      </c>
      <c r="G295" s="94">
        <v>1</v>
      </c>
      <c r="H295" s="88"/>
      <c r="I295" s="95">
        <v>1.4</v>
      </c>
      <c r="J295" s="95">
        <v>1.68</v>
      </c>
      <c r="K295" s="95">
        <v>2.23</v>
      </c>
      <c r="L295" s="96">
        <v>2.57</v>
      </c>
      <c r="M295" s="97">
        <v>0</v>
      </c>
      <c r="N295" s="98">
        <f>(M295*$E295*$F295*$G295*$I295)</f>
        <v>0</v>
      </c>
      <c r="O295" s="87">
        <v>7</v>
      </c>
      <c r="P295" s="97">
        <f>(O295*$E295*$F295*$G295*$I295)</f>
        <v>156607.91999999998</v>
      </c>
      <c r="Q295" s="97">
        <v>19</v>
      </c>
      <c r="R295" s="98">
        <f>(Q295*$E295*$F295*$G295*$I295)</f>
        <v>425078.63999999996</v>
      </c>
      <c r="S295" s="97"/>
      <c r="T295" s="98">
        <f>(S295*$E295*$F295*$G295*$I295)</f>
        <v>0</v>
      </c>
      <c r="U295" s="97"/>
      <c r="V295" s="98">
        <f>(U295*$E295*$F295*$G295*$I295)</f>
        <v>0</v>
      </c>
      <c r="W295" s="97"/>
      <c r="X295" s="98">
        <f>(W295*$E295*$F295*$G295*$I295)</f>
        <v>0</v>
      </c>
      <c r="Y295" s="97"/>
      <c r="Z295" s="98">
        <f>(Y295*$E295*$F295*$G295*$I295)</f>
        <v>0</v>
      </c>
      <c r="AA295" s="97"/>
      <c r="AB295" s="98">
        <f>(AA295*$E295*$F295*$G295*$I295)</f>
        <v>0</v>
      </c>
      <c r="AC295" s="97"/>
      <c r="AD295" s="98">
        <f>(AC295*$E295*$F295*$G295*$I295)</f>
        <v>0</v>
      </c>
      <c r="AE295" s="97"/>
      <c r="AF295" s="98">
        <f>(AE295*$E295*$F295*$G295*$I295)</f>
        <v>0</v>
      </c>
      <c r="AG295" s="97"/>
      <c r="AH295" s="98">
        <f>(AG295*$E295*$F295*$G295*$I295)</f>
        <v>0</v>
      </c>
      <c r="AI295" s="97"/>
      <c r="AJ295" s="98">
        <f>(AI295*$E295*$F295*$G295*$I295)</f>
        <v>0</v>
      </c>
      <c r="AK295" s="97"/>
      <c r="AL295" s="98">
        <f>(AK295*$E295*$F295*$G295*$I295)</f>
        <v>0</v>
      </c>
      <c r="AM295" s="97">
        <v>3</v>
      </c>
      <c r="AN295" s="98">
        <f>(AM295*$E295*$F295*$G295*$J295)</f>
        <v>80541.215999999986</v>
      </c>
      <c r="AO295" s="103"/>
      <c r="AP295" s="98">
        <f>(AO295*$E295*$F295*$G295*$J295)</f>
        <v>0</v>
      </c>
      <c r="AQ295" s="97"/>
      <c r="AR295" s="98">
        <f>(AQ295*$E295*$F295*$G295*$J295)</f>
        <v>0</v>
      </c>
      <c r="AS295" s="97"/>
      <c r="AT295" s="98">
        <f>(AS295*$E295*$F295*$G295*$I295)</f>
        <v>0</v>
      </c>
      <c r="AU295" s="97"/>
      <c r="AV295" s="98">
        <f>(AU295*$E295*$F295*$G295*$I295)</f>
        <v>0</v>
      </c>
      <c r="AW295" s="97"/>
      <c r="AX295" s="98">
        <f>(AW295*$E295*$F295*$G295*$I295)</f>
        <v>0</v>
      </c>
      <c r="AY295" s="97"/>
      <c r="AZ295" s="98">
        <f>(AY295*$E295*$F295*$G295*$I295)</f>
        <v>0</v>
      </c>
      <c r="BA295" s="97"/>
      <c r="BB295" s="98">
        <f>(BA295*$E295*$F295*$G295*$I295)</f>
        <v>0</v>
      </c>
      <c r="BC295" s="97"/>
      <c r="BD295" s="98">
        <f>(BC295*$E295*$F295*$G295*$I295)</f>
        <v>0</v>
      </c>
      <c r="BE295" s="97"/>
      <c r="BF295" s="98">
        <f>(BE295*$E295*$F295*$G295*$I295)</f>
        <v>0</v>
      </c>
      <c r="BG295" s="97">
        <v>0</v>
      </c>
      <c r="BH295" s="98">
        <f>(BG295*$E295*$F295*$G295*$J295)</f>
        <v>0</v>
      </c>
      <c r="BI295" s="97"/>
      <c r="BJ295" s="98">
        <f>(BI295*$E295*$F295*$G295*$J295)</f>
        <v>0</v>
      </c>
      <c r="BK295" s="97"/>
      <c r="BL295" s="98">
        <f>(BK295*$E295*$F295*$G295*$J295)</f>
        <v>0</v>
      </c>
      <c r="BM295" s="97">
        <v>6</v>
      </c>
      <c r="BN295" s="98">
        <f>(BM295*$E295*$F295*$G295*$J295)</f>
        <v>161082.43199999997</v>
      </c>
      <c r="BO295" s="97">
        <v>2</v>
      </c>
      <c r="BP295" s="98">
        <f>(BO295*$E295*$F295*$G295*$J295)</f>
        <v>53694.144</v>
      </c>
      <c r="BQ295" s="97">
        <v>10</v>
      </c>
      <c r="BR295" s="98">
        <f>(BQ295*$E295*$F295*$G295*$J295)</f>
        <v>268470.71999999997</v>
      </c>
      <c r="BS295" s="97">
        <v>3</v>
      </c>
      <c r="BT295" s="98">
        <f>(BS295*$E295*$F295*$G295*$J295)</f>
        <v>80541.215999999986</v>
      </c>
      <c r="BU295" s="104"/>
      <c r="BV295" s="98">
        <f>(BU295*$E295*$F295*$G295*$I295)</f>
        <v>0</v>
      </c>
      <c r="BW295" s="97"/>
      <c r="BX295" s="98">
        <f>(BW295*$E295*$F295*$G295*$I295)</f>
        <v>0</v>
      </c>
      <c r="BY295" s="97"/>
      <c r="BZ295" s="98">
        <f>(BY295*$E295*$F295*$G295*$I295)</f>
        <v>0</v>
      </c>
      <c r="CA295" s="97"/>
      <c r="CB295" s="98">
        <f>(CA295*$E295*$F295*$G295*$J295)</f>
        <v>0</v>
      </c>
      <c r="CC295" s="97"/>
      <c r="CD295" s="98">
        <f>(CC295*$E295*$F295*$G295*$I295)</f>
        <v>0</v>
      </c>
      <c r="CE295" s="97"/>
      <c r="CF295" s="98">
        <f>(CE295*$E295*$F295*$G295*$I295)</f>
        <v>0</v>
      </c>
      <c r="CG295" s="97"/>
      <c r="CH295" s="98">
        <f>(CG295*$E295*$F295*$G295*$I295)</f>
        <v>0</v>
      </c>
      <c r="CI295" s="97">
        <v>2</v>
      </c>
      <c r="CJ295" s="98">
        <f>(CI295*$E295*$F295*$G295*$I295)</f>
        <v>44745.119999999995</v>
      </c>
      <c r="CK295" s="97">
        <v>3</v>
      </c>
      <c r="CL295" s="98">
        <f>(CK295*$E295*$F295*$G295*$I295)</f>
        <v>67117.679999999993</v>
      </c>
      <c r="CM295" s="97">
        <v>3</v>
      </c>
      <c r="CN295" s="98">
        <f>(CM295*$E295*$F295*$G295*$I295)</f>
        <v>67117.679999999993</v>
      </c>
      <c r="CO295" s="97">
        <v>2</v>
      </c>
      <c r="CP295" s="98">
        <f>(CO295*$E295*$F295*$G295*$J295)</f>
        <v>53694.144</v>
      </c>
      <c r="CQ295" s="97"/>
      <c r="CR295" s="98">
        <f>(CQ295*$E295*$F295*$G295*$J295)</f>
        <v>0</v>
      </c>
      <c r="CS295" s="97"/>
      <c r="CT295" s="98">
        <f>(CS295*$E295*$F295*$G295*$J295)</f>
        <v>0</v>
      </c>
      <c r="CU295" s="103"/>
      <c r="CV295" s="98">
        <f>(CU295*$E295*$F295*$G295*$J295)</f>
        <v>0</v>
      </c>
      <c r="CW295" s="97"/>
      <c r="CX295" s="98">
        <f>(CW295*$E295*$F295*$G295*$J295)</f>
        <v>0</v>
      </c>
      <c r="CY295" s="97">
        <v>1</v>
      </c>
      <c r="CZ295" s="98">
        <f>(CY295*$E295*$F295*$G295*$J295)</f>
        <v>26847.072</v>
      </c>
      <c r="DA295" s="104"/>
      <c r="DB295" s="98">
        <f>(DA295*$E295*$F295*$G295*$J295)</f>
        <v>0</v>
      </c>
      <c r="DC295" s="97">
        <v>1</v>
      </c>
      <c r="DD295" s="98">
        <f>(DC295*$E295*$F295*$G295*$J295)</f>
        <v>26847.072</v>
      </c>
      <c r="DE295" s="97"/>
      <c r="DF295" s="98">
        <f>(DE295*$E295*$F295*$G295*$K295)</f>
        <v>0</v>
      </c>
      <c r="DG295" s="97">
        <v>2</v>
      </c>
      <c r="DH295" s="102">
        <f>(DG295*$E295*$F295*$G295*$L295)</f>
        <v>82139.255999999994</v>
      </c>
      <c r="DI295" s="98">
        <f t="shared" si="641"/>
        <v>64</v>
      </c>
      <c r="DJ295" s="98">
        <f t="shared" si="642"/>
        <v>1594524.3119999997</v>
      </c>
    </row>
    <row r="296" spans="1:114" ht="30" customHeight="1" x14ac:dyDescent="0.25">
      <c r="A296" s="89"/>
      <c r="B296" s="90">
        <v>250</v>
      </c>
      <c r="C296" s="91" t="s">
        <v>675</v>
      </c>
      <c r="D296" s="92" t="s">
        <v>676</v>
      </c>
      <c r="E296" s="85">
        <v>23160</v>
      </c>
      <c r="F296" s="93">
        <v>0.56000000000000005</v>
      </c>
      <c r="G296" s="94">
        <v>1</v>
      </c>
      <c r="H296" s="88"/>
      <c r="I296" s="95">
        <v>1.4</v>
      </c>
      <c r="J296" s="95">
        <v>1.68</v>
      </c>
      <c r="K296" s="95">
        <v>2.23</v>
      </c>
      <c r="L296" s="96">
        <v>2.57</v>
      </c>
      <c r="M296" s="98">
        <v>20</v>
      </c>
      <c r="N296" s="98">
        <f>(M296*$E296*$F296*$G296*$I296)</f>
        <v>363148.80000000005</v>
      </c>
      <c r="O296" s="87">
        <v>42</v>
      </c>
      <c r="P296" s="97">
        <f t="shared" si="643"/>
        <v>762612.4800000001</v>
      </c>
      <c r="Q296" s="97">
        <v>19</v>
      </c>
      <c r="R296" s="98">
        <f>(Q296*$E296*$F296*$G296*$I296)</f>
        <v>344991.36</v>
      </c>
      <c r="S296" s="97"/>
      <c r="T296" s="98">
        <f>(S296*$E296*$F296*$G296*$I296)</f>
        <v>0</v>
      </c>
      <c r="U296" s="97">
        <v>0</v>
      </c>
      <c r="V296" s="98">
        <f>(U296*$E296*$F296*$G296*$I296)</f>
        <v>0</v>
      </c>
      <c r="W296" s="97">
        <v>0</v>
      </c>
      <c r="X296" s="98">
        <f>(W296*$E296*$F296*$G296*$I296)</f>
        <v>0</v>
      </c>
      <c r="Y296" s="97"/>
      <c r="Z296" s="98">
        <f>(Y296*$E296*$F296*$G296*$I296)</f>
        <v>0</v>
      </c>
      <c r="AA296" s="97">
        <v>0</v>
      </c>
      <c r="AB296" s="98">
        <f>(AA296*$E296*$F296*$G296*$I296)</f>
        <v>0</v>
      </c>
      <c r="AC296" s="97"/>
      <c r="AD296" s="98">
        <f>(AC296*$E296*$F296*$G296*$I296)</f>
        <v>0</v>
      </c>
      <c r="AE296" s="97">
        <v>0</v>
      </c>
      <c r="AF296" s="98">
        <f>(AE296*$E296*$F296*$G296*$I296)</f>
        <v>0</v>
      </c>
      <c r="AG296" s="97"/>
      <c r="AH296" s="98">
        <f>(AG296*$E296*$F296*$G296*$I296)</f>
        <v>0</v>
      </c>
      <c r="AI296" s="97"/>
      <c r="AJ296" s="98">
        <f>(AI296*$E296*$F296*$G296*$I296)</f>
        <v>0</v>
      </c>
      <c r="AK296" s="97"/>
      <c r="AL296" s="98">
        <f>(AK296*$E296*$F296*$G296*$I296)</f>
        <v>0</v>
      </c>
      <c r="AM296" s="97">
        <v>32</v>
      </c>
      <c r="AN296" s="98">
        <f>(AM296*$E296*$F296*$G296*$J296)</f>
        <v>697245.696</v>
      </c>
      <c r="AO296" s="103"/>
      <c r="AP296" s="98">
        <f>(AO296*$E296*$F296*$G296*$J296)</f>
        <v>0</v>
      </c>
      <c r="AQ296" s="97"/>
      <c r="AR296" s="98">
        <f>(AQ296*$E296*$F296*$G296*$J296)</f>
        <v>0</v>
      </c>
      <c r="AS296" s="97"/>
      <c r="AT296" s="98">
        <f>(AS296*$E296*$F296*$G296*$I296)</f>
        <v>0</v>
      </c>
      <c r="AU296" s="97"/>
      <c r="AV296" s="98">
        <f>(AU296*$E296*$F296*$G296*$I296)</f>
        <v>0</v>
      </c>
      <c r="AW296" s="97"/>
      <c r="AX296" s="98">
        <f>(AW296*$E296*$F296*$G296*$I296)</f>
        <v>0</v>
      </c>
      <c r="AY296" s="97">
        <v>0</v>
      </c>
      <c r="AZ296" s="98">
        <f>(AY296*$E296*$F296*$G296*$I296)</f>
        <v>0</v>
      </c>
      <c r="BA296" s="97">
        <v>0</v>
      </c>
      <c r="BB296" s="98">
        <f>(BA296*$E296*$F296*$G296*$I296)</f>
        <v>0</v>
      </c>
      <c r="BC296" s="97">
        <v>0</v>
      </c>
      <c r="BD296" s="98">
        <f>(BC296*$E296*$F296*$G296*$I296)</f>
        <v>0</v>
      </c>
      <c r="BE296" s="97"/>
      <c r="BF296" s="98">
        <f>(BE296*$E296*$F296*$G296*$I296)</f>
        <v>0</v>
      </c>
      <c r="BG296" s="97">
        <v>8</v>
      </c>
      <c r="BH296" s="98">
        <f>(BG296*$E296*$F296*$G296*$J296)</f>
        <v>174311.424</v>
      </c>
      <c r="BI296" s="97">
        <v>0</v>
      </c>
      <c r="BJ296" s="98">
        <f>(BI296*$E296*$F296*$G296*$J296)</f>
        <v>0</v>
      </c>
      <c r="BK296" s="97">
        <v>0</v>
      </c>
      <c r="BL296" s="98">
        <f>(BK296*$E296*$F296*$G296*$J296)</f>
        <v>0</v>
      </c>
      <c r="BM296" s="97">
        <v>10</v>
      </c>
      <c r="BN296" s="98">
        <f>(BM296*$E296*$F296*$G296*$J296)</f>
        <v>217889.28000000003</v>
      </c>
      <c r="BO296" s="97">
        <v>2</v>
      </c>
      <c r="BP296" s="98">
        <f>(BO296*$E296*$F296*$G296*$J296)</f>
        <v>43577.856</v>
      </c>
      <c r="BQ296" s="97">
        <v>17</v>
      </c>
      <c r="BR296" s="98">
        <f>(BQ296*$E296*$F296*$G296*$J296)</f>
        <v>370411.77600000001</v>
      </c>
      <c r="BS296" s="97">
        <v>19</v>
      </c>
      <c r="BT296" s="98">
        <f>(BS296*$E296*$F296*$G296*$J296)</f>
        <v>413989.63200000004</v>
      </c>
      <c r="BU296" s="104">
        <v>0</v>
      </c>
      <c r="BV296" s="98">
        <f>(BU296*$E296*$F296*$G296*$I296)</f>
        <v>0</v>
      </c>
      <c r="BW296" s="97">
        <v>0</v>
      </c>
      <c r="BX296" s="98">
        <f>(BW296*$E296*$F296*$G296*$I296)</f>
        <v>0</v>
      </c>
      <c r="BY296" s="97">
        <v>0</v>
      </c>
      <c r="BZ296" s="98">
        <f>(BY296*$E296*$F296*$G296*$I296)</f>
        <v>0</v>
      </c>
      <c r="CA296" s="97"/>
      <c r="CB296" s="98">
        <f>(CA296*$E296*$F296*$G296*$J296)</f>
        <v>0</v>
      </c>
      <c r="CC296" s="97">
        <v>2</v>
      </c>
      <c r="CD296" s="98">
        <f>(CC296*$E296*$F296*$G296*$I296)</f>
        <v>36314.879999999997</v>
      </c>
      <c r="CE296" s="97"/>
      <c r="CF296" s="98">
        <f>(CE296*$E296*$F296*$G296*$I296)</f>
        <v>0</v>
      </c>
      <c r="CG296" s="97"/>
      <c r="CH296" s="98">
        <f>(CG296*$E296*$F296*$G296*$I296)</f>
        <v>0</v>
      </c>
      <c r="CI296" s="97">
        <v>4</v>
      </c>
      <c r="CJ296" s="98">
        <f>(CI296*$E296*$F296*$G296*$I296)</f>
        <v>72629.759999999995</v>
      </c>
      <c r="CK296" s="97">
        <v>9</v>
      </c>
      <c r="CL296" s="98">
        <f>(CK296*$E296*$F296*$G296*$I296)</f>
        <v>163416.95999999999</v>
      </c>
      <c r="CM296" s="97">
        <v>15</v>
      </c>
      <c r="CN296" s="98">
        <f>(CM296*$E296*$F296*$G296*$I296)</f>
        <v>272361.60000000003</v>
      </c>
      <c r="CO296" s="97">
        <v>11</v>
      </c>
      <c r="CP296" s="98">
        <f>(CO296*$E296*$F296*$G296*$J296)</f>
        <v>239678.20800000001</v>
      </c>
      <c r="CQ296" s="97">
        <v>20</v>
      </c>
      <c r="CR296" s="98">
        <f>(CQ296*$E296*$F296*$G296*$J296)</f>
        <v>435778.56000000006</v>
      </c>
      <c r="CS296" s="97">
        <v>0</v>
      </c>
      <c r="CT296" s="98">
        <f>(CS296*$E296*$F296*$G296*$J296)</f>
        <v>0</v>
      </c>
      <c r="CU296" s="103"/>
      <c r="CV296" s="98">
        <f>(CU296*$E296*$F296*$G296*$J296)</f>
        <v>0</v>
      </c>
      <c r="CW296" s="97">
        <v>0</v>
      </c>
      <c r="CX296" s="98">
        <f>(CW296*$E296*$F296*$G296*$J296)</f>
        <v>0</v>
      </c>
      <c r="CY296" s="97">
        <v>1</v>
      </c>
      <c r="CZ296" s="98">
        <f>(CY296*$E296*$F296*$G296*$J296)</f>
        <v>21788.928</v>
      </c>
      <c r="DA296" s="104">
        <v>9</v>
      </c>
      <c r="DB296" s="98">
        <f>(DA296*$E296*$F296*$G296*$J296)</f>
        <v>196100.35200000001</v>
      </c>
      <c r="DC296" s="97">
        <v>1</v>
      </c>
      <c r="DD296" s="98">
        <f>(DC296*$E296*$F296*$G296*$J296)</f>
        <v>21788.928</v>
      </c>
      <c r="DE296" s="97">
        <v>10</v>
      </c>
      <c r="DF296" s="98">
        <f>(DE296*$E296*$F296*$G296*$K296)</f>
        <v>289222.08</v>
      </c>
      <c r="DG296" s="97">
        <v>12</v>
      </c>
      <c r="DH296" s="102">
        <f>(DG296*$E296*$F296*$G296*$L296)</f>
        <v>399982.46399999998</v>
      </c>
      <c r="DI296" s="98">
        <f t="shared" si="641"/>
        <v>263</v>
      </c>
      <c r="DJ296" s="98">
        <f t="shared" si="642"/>
        <v>5537241.0240000002</v>
      </c>
    </row>
    <row r="297" spans="1:114" ht="30" customHeight="1" x14ac:dyDescent="0.25">
      <c r="A297" s="89"/>
      <c r="B297" s="90">
        <v>251</v>
      </c>
      <c r="C297" s="91" t="s">
        <v>677</v>
      </c>
      <c r="D297" s="92" t="s">
        <v>678</v>
      </c>
      <c r="E297" s="85">
        <v>23160</v>
      </c>
      <c r="F297" s="93">
        <v>0.74</v>
      </c>
      <c r="G297" s="94">
        <v>1</v>
      </c>
      <c r="H297" s="88"/>
      <c r="I297" s="95">
        <v>1.4</v>
      </c>
      <c r="J297" s="95">
        <v>1.68</v>
      </c>
      <c r="K297" s="95">
        <v>2.23</v>
      </c>
      <c r="L297" s="96">
        <v>2.57</v>
      </c>
      <c r="M297" s="98">
        <v>7</v>
      </c>
      <c r="N297" s="98">
        <f>(M297*$E297*$F297*$G297*$I297)</f>
        <v>167956.32</v>
      </c>
      <c r="O297" s="87">
        <v>40</v>
      </c>
      <c r="P297" s="97">
        <f t="shared" si="643"/>
        <v>959750.39999999991</v>
      </c>
      <c r="Q297" s="97">
        <v>5</v>
      </c>
      <c r="R297" s="98">
        <f>(Q297*$E297*$F297*$G297*$I297)</f>
        <v>119968.79999999999</v>
      </c>
      <c r="S297" s="97"/>
      <c r="T297" s="98">
        <f>(S297*$E297*$F297*$G297*$I297)</f>
        <v>0</v>
      </c>
      <c r="U297" s="97">
        <v>0</v>
      </c>
      <c r="V297" s="98">
        <f>(U297*$E297*$F297*$G297*$I297)</f>
        <v>0</v>
      </c>
      <c r="W297" s="97">
        <v>0</v>
      </c>
      <c r="X297" s="98">
        <f>(W297*$E297*$F297*$G297*$I297)</f>
        <v>0</v>
      </c>
      <c r="Y297" s="97"/>
      <c r="Z297" s="98">
        <f>(Y297*$E297*$F297*$G297*$I297)</f>
        <v>0</v>
      </c>
      <c r="AA297" s="97">
        <v>0</v>
      </c>
      <c r="AB297" s="98">
        <f>(AA297*$E297*$F297*$G297*$I297)</f>
        <v>0</v>
      </c>
      <c r="AC297" s="97"/>
      <c r="AD297" s="98">
        <f>(AC297*$E297*$F297*$G297*$I297)</f>
        <v>0</v>
      </c>
      <c r="AE297" s="97">
        <v>0</v>
      </c>
      <c r="AF297" s="98">
        <f>(AE297*$E297*$F297*$G297*$I297)</f>
        <v>0</v>
      </c>
      <c r="AG297" s="97"/>
      <c r="AH297" s="98">
        <f>(AG297*$E297*$F297*$G297*$I297)</f>
        <v>0</v>
      </c>
      <c r="AI297" s="97"/>
      <c r="AJ297" s="98">
        <f>(AI297*$E297*$F297*$G297*$I297)</f>
        <v>0</v>
      </c>
      <c r="AK297" s="97"/>
      <c r="AL297" s="98">
        <f>(AK297*$E297*$F297*$G297*$I297)</f>
        <v>0</v>
      </c>
      <c r="AM297" s="97">
        <v>21</v>
      </c>
      <c r="AN297" s="98">
        <f>(AM297*$E297*$F297*$G297*$J297)</f>
        <v>604642.75199999998</v>
      </c>
      <c r="AO297" s="103"/>
      <c r="AP297" s="98">
        <f>(AO297*$E297*$F297*$G297*$J297)</f>
        <v>0</v>
      </c>
      <c r="AQ297" s="97"/>
      <c r="AR297" s="98">
        <f>(AQ297*$E297*$F297*$G297*$J297)</f>
        <v>0</v>
      </c>
      <c r="AS297" s="97"/>
      <c r="AT297" s="98">
        <f>(AS297*$E297*$F297*$G297*$I297)</f>
        <v>0</v>
      </c>
      <c r="AU297" s="97"/>
      <c r="AV297" s="98">
        <f>(AU297*$E297*$F297*$G297*$I297)</f>
        <v>0</v>
      </c>
      <c r="AW297" s="97"/>
      <c r="AX297" s="98">
        <f>(AW297*$E297*$F297*$G297*$I297)</f>
        <v>0</v>
      </c>
      <c r="AY297" s="97">
        <v>0</v>
      </c>
      <c r="AZ297" s="98">
        <f>(AY297*$E297*$F297*$G297*$I297)</f>
        <v>0</v>
      </c>
      <c r="BA297" s="97">
        <v>0</v>
      </c>
      <c r="BB297" s="98">
        <f>(BA297*$E297*$F297*$G297*$I297)</f>
        <v>0</v>
      </c>
      <c r="BC297" s="97">
        <v>0</v>
      </c>
      <c r="BD297" s="98">
        <f>(BC297*$E297*$F297*$G297*$I297)</f>
        <v>0</v>
      </c>
      <c r="BE297" s="97"/>
      <c r="BF297" s="98">
        <f>(BE297*$E297*$F297*$G297*$I297)</f>
        <v>0</v>
      </c>
      <c r="BG297" s="97">
        <v>6</v>
      </c>
      <c r="BH297" s="98">
        <f>(BG297*$E297*$F297*$G297*$J297)</f>
        <v>172755.07199999999</v>
      </c>
      <c r="BI297" s="97">
        <v>0</v>
      </c>
      <c r="BJ297" s="98">
        <f>(BI297*$E297*$F297*$G297*$J297)</f>
        <v>0</v>
      </c>
      <c r="BK297" s="97">
        <v>0</v>
      </c>
      <c r="BL297" s="98">
        <f>(BK297*$E297*$F297*$G297*$J297)</f>
        <v>0</v>
      </c>
      <c r="BM297" s="97">
        <v>4</v>
      </c>
      <c r="BN297" s="98">
        <f>(BM297*$E297*$F297*$G297*$J297)</f>
        <v>115170.04800000001</v>
      </c>
      <c r="BO297" s="97">
        <v>2</v>
      </c>
      <c r="BP297" s="98">
        <f>(BO297*$E297*$F297*$G297*$J297)</f>
        <v>57585.024000000005</v>
      </c>
      <c r="BQ297" s="97">
        <v>10</v>
      </c>
      <c r="BR297" s="98">
        <f>(BQ297*$E297*$F297*$G297*$J297)</f>
        <v>287925.12</v>
      </c>
      <c r="BS297" s="97">
        <v>9</v>
      </c>
      <c r="BT297" s="98">
        <f>(BS297*$E297*$F297*$G297*$J297)</f>
        <v>259132.60800000001</v>
      </c>
      <c r="BU297" s="104">
        <v>0</v>
      </c>
      <c r="BV297" s="98">
        <f>(BU297*$E297*$F297*$G297*$I297)</f>
        <v>0</v>
      </c>
      <c r="BW297" s="97">
        <v>0</v>
      </c>
      <c r="BX297" s="98">
        <f>(BW297*$E297*$F297*$G297*$I297)</f>
        <v>0</v>
      </c>
      <c r="BY297" s="97">
        <v>0</v>
      </c>
      <c r="BZ297" s="98">
        <f>(BY297*$E297*$F297*$G297*$I297)</f>
        <v>0</v>
      </c>
      <c r="CA297" s="97"/>
      <c r="CB297" s="98">
        <f>(CA297*$E297*$F297*$G297*$J297)</f>
        <v>0</v>
      </c>
      <c r="CC297" s="97">
        <v>2</v>
      </c>
      <c r="CD297" s="98">
        <f>(CC297*$E297*$F297*$G297*$I297)</f>
        <v>47987.520000000004</v>
      </c>
      <c r="CE297" s="97"/>
      <c r="CF297" s="98">
        <f>(CE297*$E297*$F297*$G297*$I297)</f>
        <v>0</v>
      </c>
      <c r="CG297" s="97"/>
      <c r="CH297" s="98">
        <f>(CG297*$E297*$F297*$G297*$I297)</f>
        <v>0</v>
      </c>
      <c r="CI297" s="97">
        <v>3</v>
      </c>
      <c r="CJ297" s="98">
        <f>(CI297*$E297*$F297*$G297*$I297)</f>
        <v>71981.279999999984</v>
      </c>
      <c r="CK297" s="97">
        <v>9</v>
      </c>
      <c r="CL297" s="98">
        <f>(CK297*$E297*$F297*$G297*$I297)</f>
        <v>215943.84</v>
      </c>
      <c r="CM297" s="97">
        <v>6</v>
      </c>
      <c r="CN297" s="98">
        <f>(CM297*$E297*$F297*$G297*$I297)</f>
        <v>143962.55999999997</v>
      </c>
      <c r="CO297" s="97">
        <v>7</v>
      </c>
      <c r="CP297" s="98">
        <f>(CO297*$E297*$F297*$G297*$J297)</f>
        <v>201547.584</v>
      </c>
      <c r="CQ297" s="97">
        <v>7</v>
      </c>
      <c r="CR297" s="98">
        <f>(CQ297*$E297*$F297*$G297*$J297)</f>
        <v>201547.584</v>
      </c>
      <c r="CS297" s="97">
        <v>0</v>
      </c>
      <c r="CT297" s="98">
        <f>(CS297*$E297*$F297*$G297*$J297)</f>
        <v>0</v>
      </c>
      <c r="CU297" s="103"/>
      <c r="CV297" s="98">
        <f>(CU297*$E297*$F297*$G297*$J297)</f>
        <v>0</v>
      </c>
      <c r="CW297" s="97">
        <v>0</v>
      </c>
      <c r="CX297" s="98">
        <f>(CW297*$E297*$F297*$G297*$J297)</f>
        <v>0</v>
      </c>
      <c r="CY297" s="97"/>
      <c r="CZ297" s="98">
        <f>(CY297*$E297*$F297*$G297*$J297)</f>
        <v>0</v>
      </c>
      <c r="DA297" s="104">
        <v>1</v>
      </c>
      <c r="DB297" s="98">
        <f>(DA297*$E297*$F297*$G297*$J297)</f>
        <v>28792.512000000002</v>
      </c>
      <c r="DC297" s="97">
        <v>0</v>
      </c>
      <c r="DD297" s="98">
        <f>(DC297*$E297*$F297*$G297*$J297)</f>
        <v>0</v>
      </c>
      <c r="DE297" s="97">
        <v>1</v>
      </c>
      <c r="DF297" s="98">
        <f>(DE297*$E297*$F297*$G297*$K297)</f>
        <v>38218.632000000005</v>
      </c>
      <c r="DG297" s="97">
        <v>5</v>
      </c>
      <c r="DH297" s="102">
        <f>(DG297*$E297*$F297*$G297*$L297)</f>
        <v>220228.43999999997</v>
      </c>
      <c r="DI297" s="98">
        <f t="shared" si="641"/>
        <v>145</v>
      </c>
      <c r="DJ297" s="98">
        <f t="shared" si="642"/>
        <v>3915096.0959999999</v>
      </c>
    </row>
    <row r="298" spans="1:114" ht="30" customHeight="1" x14ac:dyDescent="0.25">
      <c r="A298" s="89"/>
      <c r="B298" s="90">
        <v>252</v>
      </c>
      <c r="C298" s="91" t="s">
        <v>679</v>
      </c>
      <c r="D298" s="92" t="s">
        <v>680</v>
      </c>
      <c r="E298" s="85">
        <v>23160</v>
      </c>
      <c r="F298" s="93">
        <v>1.44</v>
      </c>
      <c r="G298" s="94">
        <v>1</v>
      </c>
      <c r="H298" s="88"/>
      <c r="I298" s="95">
        <v>1.4</v>
      </c>
      <c r="J298" s="95">
        <v>1.68</v>
      </c>
      <c r="K298" s="95">
        <v>2.23</v>
      </c>
      <c r="L298" s="96">
        <v>2.57</v>
      </c>
      <c r="M298" s="97">
        <v>278</v>
      </c>
      <c r="N298" s="98">
        <f t="shared" ref="N298:N303" si="644">(M298*$E298*$F298*$G298*$I298*$N$11)</f>
        <v>14277973.248</v>
      </c>
      <c r="O298" s="87">
        <v>320</v>
      </c>
      <c r="P298" s="97">
        <f t="shared" ref="P298:P303" si="645">(O298*$E298*$F298*$G298*$I298*$P$11)</f>
        <v>16435077.120000001</v>
      </c>
      <c r="Q298" s="97">
        <v>287</v>
      </c>
      <c r="R298" s="98">
        <f t="shared" ref="R298:R303" si="646">(Q298*$E298*$F298*$G298*$I298*$R$11)</f>
        <v>14740209.791999998</v>
      </c>
      <c r="S298" s="97"/>
      <c r="T298" s="98">
        <f t="shared" ref="T298:T303" si="647">(S298/12*2*$E298*$F298*$G298*$I298*$T$11)+(S298/12*10*$E298*$F298*$G298*$I298*$T$12)</f>
        <v>0</v>
      </c>
      <c r="U298" s="97">
        <v>0</v>
      </c>
      <c r="V298" s="98">
        <f t="shared" ref="V298:V303" si="648">(U298*$E298*$F298*$G298*$I298*$V$11)</f>
        <v>0</v>
      </c>
      <c r="W298" s="97">
        <v>0</v>
      </c>
      <c r="X298" s="98">
        <f t="shared" ref="X298:X303" si="649">(W298*$E298*$F298*$G298*$I298*$X$11)</f>
        <v>0</v>
      </c>
      <c r="Y298" s="97"/>
      <c r="Z298" s="98">
        <f t="shared" ref="Z298:Z303" si="650">(Y298*$E298*$F298*$G298*$I298*$Z$11)</f>
        <v>0</v>
      </c>
      <c r="AA298" s="97">
        <v>0</v>
      </c>
      <c r="AB298" s="98">
        <f t="shared" ref="AB298:AB303" si="651">(AA298*$E298*$F298*$G298*$I298*$AB$11)</f>
        <v>0</v>
      </c>
      <c r="AC298" s="97"/>
      <c r="AD298" s="98">
        <f t="shared" ref="AD298:AD303" si="652">(AC298*$E298*$F298*$G298*$I298*$AD$11)</f>
        <v>0</v>
      </c>
      <c r="AE298" s="97">
        <v>0</v>
      </c>
      <c r="AF298" s="98">
        <f t="shared" ref="AF298:AF303" si="653">(AE298*$E298*$F298*$G298*$I298*$AF$11)</f>
        <v>0</v>
      </c>
      <c r="AG298" s="97">
        <v>1</v>
      </c>
      <c r="AH298" s="98">
        <f t="shared" ref="AH298:AH303" si="654">(AG298*$E298*$F298*$G298*$I298*$AH$11)</f>
        <v>51359.616000000002</v>
      </c>
      <c r="AI298" s="97">
        <v>3</v>
      </c>
      <c r="AJ298" s="98">
        <f t="shared" ref="AJ298:AJ303" si="655">(AI298*$E298*$F298*$G298*$I298*$AJ$11)</f>
        <v>154078.848</v>
      </c>
      <c r="AK298" s="97"/>
      <c r="AL298" s="97">
        <f t="shared" ref="AL298:AL303" si="656">(AK298*$E298*$F298*$G298*$I298*$AL$11)</f>
        <v>0</v>
      </c>
      <c r="AM298" s="97">
        <v>129</v>
      </c>
      <c r="AN298" s="98">
        <f t="shared" ref="AN298:AN303" si="657">(AM298*$E298*$F298*$G298*$J298*$AN$11)</f>
        <v>7950468.5567999994</v>
      </c>
      <c r="AO298" s="103"/>
      <c r="AP298" s="98">
        <f t="shared" ref="AP298:AP303" si="658">(AO298*$E298*$F298*$G298*$J298*$AP$11)</f>
        <v>0</v>
      </c>
      <c r="AQ298" s="97">
        <v>5</v>
      </c>
      <c r="AR298" s="102">
        <f t="shared" ref="AR298:AR303" si="659">(AQ298*$E298*$F298*$G298*$J298*$AR$11)</f>
        <v>308157.696</v>
      </c>
      <c r="AS298" s="97"/>
      <c r="AT298" s="98">
        <f t="shared" ref="AT298:AT303" si="660">(AS298*$E298*$F298*$G298*$I298*$AT$11)</f>
        <v>0</v>
      </c>
      <c r="AU298" s="97">
        <v>3</v>
      </c>
      <c r="AV298" s="97">
        <f t="shared" ref="AV298:AV303" si="661">(AU298*$E298*$F298*$G298*$I298*$AV$11)</f>
        <v>126064.512</v>
      </c>
      <c r="AW298" s="97"/>
      <c r="AX298" s="98">
        <f t="shared" ref="AX298:AX303" si="662">(AW298*$E298*$F298*$G298*$I298*$AX$11)</f>
        <v>0</v>
      </c>
      <c r="AY298" s="97">
        <v>0</v>
      </c>
      <c r="AZ298" s="98">
        <f t="shared" ref="AZ298:AZ303" si="663">(AY298*$E298*$F298*$G298*$I298*$AZ$11)</f>
        <v>0</v>
      </c>
      <c r="BA298" s="97">
        <v>0</v>
      </c>
      <c r="BB298" s="98">
        <f t="shared" ref="BB298:BB303" si="664">(BA298*$E298*$F298*$G298*$I298*$BB$11)</f>
        <v>0</v>
      </c>
      <c r="BC298" s="97">
        <v>0</v>
      </c>
      <c r="BD298" s="98">
        <f t="shared" ref="BD298:BD303" si="665">(BC298*$E298*$F298*$G298*$I298*$BD$11)</f>
        <v>0</v>
      </c>
      <c r="BE298" s="97"/>
      <c r="BF298" s="98">
        <f t="shared" ref="BF298:BF303" si="666">(BE298*$E298*$F298*$G298*$I298*$BF$11)</f>
        <v>0</v>
      </c>
      <c r="BG298" s="97">
        <v>80</v>
      </c>
      <c r="BH298" s="98">
        <f t="shared" ref="BH298:BH303" si="667">(BG298*$E298*$F298*$G298*$J298*$BH$11)</f>
        <v>4930523.1359999999</v>
      </c>
      <c r="BI298" s="97">
        <v>0</v>
      </c>
      <c r="BJ298" s="98">
        <f t="shared" ref="BJ298:BJ303" si="668">(BI298*$E298*$F298*$G298*$J298*$BJ$11)</f>
        <v>0</v>
      </c>
      <c r="BK298" s="97">
        <v>0</v>
      </c>
      <c r="BL298" s="98">
        <f t="shared" ref="BL298:BL303" si="669">(BK298*$E298*$F298*$G298*$J298*$BL$11)</f>
        <v>0</v>
      </c>
      <c r="BM298" s="97">
        <v>10</v>
      </c>
      <c r="BN298" s="98">
        <f t="shared" ref="BN298:BN303" si="670">(BM298*$E298*$F298*$G298*$J298*$BN$11)</f>
        <v>560286.71999999997</v>
      </c>
      <c r="BO298" s="97"/>
      <c r="BP298" s="98">
        <f t="shared" ref="BP298:BP303" si="671">(BO298*$E298*$F298*$G298*$J298*$BP$11)</f>
        <v>0</v>
      </c>
      <c r="BQ298" s="97">
        <v>11</v>
      </c>
      <c r="BR298" s="98">
        <f t="shared" ref="BR298:BR303" si="672">(BQ298*$E298*$F298*$G298*$J298*$BR$11)</f>
        <v>788883.70175999985</v>
      </c>
      <c r="BS298" s="97">
        <v>11</v>
      </c>
      <c r="BT298" s="102">
        <f t="shared" ref="BT298:BT303" si="673">(BS298*$E298*$F298*$G298*$J298*$BT$11)</f>
        <v>677946.93119999988</v>
      </c>
      <c r="BU298" s="104">
        <v>0</v>
      </c>
      <c r="BV298" s="98">
        <f t="shared" ref="BV298:BV303" si="674">(BU298*$E298*$F298*$G298*$I298*$BV$11)</f>
        <v>0</v>
      </c>
      <c r="BW298" s="97">
        <v>0</v>
      </c>
      <c r="BX298" s="98">
        <f t="shared" ref="BX298:BX303" si="675">(BW298*$E298*$F298*$G298*$I298*$BX$11)</f>
        <v>0</v>
      </c>
      <c r="BY298" s="97">
        <v>0</v>
      </c>
      <c r="BZ298" s="98">
        <f t="shared" ref="BZ298:BZ303" si="676">(BY298*$E298*$F298*$G298*$I298*$BZ$11)</f>
        <v>0</v>
      </c>
      <c r="CA298" s="97">
        <v>3</v>
      </c>
      <c r="CB298" s="98">
        <f t="shared" ref="CB298:CB303" si="677">(CA298*$E298*$F298*$G298*$J298*$CB$11)</f>
        <v>168086.016</v>
      </c>
      <c r="CC298" s="97"/>
      <c r="CD298" s="98">
        <f t="shared" ref="CD298:CD303" si="678">(CC298*$E298*$F298*$G298*$I298*$CD$11)</f>
        <v>0</v>
      </c>
      <c r="CE298" s="97"/>
      <c r="CF298" s="98">
        <f t="shared" ref="CF298:CF303" si="679">(CE298*$E298*$F298*$G298*$I298*$CF$11)</f>
        <v>0</v>
      </c>
      <c r="CG298" s="97"/>
      <c r="CH298" s="98">
        <f t="shared" ref="CH298:CH303" si="680">(CG298*$E298*$F298*$G298*$I298*$CH$11)</f>
        <v>0</v>
      </c>
      <c r="CI298" s="97">
        <v>5</v>
      </c>
      <c r="CJ298" s="98">
        <f t="shared" ref="CJ298:CJ303" si="681">(CI298*$E298*$F298*$G298*$I298*$CJ$11)</f>
        <v>280143.35999999999</v>
      </c>
      <c r="CK298" s="97">
        <v>8</v>
      </c>
      <c r="CL298" s="98">
        <f t="shared" ref="CL298:CL303" si="682">(CK298*$E298*$F298*$G298*$I298*$CL$11)</f>
        <v>373524.47999999998</v>
      </c>
      <c r="CM298" s="97">
        <v>10</v>
      </c>
      <c r="CN298" s="98">
        <f t="shared" ref="CN298:CN303" si="683">(CM298*$E298*$F298*$G298*$I298*$CN$11)</f>
        <v>518265.21600000001</v>
      </c>
      <c r="CO298" s="97">
        <v>30</v>
      </c>
      <c r="CP298" s="98">
        <f t="shared" ref="CP298:CP303" si="684">(CO298*$E298*$F298*$G298*$J298*$CP$11)</f>
        <v>1865754.7776000001</v>
      </c>
      <c r="CQ298" s="97">
        <v>12</v>
      </c>
      <c r="CR298" s="98">
        <f t="shared" ref="CR298:CR303" si="685">(CQ298*$E298*$F298*$G298*$J298*$CR$11)</f>
        <v>806812.87679999997</v>
      </c>
      <c r="CS298" s="97"/>
      <c r="CT298" s="98">
        <f t="shared" ref="CT298:CT303" si="686">(CS298*$E298*$F298*$G298*$J298*$CT$11)</f>
        <v>0</v>
      </c>
      <c r="CU298" s="103"/>
      <c r="CV298" s="98">
        <f t="shared" ref="CV298:CV303" si="687">(CU298*$E298*$F298*$G298*$J298*$CV$11)</f>
        <v>0</v>
      </c>
      <c r="CW298" s="97">
        <v>0</v>
      </c>
      <c r="CX298" s="102">
        <f t="shared" ref="CX298:CX303" si="688">(CW298*$E298*$F298*$G298*$J298*$CX$11)</f>
        <v>0</v>
      </c>
      <c r="CY298" s="97">
        <v>3</v>
      </c>
      <c r="CZ298" s="98">
        <f t="shared" ref="CZ298:CZ303" si="689">(CY298*$E298*$F298*$G298*$J298*$CZ$11)</f>
        <v>168086.016</v>
      </c>
      <c r="DA298" s="104">
        <v>1</v>
      </c>
      <c r="DB298" s="98">
        <f t="shared" ref="DB298:DB303" si="690">(DA298*$E298*$F298*$G298*$J298*$DB$11)</f>
        <v>56028.671999999999</v>
      </c>
      <c r="DC298" s="97">
        <v>8</v>
      </c>
      <c r="DD298" s="98">
        <f t="shared" ref="DD298:DD303" si="691">(DC298*$E298*$F298*$G298*$J298*$DD$11)</f>
        <v>537875.25119999994</v>
      </c>
      <c r="DE298" s="97">
        <v>2</v>
      </c>
      <c r="DF298" s="98">
        <f t="shared" ref="DF298:DF303" si="692">(DE298*$E298*$F298*$G298*$K298*$DF$11)</f>
        <v>178491.34080000001</v>
      </c>
      <c r="DG298" s="97">
        <v>4</v>
      </c>
      <c r="DH298" s="102">
        <f t="shared" ref="DH298:DH303" si="693">(DG298*$E298*$F298*$G298*$L298*$DH$11)</f>
        <v>380554.74432</v>
      </c>
      <c r="DI298" s="98">
        <f t="shared" si="641"/>
        <v>1224</v>
      </c>
      <c r="DJ298" s="98">
        <f t="shared" si="642"/>
        <v>66334652.628479987</v>
      </c>
    </row>
    <row r="299" spans="1:114" ht="30" customHeight="1" x14ac:dyDescent="0.25">
      <c r="A299" s="89"/>
      <c r="B299" s="90">
        <v>253</v>
      </c>
      <c r="C299" s="91" t="s">
        <v>681</v>
      </c>
      <c r="D299" s="92" t="s">
        <v>682</v>
      </c>
      <c r="E299" s="85">
        <v>23160</v>
      </c>
      <c r="F299" s="93">
        <v>7.07</v>
      </c>
      <c r="G299" s="111">
        <v>0.8</v>
      </c>
      <c r="H299" s="149"/>
      <c r="I299" s="95">
        <v>1.4</v>
      </c>
      <c r="J299" s="95">
        <v>1.68</v>
      </c>
      <c r="K299" s="95">
        <v>2.23</v>
      </c>
      <c r="L299" s="96">
        <v>2.57</v>
      </c>
      <c r="M299" s="97">
        <v>0</v>
      </c>
      <c r="N299" s="98">
        <f t="shared" si="644"/>
        <v>0</v>
      </c>
      <c r="O299" s="87">
        <v>130</v>
      </c>
      <c r="P299" s="97">
        <f t="shared" si="645"/>
        <v>26224790.592</v>
      </c>
      <c r="Q299" s="97"/>
      <c r="R299" s="98">
        <f t="shared" si="646"/>
        <v>0</v>
      </c>
      <c r="S299" s="97"/>
      <c r="T299" s="98">
        <f t="shared" si="647"/>
        <v>0</v>
      </c>
      <c r="U299" s="97">
        <v>0</v>
      </c>
      <c r="V299" s="98">
        <f t="shared" si="648"/>
        <v>0</v>
      </c>
      <c r="W299" s="97">
        <v>0</v>
      </c>
      <c r="X299" s="98">
        <f t="shared" si="649"/>
        <v>0</v>
      </c>
      <c r="Y299" s="97"/>
      <c r="Z299" s="98">
        <f t="shared" si="650"/>
        <v>0</v>
      </c>
      <c r="AA299" s="97">
        <v>0</v>
      </c>
      <c r="AB299" s="98">
        <f t="shared" si="651"/>
        <v>0</v>
      </c>
      <c r="AC299" s="97"/>
      <c r="AD299" s="98">
        <f t="shared" si="652"/>
        <v>0</v>
      </c>
      <c r="AE299" s="97">
        <v>0</v>
      </c>
      <c r="AF299" s="98">
        <f t="shared" si="653"/>
        <v>0</v>
      </c>
      <c r="AG299" s="97"/>
      <c r="AH299" s="98">
        <f t="shared" si="654"/>
        <v>0</v>
      </c>
      <c r="AI299" s="97"/>
      <c r="AJ299" s="98">
        <f t="shared" si="655"/>
        <v>0</v>
      </c>
      <c r="AK299" s="97"/>
      <c r="AL299" s="97">
        <f t="shared" si="656"/>
        <v>0</v>
      </c>
      <c r="AM299" s="97">
        <v>9</v>
      </c>
      <c r="AN299" s="98">
        <f t="shared" si="657"/>
        <v>2178674.91072</v>
      </c>
      <c r="AO299" s="103"/>
      <c r="AP299" s="98">
        <f t="shared" si="658"/>
        <v>0</v>
      </c>
      <c r="AQ299" s="97"/>
      <c r="AR299" s="102">
        <f t="shared" si="659"/>
        <v>0</v>
      </c>
      <c r="AS299" s="97"/>
      <c r="AT299" s="98">
        <f t="shared" si="660"/>
        <v>0</v>
      </c>
      <c r="AU299" s="97"/>
      <c r="AV299" s="97">
        <f t="shared" si="661"/>
        <v>0</v>
      </c>
      <c r="AW299" s="97"/>
      <c r="AX299" s="98">
        <f t="shared" si="662"/>
        <v>0</v>
      </c>
      <c r="AY299" s="97">
        <v>0</v>
      </c>
      <c r="AZ299" s="98">
        <f t="shared" si="663"/>
        <v>0</v>
      </c>
      <c r="BA299" s="97">
        <v>0</v>
      </c>
      <c r="BB299" s="98">
        <f t="shared" si="664"/>
        <v>0</v>
      </c>
      <c r="BC299" s="97">
        <v>0</v>
      </c>
      <c r="BD299" s="98">
        <f t="shared" si="665"/>
        <v>0</v>
      </c>
      <c r="BE299" s="97"/>
      <c r="BF299" s="98">
        <f t="shared" si="666"/>
        <v>0</v>
      </c>
      <c r="BG299" s="97">
        <v>0</v>
      </c>
      <c r="BH299" s="98">
        <f t="shared" si="667"/>
        <v>0</v>
      </c>
      <c r="BI299" s="97">
        <v>0</v>
      </c>
      <c r="BJ299" s="98">
        <f t="shared" si="668"/>
        <v>0</v>
      </c>
      <c r="BK299" s="97">
        <v>0</v>
      </c>
      <c r="BL299" s="98">
        <f t="shared" si="669"/>
        <v>0</v>
      </c>
      <c r="BM299" s="97"/>
      <c r="BN299" s="98">
        <f t="shared" si="670"/>
        <v>0</v>
      </c>
      <c r="BO299" s="97"/>
      <c r="BP299" s="98">
        <f t="shared" si="671"/>
        <v>0</v>
      </c>
      <c r="BQ299" s="97">
        <v>5</v>
      </c>
      <c r="BR299" s="98">
        <f t="shared" si="672"/>
        <v>1408436.3059200002</v>
      </c>
      <c r="BS299" s="97"/>
      <c r="BT299" s="102">
        <f t="shared" si="673"/>
        <v>0</v>
      </c>
      <c r="BU299" s="104">
        <v>0</v>
      </c>
      <c r="BV299" s="98">
        <f t="shared" si="674"/>
        <v>0</v>
      </c>
      <c r="BW299" s="97">
        <v>0</v>
      </c>
      <c r="BX299" s="98">
        <f t="shared" si="675"/>
        <v>0</v>
      </c>
      <c r="BY299" s="97">
        <v>0</v>
      </c>
      <c r="BZ299" s="98">
        <f t="shared" si="676"/>
        <v>0</v>
      </c>
      <c r="CA299" s="97"/>
      <c r="CB299" s="98">
        <f t="shared" si="677"/>
        <v>0</v>
      </c>
      <c r="CC299" s="97"/>
      <c r="CD299" s="98">
        <f t="shared" si="678"/>
        <v>0</v>
      </c>
      <c r="CE299" s="97"/>
      <c r="CF299" s="98">
        <f t="shared" si="679"/>
        <v>0</v>
      </c>
      <c r="CG299" s="97"/>
      <c r="CH299" s="98">
        <f t="shared" si="680"/>
        <v>0</v>
      </c>
      <c r="CI299" s="97">
        <v>0</v>
      </c>
      <c r="CJ299" s="98">
        <f t="shared" si="681"/>
        <v>0</v>
      </c>
      <c r="CK299" s="97"/>
      <c r="CL299" s="98">
        <f t="shared" si="682"/>
        <v>0</v>
      </c>
      <c r="CM299" s="97"/>
      <c r="CN299" s="98">
        <f t="shared" si="683"/>
        <v>0</v>
      </c>
      <c r="CO299" s="97">
        <v>0</v>
      </c>
      <c r="CP299" s="98">
        <f t="shared" si="684"/>
        <v>0</v>
      </c>
      <c r="CQ299" s="97"/>
      <c r="CR299" s="98">
        <f t="shared" si="685"/>
        <v>0</v>
      </c>
      <c r="CS299" s="97">
        <v>0</v>
      </c>
      <c r="CT299" s="98">
        <f t="shared" si="686"/>
        <v>0</v>
      </c>
      <c r="CU299" s="103"/>
      <c r="CV299" s="98">
        <f t="shared" si="687"/>
        <v>0</v>
      </c>
      <c r="CW299" s="97">
        <v>0</v>
      </c>
      <c r="CX299" s="102">
        <f t="shared" si="688"/>
        <v>0</v>
      </c>
      <c r="CY299" s="97"/>
      <c r="CZ299" s="98">
        <f t="shared" si="689"/>
        <v>0</v>
      </c>
      <c r="DA299" s="104"/>
      <c r="DB299" s="98">
        <f t="shared" si="690"/>
        <v>0</v>
      </c>
      <c r="DC299" s="97">
        <v>0</v>
      </c>
      <c r="DD299" s="98">
        <f t="shared" si="691"/>
        <v>0</v>
      </c>
      <c r="DE299" s="97"/>
      <c r="DF299" s="98">
        <f t="shared" si="692"/>
        <v>0</v>
      </c>
      <c r="DG299" s="97"/>
      <c r="DH299" s="102">
        <f t="shared" si="693"/>
        <v>0</v>
      </c>
      <c r="DI299" s="98">
        <f t="shared" si="641"/>
        <v>144</v>
      </c>
      <c r="DJ299" s="98">
        <f t="shared" si="642"/>
        <v>29811901.808639999</v>
      </c>
    </row>
    <row r="300" spans="1:114" ht="26.25" customHeight="1" x14ac:dyDescent="0.25">
      <c r="A300" s="89"/>
      <c r="B300" s="90">
        <v>254</v>
      </c>
      <c r="C300" s="91" t="s">
        <v>683</v>
      </c>
      <c r="D300" s="92" t="s">
        <v>684</v>
      </c>
      <c r="E300" s="85">
        <v>23160</v>
      </c>
      <c r="F300" s="93">
        <v>4.46</v>
      </c>
      <c r="G300" s="111">
        <v>0.8</v>
      </c>
      <c r="H300" s="88"/>
      <c r="I300" s="95">
        <v>1.4</v>
      </c>
      <c r="J300" s="95">
        <v>1.68</v>
      </c>
      <c r="K300" s="95">
        <v>2.23</v>
      </c>
      <c r="L300" s="96">
        <v>2.57</v>
      </c>
      <c r="M300" s="97">
        <f>45-5</f>
        <v>40</v>
      </c>
      <c r="N300" s="98">
        <f t="shared" si="644"/>
        <v>5090308.6080000009</v>
      </c>
      <c r="O300" s="87">
        <v>445</v>
      </c>
      <c r="P300" s="97">
        <f t="shared" si="645"/>
        <v>56629683.264000006</v>
      </c>
      <c r="Q300" s="97"/>
      <c r="R300" s="98">
        <f t="shared" si="646"/>
        <v>0</v>
      </c>
      <c r="S300" s="97"/>
      <c r="T300" s="98">
        <f t="shared" si="647"/>
        <v>0</v>
      </c>
      <c r="U300" s="97"/>
      <c r="V300" s="98">
        <f t="shared" si="648"/>
        <v>0</v>
      </c>
      <c r="W300" s="97"/>
      <c r="X300" s="98">
        <f t="shared" si="649"/>
        <v>0</v>
      </c>
      <c r="Y300" s="97"/>
      <c r="Z300" s="98">
        <f t="shared" si="650"/>
        <v>0</v>
      </c>
      <c r="AA300" s="97"/>
      <c r="AB300" s="98">
        <f t="shared" si="651"/>
        <v>0</v>
      </c>
      <c r="AC300" s="97">
        <f>4-2</f>
        <v>2</v>
      </c>
      <c r="AD300" s="98">
        <f t="shared" si="652"/>
        <v>254515.43040000001</v>
      </c>
      <c r="AE300" s="97"/>
      <c r="AF300" s="98">
        <f t="shared" si="653"/>
        <v>0</v>
      </c>
      <c r="AG300" s="97"/>
      <c r="AH300" s="98">
        <f t="shared" si="654"/>
        <v>0</v>
      </c>
      <c r="AI300" s="97"/>
      <c r="AJ300" s="98">
        <f t="shared" si="655"/>
        <v>0</v>
      </c>
      <c r="AK300" s="97"/>
      <c r="AL300" s="97">
        <f t="shared" si="656"/>
        <v>0</v>
      </c>
      <c r="AM300" s="97"/>
      <c r="AN300" s="98">
        <f t="shared" si="657"/>
        <v>0</v>
      </c>
      <c r="AO300" s="103"/>
      <c r="AP300" s="98">
        <f t="shared" si="658"/>
        <v>0</v>
      </c>
      <c r="AQ300" s="97"/>
      <c r="AR300" s="102">
        <f t="shared" si="659"/>
        <v>0</v>
      </c>
      <c r="AS300" s="97"/>
      <c r="AT300" s="98">
        <f t="shared" si="660"/>
        <v>0</v>
      </c>
      <c r="AU300" s="97"/>
      <c r="AV300" s="97">
        <f t="shared" si="661"/>
        <v>0</v>
      </c>
      <c r="AW300" s="97"/>
      <c r="AX300" s="98">
        <f t="shared" si="662"/>
        <v>0</v>
      </c>
      <c r="AY300" s="97"/>
      <c r="AZ300" s="98">
        <f t="shared" si="663"/>
        <v>0</v>
      </c>
      <c r="BA300" s="97"/>
      <c r="BB300" s="98">
        <f t="shared" si="664"/>
        <v>0</v>
      </c>
      <c r="BC300" s="97"/>
      <c r="BD300" s="98">
        <f t="shared" si="665"/>
        <v>0</v>
      </c>
      <c r="BE300" s="97"/>
      <c r="BF300" s="98">
        <f t="shared" si="666"/>
        <v>0</v>
      </c>
      <c r="BG300" s="97">
        <v>0</v>
      </c>
      <c r="BH300" s="98">
        <f t="shared" si="667"/>
        <v>0</v>
      </c>
      <c r="BI300" s="97"/>
      <c r="BJ300" s="98">
        <f t="shared" si="668"/>
        <v>0</v>
      </c>
      <c r="BK300" s="97"/>
      <c r="BL300" s="98">
        <f t="shared" si="669"/>
        <v>0</v>
      </c>
      <c r="BM300" s="97"/>
      <c r="BN300" s="98">
        <f t="shared" si="670"/>
        <v>0</v>
      </c>
      <c r="BO300" s="97"/>
      <c r="BP300" s="98">
        <f t="shared" si="671"/>
        <v>0</v>
      </c>
      <c r="BQ300" s="97">
        <v>0</v>
      </c>
      <c r="BR300" s="98">
        <f t="shared" si="672"/>
        <v>0</v>
      </c>
      <c r="BS300" s="97"/>
      <c r="BT300" s="102">
        <f t="shared" si="673"/>
        <v>0</v>
      </c>
      <c r="BU300" s="104"/>
      <c r="BV300" s="98">
        <f t="shared" si="674"/>
        <v>0</v>
      </c>
      <c r="BW300" s="97"/>
      <c r="BX300" s="98">
        <f t="shared" si="675"/>
        <v>0</v>
      </c>
      <c r="BY300" s="97"/>
      <c r="BZ300" s="98">
        <f t="shared" si="676"/>
        <v>0</v>
      </c>
      <c r="CA300" s="97"/>
      <c r="CB300" s="98">
        <f t="shared" si="677"/>
        <v>0</v>
      </c>
      <c r="CC300" s="97"/>
      <c r="CD300" s="98">
        <f t="shared" si="678"/>
        <v>0</v>
      </c>
      <c r="CE300" s="97"/>
      <c r="CF300" s="98">
        <f t="shared" si="679"/>
        <v>0</v>
      </c>
      <c r="CG300" s="97"/>
      <c r="CH300" s="98">
        <f t="shared" si="680"/>
        <v>0</v>
      </c>
      <c r="CI300" s="97">
        <v>0</v>
      </c>
      <c r="CJ300" s="98">
        <f t="shared" si="681"/>
        <v>0</v>
      </c>
      <c r="CK300" s="97"/>
      <c r="CL300" s="98">
        <f t="shared" si="682"/>
        <v>0</v>
      </c>
      <c r="CM300" s="97"/>
      <c r="CN300" s="98">
        <f t="shared" si="683"/>
        <v>0</v>
      </c>
      <c r="CO300" s="97">
        <v>0</v>
      </c>
      <c r="CP300" s="98">
        <f t="shared" si="684"/>
        <v>0</v>
      </c>
      <c r="CQ300" s="97"/>
      <c r="CR300" s="98">
        <f t="shared" si="685"/>
        <v>0</v>
      </c>
      <c r="CS300" s="97"/>
      <c r="CT300" s="98">
        <f t="shared" si="686"/>
        <v>0</v>
      </c>
      <c r="CU300" s="103"/>
      <c r="CV300" s="98">
        <f t="shared" si="687"/>
        <v>0</v>
      </c>
      <c r="CW300" s="97"/>
      <c r="CX300" s="102">
        <f t="shared" si="688"/>
        <v>0</v>
      </c>
      <c r="CY300" s="97"/>
      <c r="CZ300" s="98">
        <f t="shared" si="689"/>
        <v>0</v>
      </c>
      <c r="DA300" s="104"/>
      <c r="DB300" s="98">
        <f t="shared" si="690"/>
        <v>0</v>
      </c>
      <c r="DC300" s="97">
        <v>0</v>
      </c>
      <c r="DD300" s="98">
        <f t="shared" si="691"/>
        <v>0</v>
      </c>
      <c r="DE300" s="97"/>
      <c r="DF300" s="98">
        <f t="shared" si="692"/>
        <v>0</v>
      </c>
      <c r="DG300" s="97"/>
      <c r="DH300" s="102">
        <f t="shared" si="693"/>
        <v>0</v>
      </c>
      <c r="DI300" s="98">
        <f t="shared" si="641"/>
        <v>487</v>
      </c>
      <c r="DJ300" s="98">
        <f t="shared" si="642"/>
        <v>61974507.302400008</v>
      </c>
    </row>
    <row r="301" spans="1:114" ht="30" customHeight="1" x14ac:dyDescent="0.25">
      <c r="A301" s="89"/>
      <c r="B301" s="90">
        <v>255</v>
      </c>
      <c r="C301" s="91" t="s">
        <v>685</v>
      </c>
      <c r="D301" s="92" t="s">
        <v>686</v>
      </c>
      <c r="E301" s="85">
        <v>23160</v>
      </c>
      <c r="F301" s="93">
        <v>0.79</v>
      </c>
      <c r="G301" s="94">
        <v>1</v>
      </c>
      <c r="H301" s="88"/>
      <c r="I301" s="95">
        <v>1.4</v>
      </c>
      <c r="J301" s="95">
        <v>1.68</v>
      </c>
      <c r="K301" s="95">
        <v>2.23</v>
      </c>
      <c r="L301" s="96">
        <v>2.57</v>
      </c>
      <c r="M301" s="97">
        <v>70</v>
      </c>
      <c r="N301" s="98">
        <f t="shared" si="644"/>
        <v>1972351.9200000002</v>
      </c>
      <c r="O301" s="87">
        <v>35</v>
      </c>
      <c r="P301" s="97">
        <f t="shared" si="645"/>
        <v>986175.96000000008</v>
      </c>
      <c r="Q301" s="97">
        <v>51</v>
      </c>
      <c r="R301" s="98">
        <f t="shared" si="646"/>
        <v>1436999.2560000001</v>
      </c>
      <c r="S301" s="97"/>
      <c r="T301" s="98">
        <f t="shared" si="647"/>
        <v>0</v>
      </c>
      <c r="U301" s="97"/>
      <c r="V301" s="98">
        <f t="shared" si="648"/>
        <v>0</v>
      </c>
      <c r="W301" s="97">
        <v>0</v>
      </c>
      <c r="X301" s="98">
        <f t="shared" si="649"/>
        <v>0</v>
      </c>
      <c r="Y301" s="97"/>
      <c r="Z301" s="98">
        <f t="shared" si="650"/>
        <v>0</v>
      </c>
      <c r="AA301" s="97">
        <v>0</v>
      </c>
      <c r="AB301" s="98">
        <f t="shared" si="651"/>
        <v>0</v>
      </c>
      <c r="AC301" s="97">
        <v>20</v>
      </c>
      <c r="AD301" s="98">
        <f t="shared" si="652"/>
        <v>563529.12</v>
      </c>
      <c r="AE301" s="97"/>
      <c r="AF301" s="98">
        <f t="shared" si="653"/>
        <v>0</v>
      </c>
      <c r="AG301" s="97">
        <v>39</v>
      </c>
      <c r="AH301" s="98">
        <f t="shared" si="654"/>
        <v>1098881.784</v>
      </c>
      <c r="AI301" s="97"/>
      <c r="AJ301" s="98">
        <f t="shared" si="655"/>
        <v>0</v>
      </c>
      <c r="AK301" s="97">
        <v>28</v>
      </c>
      <c r="AL301" s="97">
        <f t="shared" si="656"/>
        <v>788940.76800000004</v>
      </c>
      <c r="AM301" s="97">
        <v>180</v>
      </c>
      <c r="AN301" s="98">
        <f t="shared" si="657"/>
        <v>6086114.4960000003</v>
      </c>
      <c r="AO301" s="103"/>
      <c r="AP301" s="98">
        <f t="shared" si="658"/>
        <v>0</v>
      </c>
      <c r="AQ301" s="97">
        <v>1</v>
      </c>
      <c r="AR301" s="102">
        <f t="shared" si="659"/>
        <v>33811.747200000005</v>
      </c>
      <c r="AS301" s="97"/>
      <c r="AT301" s="98">
        <f t="shared" si="660"/>
        <v>0</v>
      </c>
      <c r="AU301" s="97"/>
      <c r="AV301" s="97">
        <f t="shared" si="661"/>
        <v>0</v>
      </c>
      <c r="AW301" s="97"/>
      <c r="AX301" s="98">
        <f t="shared" si="662"/>
        <v>0</v>
      </c>
      <c r="AY301" s="97">
        <v>0</v>
      </c>
      <c r="AZ301" s="98">
        <f t="shared" si="663"/>
        <v>0</v>
      </c>
      <c r="BA301" s="97">
        <v>0</v>
      </c>
      <c r="BB301" s="98">
        <f t="shared" si="664"/>
        <v>0</v>
      </c>
      <c r="BC301" s="97">
        <v>0</v>
      </c>
      <c r="BD301" s="98">
        <f t="shared" si="665"/>
        <v>0</v>
      </c>
      <c r="BE301" s="97"/>
      <c r="BF301" s="98">
        <f t="shared" si="666"/>
        <v>0</v>
      </c>
      <c r="BG301" s="97">
        <v>70</v>
      </c>
      <c r="BH301" s="98">
        <f t="shared" si="667"/>
        <v>2366822.3040000005</v>
      </c>
      <c r="BI301" s="97">
        <v>0</v>
      </c>
      <c r="BJ301" s="98">
        <f t="shared" si="668"/>
        <v>0</v>
      </c>
      <c r="BK301" s="97">
        <v>0</v>
      </c>
      <c r="BL301" s="98">
        <f t="shared" si="669"/>
        <v>0</v>
      </c>
      <c r="BM301" s="97">
        <v>12</v>
      </c>
      <c r="BN301" s="98">
        <f t="shared" si="670"/>
        <v>368855.424</v>
      </c>
      <c r="BO301" s="97"/>
      <c r="BP301" s="98">
        <f t="shared" si="671"/>
        <v>0</v>
      </c>
      <c r="BQ301" s="97">
        <v>35</v>
      </c>
      <c r="BR301" s="98">
        <f t="shared" si="672"/>
        <v>1377060.2496000002</v>
      </c>
      <c r="BS301" s="97">
        <v>63</v>
      </c>
      <c r="BT301" s="102">
        <f t="shared" si="673"/>
        <v>2130140.0735999998</v>
      </c>
      <c r="BU301" s="104">
        <v>0</v>
      </c>
      <c r="BV301" s="98">
        <f t="shared" si="674"/>
        <v>0</v>
      </c>
      <c r="BW301" s="97">
        <v>0</v>
      </c>
      <c r="BX301" s="98">
        <f t="shared" si="675"/>
        <v>0</v>
      </c>
      <c r="BY301" s="97">
        <v>0</v>
      </c>
      <c r="BZ301" s="98">
        <f t="shared" si="676"/>
        <v>0</v>
      </c>
      <c r="CA301" s="97">
        <v>3</v>
      </c>
      <c r="CB301" s="98">
        <f t="shared" si="677"/>
        <v>92213.856</v>
      </c>
      <c r="CC301" s="97">
        <v>0</v>
      </c>
      <c r="CD301" s="98">
        <f t="shared" si="678"/>
        <v>0</v>
      </c>
      <c r="CE301" s="97"/>
      <c r="CF301" s="98">
        <f t="shared" si="679"/>
        <v>0</v>
      </c>
      <c r="CG301" s="97">
        <v>1</v>
      </c>
      <c r="CH301" s="98">
        <f t="shared" si="680"/>
        <v>17930.471999999998</v>
      </c>
      <c r="CI301" s="97">
        <v>6</v>
      </c>
      <c r="CJ301" s="98">
        <f t="shared" si="681"/>
        <v>184427.712</v>
      </c>
      <c r="CK301" s="97">
        <v>43</v>
      </c>
      <c r="CL301" s="98">
        <f t="shared" si="682"/>
        <v>1101443.28</v>
      </c>
      <c r="CM301" s="97">
        <v>7</v>
      </c>
      <c r="CN301" s="98">
        <f t="shared" si="683"/>
        <v>199028.23920000001</v>
      </c>
      <c r="CO301" s="97">
        <v>98</v>
      </c>
      <c r="CP301" s="98">
        <f t="shared" si="684"/>
        <v>3343674.4185600006</v>
      </c>
      <c r="CQ301" s="97">
        <v>5</v>
      </c>
      <c r="CR301" s="98">
        <f t="shared" si="685"/>
        <v>184427.71199999997</v>
      </c>
      <c r="CS301" s="97">
        <v>0</v>
      </c>
      <c r="CT301" s="98">
        <f t="shared" si="686"/>
        <v>0</v>
      </c>
      <c r="CU301" s="103"/>
      <c r="CV301" s="98">
        <f t="shared" si="687"/>
        <v>0</v>
      </c>
      <c r="CW301" s="97">
        <v>0</v>
      </c>
      <c r="CX301" s="102">
        <f t="shared" si="688"/>
        <v>0</v>
      </c>
      <c r="CY301" s="97">
        <v>3</v>
      </c>
      <c r="CZ301" s="98">
        <f t="shared" si="689"/>
        <v>92213.856</v>
      </c>
      <c r="DA301" s="104">
        <v>1</v>
      </c>
      <c r="DB301" s="98">
        <f t="shared" si="690"/>
        <v>30737.952000000001</v>
      </c>
      <c r="DC301" s="97">
        <v>13</v>
      </c>
      <c r="DD301" s="98">
        <f t="shared" si="691"/>
        <v>479512.05119999999</v>
      </c>
      <c r="DE301" s="97"/>
      <c r="DF301" s="98">
        <f t="shared" si="692"/>
        <v>0</v>
      </c>
      <c r="DG301" s="97">
        <v>3</v>
      </c>
      <c r="DH301" s="102">
        <f t="shared" si="693"/>
        <v>156582.42084000001</v>
      </c>
      <c r="DI301" s="98">
        <f t="shared" si="641"/>
        <v>787</v>
      </c>
      <c r="DJ301" s="98">
        <f t="shared" si="642"/>
        <v>25091875.072199993</v>
      </c>
    </row>
    <row r="302" spans="1:114" ht="30" customHeight="1" x14ac:dyDescent="0.25">
      <c r="A302" s="89"/>
      <c r="B302" s="90">
        <v>256</v>
      </c>
      <c r="C302" s="91" t="s">
        <v>687</v>
      </c>
      <c r="D302" s="92" t="s">
        <v>688</v>
      </c>
      <c r="E302" s="85">
        <v>23160</v>
      </c>
      <c r="F302" s="93">
        <v>0.93</v>
      </c>
      <c r="G302" s="94">
        <v>1</v>
      </c>
      <c r="H302" s="88"/>
      <c r="I302" s="95">
        <v>1.4</v>
      </c>
      <c r="J302" s="95">
        <v>1.68</v>
      </c>
      <c r="K302" s="95">
        <v>2.23</v>
      </c>
      <c r="L302" s="96">
        <v>2.57</v>
      </c>
      <c r="M302" s="97">
        <v>10</v>
      </c>
      <c r="N302" s="98">
        <f t="shared" si="644"/>
        <v>331697.51999999996</v>
      </c>
      <c r="O302" s="87">
        <v>300</v>
      </c>
      <c r="P302" s="97">
        <f t="shared" si="645"/>
        <v>9950925.6000000015</v>
      </c>
      <c r="Q302" s="97">
        <f>252+9</f>
        <v>261</v>
      </c>
      <c r="R302" s="98">
        <f t="shared" si="646"/>
        <v>8657305.2720000017</v>
      </c>
      <c r="S302" s="97"/>
      <c r="T302" s="98">
        <f t="shared" si="647"/>
        <v>0</v>
      </c>
      <c r="U302" s="97">
        <v>0</v>
      </c>
      <c r="V302" s="98">
        <f t="shared" si="648"/>
        <v>0</v>
      </c>
      <c r="W302" s="97">
        <v>0</v>
      </c>
      <c r="X302" s="98">
        <f t="shared" si="649"/>
        <v>0</v>
      </c>
      <c r="Y302" s="97"/>
      <c r="Z302" s="98">
        <f t="shared" si="650"/>
        <v>0</v>
      </c>
      <c r="AA302" s="97">
        <v>0</v>
      </c>
      <c r="AB302" s="98">
        <f t="shared" si="651"/>
        <v>0</v>
      </c>
      <c r="AC302" s="97"/>
      <c r="AD302" s="98">
        <f t="shared" si="652"/>
        <v>0</v>
      </c>
      <c r="AE302" s="97">
        <v>0</v>
      </c>
      <c r="AF302" s="98">
        <f t="shared" si="653"/>
        <v>0</v>
      </c>
      <c r="AG302" s="97">
        <f>360</f>
        <v>360</v>
      </c>
      <c r="AH302" s="98">
        <f t="shared" si="654"/>
        <v>11941110.720000001</v>
      </c>
      <c r="AI302" s="97"/>
      <c r="AJ302" s="98">
        <f t="shared" si="655"/>
        <v>0</v>
      </c>
      <c r="AK302" s="97"/>
      <c r="AL302" s="97">
        <f t="shared" si="656"/>
        <v>0</v>
      </c>
      <c r="AM302" s="97">
        <v>289</v>
      </c>
      <c r="AN302" s="98">
        <f t="shared" si="657"/>
        <v>11503269.9936</v>
      </c>
      <c r="AO302" s="101"/>
      <c r="AP302" s="98">
        <f t="shared" si="658"/>
        <v>0</v>
      </c>
      <c r="AQ302" s="97">
        <v>0</v>
      </c>
      <c r="AR302" s="102">
        <f t="shared" si="659"/>
        <v>0</v>
      </c>
      <c r="AS302" s="97"/>
      <c r="AT302" s="98">
        <f t="shared" si="660"/>
        <v>0</v>
      </c>
      <c r="AU302" s="97"/>
      <c r="AV302" s="97">
        <f t="shared" si="661"/>
        <v>0</v>
      </c>
      <c r="AW302" s="97"/>
      <c r="AX302" s="98">
        <f t="shared" si="662"/>
        <v>0</v>
      </c>
      <c r="AY302" s="97">
        <v>0</v>
      </c>
      <c r="AZ302" s="98">
        <f t="shared" si="663"/>
        <v>0</v>
      </c>
      <c r="BA302" s="97">
        <v>0</v>
      </c>
      <c r="BB302" s="98">
        <f t="shared" si="664"/>
        <v>0</v>
      </c>
      <c r="BC302" s="97">
        <v>0</v>
      </c>
      <c r="BD302" s="98">
        <f t="shared" si="665"/>
        <v>0</v>
      </c>
      <c r="BE302" s="97"/>
      <c r="BF302" s="98">
        <f t="shared" si="666"/>
        <v>0</v>
      </c>
      <c r="BG302" s="97">
        <v>8</v>
      </c>
      <c r="BH302" s="98">
        <f t="shared" si="667"/>
        <v>318429.61920000002</v>
      </c>
      <c r="BI302" s="97">
        <v>0</v>
      </c>
      <c r="BJ302" s="98">
        <f t="shared" si="668"/>
        <v>0</v>
      </c>
      <c r="BK302" s="97">
        <v>0</v>
      </c>
      <c r="BL302" s="98">
        <f t="shared" si="669"/>
        <v>0</v>
      </c>
      <c r="BM302" s="97">
        <v>8</v>
      </c>
      <c r="BN302" s="98">
        <f t="shared" si="670"/>
        <v>289481.47200000001</v>
      </c>
      <c r="BO302" s="97"/>
      <c r="BP302" s="98">
        <f t="shared" si="671"/>
        <v>0</v>
      </c>
      <c r="BQ302" s="97">
        <v>1</v>
      </c>
      <c r="BR302" s="98">
        <f t="shared" si="672"/>
        <v>46317.035520000005</v>
      </c>
      <c r="BS302" s="97">
        <v>8</v>
      </c>
      <c r="BT302" s="102">
        <f t="shared" si="673"/>
        <v>318429.61920000002</v>
      </c>
      <c r="BU302" s="104">
        <v>0</v>
      </c>
      <c r="BV302" s="98">
        <f t="shared" si="674"/>
        <v>0</v>
      </c>
      <c r="BW302" s="97">
        <v>0</v>
      </c>
      <c r="BX302" s="98">
        <f t="shared" si="675"/>
        <v>0</v>
      </c>
      <c r="BY302" s="97">
        <v>0</v>
      </c>
      <c r="BZ302" s="98">
        <f t="shared" si="676"/>
        <v>0</v>
      </c>
      <c r="CA302" s="97">
        <v>3</v>
      </c>
      <c r="CB302" s="98">
        <f t="shared" si="677"/>
        <v>108555.552</v>
      </c>
      <c r="CC302" s="97">
        <v>0</v>
      </c>
      <c r="CD302" s="98">
        <f t="shared" si="678"/>
        <v>0</v>
      </c>
      <c r="CE302" s="97"/>
      <c r="CF302" s="98">
        <f t="shared" si="679"/>
        <v>0</v>
      </c>
      <c r="CG302" s="97"/>
      <c r="CH302" s="98">
        <f t="shared" si="680"/>
        <v>0</v>
      </c>
      <c r="CI302" s="97">
        <v>0</v>
      </c>
      <c r="CJ302" s="98">
        <f t="shared" si="681"/>
        <v>0</v>
      </c>
      <c r="CK302" s="97">
        <v>28</v>
      </c>
      <c r="CL302" s="98">
        <f t="shared" si="682"/>
        <v>844320.96</v>
      </c>
      <c r="CM302" s="97">
        <v>2</v>
      </c>
      <c r="CN302" s="98">
        <f t="shared" si="683"/>
        <v>66942.590400000016</v>
      </c>
      <c r="CO302" s="97">
        <v>47</v>
      </c>
      <c r="CP302" s="98">
        <f t="shared" si="684"/>
        <v>1887781.0492800002</v>
      </c>
      <c r="CQ302" s="97">
        <v>9</v>
      </c>
      <c r="CR302" s="98">
        <f t="shared" si="685"/>
        <v>390799.98720000003</v>
      </c>
      <c r="CS302" s="97">
        <v>0</v>
      </c>
      <c r="CT302" s="98">
        <f t="shared" si="686"/>
        <v>0</v>
      </c>
      <c r="CU302" s="103"/>
      <c r="CV302" s="98">
        <f t="shared" si="687"/>
        <v>0</v>
      </c>
      <c r="CW302" s="97">
        <v>0</v>
      </c>
      <c r="CX302" s="102">
        <f t="shared" si="688"/>
        <v>0</v>
      </c>
      <c r="CY302" s="97"/>
      <c r="CZ302" s="98">
        <f t="shared" si="689"/>
        <v>0</v>
      </c>
      <c r="DA302" s="104"/>
      <c r="DB302" s="98">
        <f t="shared" si="690"/>
        <v>0</v>
      </c>
      <c r="DC302" s="97">
        <v>4</v>
      </c>
      <c r="DD302" s="98">
        <f t="shared" si="691"/>
        <v>173688.88320000001</v>
      </c>
      <c r="DE302" s="97"/>
      <c r="DF302" s="98">
        <f t="shared" si="692"/>
        <v>0</v>
      </c>
      <c r="DG302" s="97">
        <v>5</v>
      </c>
      <c r="DH302" s="102">
        <f t="shared" si="693"/>
        <v>307218.67379999999</v>
      </c>
      <c r="DI302" s="98">
        <f t="shared" si="641"/>
        <v>1343</v>
      </c>
      <c r="DJ302" s="98">
        <f t="shared" si="642"/>
        <v>47136274.547400005</v>
      </c>
    </row>
    <row r="303" spans="1:114" ht="30" customHeight="1" x14ac:dyDescent="0.25">
      <c r="A303" s="89"/>
      <c r="B303" s="90">
        <v>257</v>
      </c>
      <c r="C303" s="91" t="s">
        <v>689</v>
      </c>
      <c r="D303" s="92" t="s">
        <v>690</v>
      </c>
      <c r="E303" s="85">
        <v>23160</v>
      </c>
      <c r="F303" s="93">
        <v>1.37</v>
      </c>
      <c r="G303" s="94">
        <v>1</v>
      </c>
      <c r="H303" s="88"/>
      <c r="I303" s="95">
        <v>1.4</v>
      </c>
      <c r="J303" s="95">
        <v>1.68</v>
      </c>
      <c r="K303" s="95">
        <v>2.23</v>
      </c>
      <c r="L303" s="96">
        <v>2.57</v>
      </c>
      <c r="M303" s="97">
        <v>307</v>
      </c>
      <c r="N303" s="98">
        <f t="shared" si="644"/>
        <v>15000931.176000001</v>
      </c>
      <c r="O303" s="87">
        <v>725</v>
      </c>
      <c r="P303" s="97">
        <f t="shared" si="645"/>
        <v>35425651.799999997</v>
      </c>
      <c r="Q303" s="97">
        <f>259-2</f>
        <v>257</v>
      </c>
      <c r="R303" s="98">
        <f t="shared" si="646"/>
        <v>12557782.776000001</v>
      </c>
      <c r="S303" s="97"/>
      <c r="T303" s="98">
        <f t="shared" si="647"/>
        <v>0</v>
      </c>
      <c r="U303" s="97">
        <v>1</v>
      </c>
      <c r="V303" s="98">
        <f t="shared" si="648"/>
        <v>48862.968000000001</v>
      </c>
      <c r="W303" s="97">
        <v>0</v>
      </c>
      <c r="X303" s="98">
        <f t="shared" si="649"/>
        <v>0</v>
      </c>
      <c r="Y303" s="97"/>
      <c r="Z303" s="98">
        <f t="shared" si="650"/>
        <v>0</v>
      </c>
      <c r="AA303" s="97">
        <v>0</v>
      </c>
      <c r="AB303" s="98">
        <f t="shared" si="651"/>
        <v>0</v>
      </c>
      <c r="AC303" s="97">
        <v>55</v>
      </c>
      <c r="AD303" s="98">
        <f t="shared" si="652"/>
        <v>2687463.2400000007</v>
      </c>
      <c r="AE303" s="97">
        <v>0</v>
      </c>
      <c r="AF303" s="98">
        <f t="shared" si="653"/>
        <v>0</v>
      </c>
      <c r="AG303" s="97">
        <v>230</v>
      </c>
      <c r="AH303" s="98">
        <f t="shared" si="654"/>
        <v>11238482.640000001</v>
      </c>
      <c r="AI303" s="97">
        <v>10</v>
      </c>
      <c r="AJ303" s="98">
        <f t="shared" si="655"/>
        <v>488629.68000000005</v>
      </c>
      <c r="AK303" s="97">
        <v>59</v>
      </c>
      <c r="AL303" s="97">
        <f t="shared" si="656"/>
        <v>2882915.1120000002</v>
      </c>
      <c r="AM303" s="97">
        <v>159</v>
      </c>
      <c r="AN303" s="98">
        <f t="shared" si="657"/>
        <v>9323054.2944000028</v>
      </c>
      <c r="AO303" s="103">
        <v>3</v>
      </c>
      <c r="AP303" s="98">
        <f t="shared" si="658"/>
        <v>175906.68480000002</v>
      </c>
      <c r="AQ303" s="97"/>
      <c r="AR303" s="102">
        <f t="shared" si="659"/>
        <v>0</v>
      </c>
      <c r="AS303" s="97"/>
      <c r="AT303" s="98">
        <f t="shared" si="660"/>
        <v>0</v>
      </c>
      <c r="AU303" s="97">
        <v>5</v>
      </c>
      <c r="AV303" s="97">
        <f t="shared" si="661"/>
        <v>199893.96</v>
      </c>
      <c r="AW303" s="97"/>
      <c r="AX303" s="98">
        <f t="shared" si="662"/>
        <v>0</v>
      </c>
      <c r="AY303" s="97"/>
      <c r="AZ303" s="98">
        <f t="shared" si="663"/>
        <v>0</v>
      </c>
      <c r="BA303" s="97"/>
      <c r="BB303" s="98">
        <f t="shared" si="664"/>
        <v>0</v>
      </c>
      <c r="BC303" s="97"/>
      <c r="BD303" s="98">
        <f t="shared" si="665"/>
        <v>0</v>
      </c>
      <c r="BE303" s="97"/>
      <c r="BF303" s="98">
        <f t="shared" si="666"/>
        <v>0</v>
      </c>
      <c r="BG303" s="97">
        <v>150</v>
      </c>
      <c r="BH303" s="98">
        <f t="shared" si="667"/>
        <v>8795334.2400000002</v>
      </c>
      <c r="BI303" s="97">
        <v>0</v>
      </c>
      <c r="BJ303" s="98">
        <f t="shared" si="668"/>
        <v>0</v>
      </c>
      <c r="BK303" s="97">
        <v>0</v>
      </c>
      <c r="BL303" s="98">
        <f t="shared" si="669"/>
        <v>0</v>
      </c>
      <c r="BM303" s="97">
        <v>21</v>
      </c>
      <c r="BN303" s="98">
        <f t="shared" si="670"/>
        <v>1119406.176</v>
      </c>
      <c r="BO303" s="97"/>
      <c r="BP303" s="98">
        <f t="shared" si="671"/>
        <v>0</v>
      </c>
      <c r="BQ303" s="97">
        <v>10</v>
      </c>
      <c r="BR303" s="98">
        <f t="shared" si="672"/>
        <v>682304.71679999994</v>
      </c>
      <c r="BS303" s="97">
        <v>79</v>
      </c>
      <c r="BT303" s="102">
        <f t="shared" si="673"/>
        <v>4632209.3664000006</v>
      </c>
      <c r="BU303" s="104"/>
      <c r="BV303" s="98">
        <f t="shared" si="674"/>
        <v>0</v>
      </c>
      <c r="BW303" s="97"/>
      <c r="BX303" s="98">
        <f t="shared" si="675"/>
        <v>0</v>
      </c>
      <c r="BY303" s="97"/>
      <c r="BZ303" s="98">
        <f t="shared" si="676"/>
        <v>0</v>
      </c>
      <c r="CA303" s="97">
        <v>3</v>
      </c>
      <c r="CB303" s="98">
        <f t="shared" si="677"/>
        <v>159915.16800000001</v>
      </c>
      <c r="CC303" s="97">
        <v>0</v>
      </c>
      <c r="CD303" s="98">
        <f t="shared" si="678"/>
        <v>0</v>
      </c>
      <c r="CE303" s="97"/>
      <c r="CF303" s="98">
        <f t="shared" si="679"/>
        <v>0</v>
      </c>
      <c r="CG303" s="97">
        <v>19</v>
      </c>
      <c r="CH303" s="98">
        <f t="shared" si="680"/>
        <v>590797.70399999991</v>
      </c>
      <c r="CI303" s="97">
        <v>7</v>
      </c>
      <c r="CJ303" s="98">
        <f t="shared" si="681"/>
        <v>373135.39200000005</v>
      </c>
      <c r="CK303" s="97">
        <v>14</v>
      </c>
      <c r="CL303" s="98">
        <f t="shared" si="682"/>
        <v>621892.32000000007</v>
      </c>
      <c r="CM303" s="97">
        <v>10</v>
      </c>
      <c r="CN303" s="98">
        <f t="shared" si="683"/>
        <v>493071.76800000004</v>
      </c>
      <c r="CO303" s="97">
        <v>35</v>
      </c>
      <c r="CP303" s="98">
        <f t="shared" si="684"/>
        <v>2070901.4256000002</v>
      </c>
      <c r="CQ303" s="97">
        <v>4</v>
      </c>
      <c r="CR303" s="98">
        <f t="shared" si="685"/>
        <v>255864.26879999996</v>
      </c>
      <c r="CS303" s="97">
        <v>0</v>
      </c>
      <c r="CT303" s="98">
        <f t="shared" si="686"/>
        <v>0</v>
      </c>
      <c r="CU303" s="103"/>
      <c r="CV303" s="98">
        <f t="shared" si="687"/>
        <v>0</v>
      </c>
      <c r="CW303" s="97">
        <v>0</v>
      </c>
      <c r="CX303" s="102">
        <f t="shared" si="688"/>
        <v>0</v>
      </c>
      <c r="CY303" s="97">
        <v>3</v>
      </c>
      <c r="CZ303" s="98">
        <f t="shared" si="689"/>
        <v>159915.16800000001</v>
      </c>
      <c r="DA303" s="104"/>
      <c r="DB303" s="98">
        <f t="shared" si="690"/>
        <v>0</v>
      </c>
      <c r="DC303" s="97">
        <v>0</v>
      </c>
      <c r="DD303" s="98">
        <f t="shared" si="691"/>
        <v>0</v>
      </c>
      <c r="DE303" s="97"/>
      <c r="DF303" s="98">
        <f t="shared" si="692"/>
        <v>0</v>
      </c>
      <c r="DG303" s="97"/>
      <c r="DH303" s="102">
        <f t="shared" si="693"/>
        <v>0</v>
      </c>
      <c r="DI303" s="98">
        <f t="shared" si="641"/>
        <v>2166</v>
      </c>
      <c r="DJ303" s="98">
        <f t="shared" si="642"/>
        <v>109984322.04480001</v>
      </c>
    </row>
    <row r="304" spans="1:114" ht="30" customHeight="1" x14ac:dyDescent="0.25">
      <c r="A304" s="89"/>
      <c r="B304" s="90">
        <v>258</v>
      </c>
      <c r="C304" s="91" t="s">
        <v>691</v>
      </c>
      <c r="D304" s="92" t="s">
        <v>692</v>
      </c>
      <c r="E304" s="85">
        <v>23160</v>
      </c>
      <c r="F304" s="93">
        <v>2.42</v>
      </c>
      <c r="G304" s="111">
        <v>0.8</v>
      </c>
      <c r="H304" s="149"/>
      <c r="I304" s="95">
        <v>1.4</v>
      </c>
      <c r="J304" s="95">
        <v>1.68</v>
      </c>
      <c r="K304" s="95">
        <v>2.23</v>
      </c>
      <c r="L304" s="96">
        <v>2.57</v>
      </c>
      <c r="M304" s="98">
        <v>160</v>
      </c>
      <c r="N304" s="98">
        <f>(M304*$E304*$F304*$G304*$I304)</f>
        <v>10043658.24</v>
      </c>
      <c r="O304" s="97">
        <f>430-104</f>
        <v>326</v>
      </c>
      <c r="P304" s="97">
        <f t="shared" ref="P304:P305" si="694">(O304*$E304*$F304*$G304*$I304)</f>
        <v>20463953.663999997</v>
      </c>
      <c r="Q304" s="97">
        <f>35-5</f>
        <v>30</v>
      </c>
      <c r="R304" s="98">
        <f>(Q304*$E304*$F304*$G304*$I304)</f>
        <v>1883185.92</v>
      </c>
      <c r="S304" s="97"/>
      <c r="T304" s="98">
        <f>(S304*$E304*$F304*$G304*$I304)</f>
        <v>0</v>
      </c>
      <c r="U304" s="97"/>
      <c r="V304" s="98">
        <f>(U304*$E304*$F304*$G304*$I304)</f>
        <v>0</v>
      </c>
      <c r="W304" s="97">
        <v>0</v>
      </c>
      <c r="X304" s="98">
        <f>(W304*$E304*$F304*$G304*$I304)</f>
        <v>0</v>
      </c>
      <c r="Y304" s="97"/>
      <c r="Z304" s="98">
        <f>(Y304*$E304*$F304*$G304*$I304)</f>
        <v>0</v>
      </c>
      <c r="AA304" s="97">
        <v>0</v>
      </c>
      <c r="AB304" s="98">
        <f>(AA304*$E304*$F304*$G304*$I304)</f>
        <v>0</v>
      </c>
      <c r="AC304" s="97">
        <v>2</v>
      </c>
      <c r="AD304" s="98">
        <f>(AC304*$E304*$F304*$G304*$I304)</f>
        <v>125545.728</v>
      </c>
      <c r="AE304" s="97">
        <v>0</v>
      </c>
      <c r="AF304" s="98">
        <f>(AE304*$E304*$F304*$G304*$I304)</f>
        <v>0</v>
      </c>
      <c r="AG304" s="97">
        <v>4</v>
      </c>
      <c r="AH304" s="98">
        <f>(AG304*$E304*$F304*$G304*$I304)</f>
        <v>251091.45600000001</v>
      </c>
      <c r="AI304" s="97"/>
      <c r="AJ304" s="98">
        <f>(AI304*$E304*$F304*$G304*$I304)</f>
        <v>0</v>
      </c>
      <c r="AK304" s="97"/>
      <c r="AL304" s="98">
        <f>(AK304*$E304*$F304*$G304*$I304)</f>
        <v>0</v>
      </c>
      <c r="AM304" s="97">
        <v>95</v>
      </c>
      <c r="AN304" s="98">
        <f>(AM304*$E304*$F304*$G304*$J304)</f>
        <v>7156106.4960000003</v>
      </c>
      <c r="AO304" s="101"/>
      <c r="AP304" s="98">
        <f>(AO304*$E304*$F304*$G304*$J304)</f>
        <v>0</v>
      </c>
      <c r="AQ304" s="97">
        <v>0</v>
      </c>
      <c r="AR304" s="98">
        <f>(AQ304*$E304*$F304*$G304*$J304)</f>
        <v>0</v>
      </c>
      <c r="AS304" s="97"/>
      <c r="AT304" s="98">
        <f>(AS304*$E304*$F304*$G304*$I304)</f>
        <v>0</v>
      </c>
      <c r="AU304" s="97"/>
      <c r="AV304" s="98">
        <f>(AU304*$E304*$F304*$G304*$I304)</f>
        <v>0</v>
      </c>
      <c r="AW304" s="97"/>
      <c r="AX304" s="98">
        <f>(AW304*$E304*$F304*$G304*$I304)</f>
        <v>0</v>
      </c>
      <c r="AY304" s="97"/>
      <c r="AZ304" s="98">
        <f>(AY304*$E304*$F304*$G304*$I304)</f>
        <v>0</v>
      </c>
      <c r="BA304" s="97"/>
      <c r="BB304" s="98">
        <f>(BA304*$E304*$F304*$G304*$I304)</f>
        <v>0</v>
      </c>
      <c r="BC304" s="97"/>
      <c r="BD304" s="98">
        <f>(BC304*$E304*$F304*$G304*$I304)</f>
        <v>0</v>
      </c>
      <c r="BE304" s="97"/>
      <c r="BF304" s="98">
        <f>(BE304*$E304*$F304*$G304*$I304)</f>
        <v>0</v>
      </c>
      <c r="BG304" s="97">
        <v>8</v>
      </c>
      <c r="BH304" s="98">
        <f>(BG304*$E304*$F304*$G304*$J304)</f>
        <v>602619.49439999997</v>
      </c>
      <c r="BI304" s="97">
        <v>0</v>
      </c>
      <c r="BJ304" s="98">
        <f>(BI304*$E304*$F304*$G304*$J304)</f>
        <v>0</v>
      </c>
      <c r="BK304" s="97">
        <v>0</v>
      </c>
      <c r="BL304" s="98">
        <f>(BK304*$E304*$F304*$G304*$J304)</f>
        <v>0</v>
      </c>
      <c r="BM304" s="97"/>
      <c r="BN304" s="98">
        <f>(BM304*$E304*$F304*$G304*$J304)</f>
        <v>0</v>
      </c>
      <c r="BO304" s="97"/>
      <c r="BP304" s="98">
        <f>(BO304*$E304*$F304*$G304*$J304)</f>
        <v>0</v>
      </c>
      <c r="BQ304" s="97"/>
      <c r="BR304" s="98">
        <f>(BQ304*$E304*$F304*$G304*$J304)</f>
        <v>0</v>
      </c>
      <c r="BS304" s="97">
        <v>5</v>
      </c>
      <c r="BT304" s="98">
        <f>(BS304*$E304*$F304*$G304*$J304)</f>
        <v>376637.18400000001</v>
      </c>
      <c r="BU304" s="104"/>
      <c r="BV304" s="98">
        <f>(BU304*$E304*$F304*$G304*$I304)</f>
        <v>0</v>
      </c>
      <c r="BW304" s="97"/>
      <c r="BX304" s="98">
        <f>(BW304*$E304*$F304*$G304*$I304)</f>
        <v>0</v>
      </c>
      <c r="BY304" s="97"/>
      <c r="BZ304" s="98">
        <f>(BY304*$E304*$F304*$G304*$I304)</f>
        <v>0</v>
      </c>
      <c r="CA304" s="97"/>
      <c r="CB304" s="98">
        <f>(CA304*$E304*$F304*$G304*$J304)</f>
        <v>0</v>
      </c>
      <c r="CC304" s="97">
        <v>0</v>
      </c>
      <c r="CD304" s="98">
        <f>(CC304*$E304*$F304*$G304*$I304)</f>
        <v>0</v>
      </c>
      <c r="CE304" s="97"/>
      <c r="CF304" s="98">
        <f>(CE304*$E304*$F304*$G304*$I304)</f>
        <v>0</v>
      </c>
      <c r="CG304" s="97"/>
      <c r="CH304" s="98">
        <f>(CG304*$E304*$F304*$G304*$I304)</f>
        <v>0</v>
      </c>
      <c r="CI304" s="97">
        <v>0</v>
      </c>
      <c r="CJ304" s="98">
        <f>(CI304*$E304*$F304*$G304*$I304)</f>
        <v>0</v>
      </c>
      <c r="CK304" s="97"/>
      <c r="CL304" s="98">
        <f>(CK304*$E304*$F304*$G304*$I304)</f>
        <v>0</v>
      </c>
      <c r="CM304" s="97">
        <v>2</v>
      </c>
      <c r="CN304" s="98">
        <f>(CM304*$E304*$F304*$G304*$I304)</f>
        <v>125545.728</v>
      </c>
      <c r="CO304" s="97">
        <v>5</v>
      </c>
      <c r="CP304" s="98">
        <f>(CO304*$E304*$F304*$G304*$J304)</f>
        <v>376637.18400000001</v>
      </c>
      <c r="CQ304" s="97"/>
      <c r="CR304" s="98">
        <f>(CQ304*$E304*$F304*$G304*$J304)</f>
        <v>0</v>
      </c>
      <c r="CS304" s="97">
        <v>0</v>
      </c>
      <c r="CT304" s="98">
        <f>(CS304*$E304*$F304*$G304*$J304)</f>
        <v>0</v>
      </c>
      <c r="CU304" s="103"/>
      <c r="CV304" s="98">
        <f>(CU304*$E304*$F304*$G304*$J304)</f>
        <v>0</v>
      </c>
      <c r="CW304" s="97">
        <v>0</v>
      </c>
      <c r="CX304" s="98">
        <f>(CW304*$E304*$F304*$G304*$J304)</f>
        <v>0</v>
      </c>
      <c r="CY304" s="97"/>
      <c r="CZ304" s="98">
        <f>(CY304*$E304*$F304*$G304*$J304)</f>
        <v>0</v>
      </c>
      <c r="DA304" s="104"/>
      <c r="DB304" s="98">
        <f>(DA304*$E304*$F304*$G304*$J304)</f>
        <v>0</v>
      </c>
      <c r="DC304" s="97">
        <v>0</v>
      </c>
      <c r="DD304" s="98">
        <f>(DC304*$E304*$F304*$G304*$J304)</f>
        <v>0</v>
      </c>
      <c r="DE304" s="97"/>
      <c r="DF304" s="98">
        <f>(DE304*$E304*$F304*$G304*$K304)</f>
        <v>0</v>
      </c>
      <c r="DG304" s="97"/>
      <c r="DH304" s="102">
        <f>(DG304*$E304*$F304*$G304*$L304)</f>
        <v>0</v>
      </c>
      <c r="DI304" s="98">
        <f t="shared" si="641"/>
        <v>637</v>
      </c>
      <c r="DJ304" s="98">
        <f t="shared" si="642"/>
        <v>41404981.094400004</v>
      </c>
    </row>
    <row r="305" spans="1:114" ht="30" customHeight="1" x14ac:dyDescent="0.25">
      <c r="A305" s="89"/>
      <c r="B305" s="90">
        <v>259</v>
      </c>
      <c r="C305" s="91" t="s">
        <v>693</v>
      </c>
      <c r="D305" s="92" t="s">
        <v>694</v>
      </c>
      <c r="E305" s="85">
        <v>23160</v>
      </c>
      <c r="F305" s="93">
        <v>3.15</v>
      </c>
      <c r="G305" s="111">
        <v>0.8</v>
      </c>
      <c r="H305" s="149"/>
      <c r="I305" s="95">
        <v>1.4</v>
      </c>
      <c r="J305" s="95">
        <v>1.68</v>
      </c>
      <c r="K305" s="95">
        <v>2.23</v>
      </c>
      <c r="L305" s="96">
        <v>2.57</v>
      </c>
      <c r="M305" s="97">
        <v>100</v>
      </c>
      <c r="N305" s="98">
        <f>(M305*$E305*$F305*$G305*$I305)</f>
        <v>8170847.9999999991</v>
      </c>
      <c r="O305" s="97">
        <f>1500-50</f>
        <v>1450</v>
      </c>
      <c r="P305" s="97">
        <f t="shared" si="694"/>
        <v>118477295.99999999</v>
      </c>
      <c r="Q305" s="97">
        <f>44-2</f>
        <v>42</v>
      </c>
      <c r="R305" s="98">
        <f>(Q305*$E305*$F305*$G305*$I305)</f>
        <v>3431756.1599999997</v>
      </c>
      <c r="S305" s="97"/>
      <c r="T305" s="98">
        <f>(S305*$E305*$F305*$G305*$I305)</f>
        <v>0</v>
      </c>
      <c r="U305" s="97">
        <v>0</v>
      </c>
      <c r="V305" s="98">
        <f>(U305*$E305*$F305*$G305*$I305)</f>
        <v>0</v>
      </c>
      <c r="W305" s="97">
        <v>0</v>
      </c>
      <c r="X305" s="98">
        <f>(W305*$E305*$F305*$G305*$I305)</f>
        <v>0</v>
      </c>
      <c r="Y305" s="97"/>
      <c r="Z305" s="98">
        <f>(Y305*$E305*$F305*$G305*$I305)</f>
        <v>0</v>
      </c>
      <c r="AA305" s="97">
        <v>0</v>
      </c>
      <c r="AB305" s="98">
        <f>(AA305*$E305*$F305*$G305*$I305)</f>
        <v>0</v>
      </c>
      <c r="AC305" s="97">
        <v>7</v>
      </c>
      <c r="AD305" s="98">
        <f>(AC305*$E305*$F305*$G305*$I305)</f>
        <v>571959.36</v>
      </c>
      <c r="AE305" s="97">
        <v>0</v>
      </c>
      <c r="AF305" s="98">
        <f>(AE305*$E305*$F305*$G305*$I305)</f>
        <v>0</v>
      </c>
      <c r="AG305" s="97">
        <v>1</v>
      </c>
      <c r="AH305" s="98">
        <f>(AG305*$E305*$F305*$G305*$I305)</f>
        <v>81708.479999999996</v>
      </c>
      <c r="AI305" s="97"/>
      <c r="AJ305" s="98">
        <f>(AI305*$E305*$F305*$G305*$I305)</f>
        <v>0</v>
      </c>
      <c r="AK305" s="97"/>
      <c r="AL305" s="98">
        <f>(AK305*$E305*$F305*$G305*$I305)</f>
        <v>0</v>
      </c>
      <c r="AM305" s="97">
        <v>437</v>
      </c>
      <c r="AN305" s="98">
        <f>(AM305*$E305*$F305*$G305*$J305)</f>
        <v>42847926.912</v>
      </c>
      <c r="AO305" s="103"/>
      <c r="AP305" s="98">
        <f>(AO305*$E305*$F305*$G305*$J305)</f>
        <v>0</v>
      </c>
      <c r="AQ305" s="97">
        <v>0</v>
      </c>
      <c r="AR305" s="98">
        <f>(AQ305*$E305*$F305*$G305*$J305)</f>
        <v>0</v>
      </c>
      <c r="AS305" s="97"/>
      <c r="AT305" s="98">
        <f>(AS305*$E305*$F305*$G305*$I305)</f>
        <v>0</v>
      </c>
      <c r="AU305" s="97"/>
      <c r="AV305" s="98">
        <f>(AU305*$E305*$F305*$G305*$I305)</f>
        <v>0</v>
      </c>
      <c r="AW305" s="97"/>
      <c r="AX305" s="98">
        <f>(AW305*$E305*$F305*$G305*$I305)</f>
        <v>0</v>
      </c>
      <c r="AY305" s="97"/>
      <c r="AZ305" s="98">
        <f>(AY305*$E305*$F305*$G305*$I305)</f>
        <v>0</v>
      </c>
      <c r="BA305" s="97"/>
      <c r="BB305" s="98">
        <f>(BA305*$E305*$F305*$G305*$I305)</f>
        <v>0</v>
      </c>
      <c r="BC305" s="97"/>
      <c r="BD305" s="98">
        <f>(BC305*$E305*$F305*$G305*$I305)</f>
        <v>0</v>
      </c>
      <c r="BE305" s="97"/>
      <c r="BF305" s="98">
        <f>(BE305*$E305*$F305*$G305*$I305)</f>
        <v>0</v>
      </c>
      <c r="BG305" s="97">
        <v>80</v>
      </c>
      <c r="BH305" s="98">
        <f>(BG305*$E305*$F305*$G305*$J305)</f>
        <v>7844014.0800000001</v>
      </c>
      <c r="BI305" s="97">
        <v>0</v>
      </c>
      <c r="BJ305" s="98">
        <f>(BI305*$E305*$F305*$G305*$J305)</f>
        <v>0</v>
      </c>
      <c r="BK305" s="97">
        <v>0</v>
      </c>
      <c r="BL305" s="98">
        <f>(BK305*$E305*$F305*$G305*$J305)</f>
        <v>0</v>
      </c>
      <c r="BM305" s="97"/>
      <c r="BN305" s="98">
        <f>(BM305*$E305*$F305*$G305*$J305)</f>
        <v>0</v>
      </c>
      <c r="BO305" s="97"/>
      <c r="BP305" s="98">
        <f>(BO305*$E305*$F305*$G305*$J305)</f>
        <v>0</v>
      </c>
      <c r="BQ305" s="97"/>
      <c r="BR305" s="98">
        <f>(BQ305*$E305*$F305*$G305*$J305)</f>
        <v>0</v>
      </c>
      <c r="BS305" s="97">
        <v>1</v>
      </c>
      <c r="BT305" s="98">
        <f>(BS305*$E305*$F305*$G305*$J305)</f>
        <v>98050.176000000007</v>
      </c>
      <c r="BU305" s="104"/>
      <c r="BV305" s="98">
        <f>(BU305*$E305*$F305*$G305*$I305)</f>
        <v>0</v>
      </c>
      <c r="BW305" s="97"/>
      <c r="BX305" s="98">
        <f>(BW305*$E305*$F305*$G305*$I305)</f>
        <v>0</v>
      </c>
      <c r="BY305" s="97"/>
      <c r="BZ305" s="98">
        <f>(BY305*$E305*$F305*$G305*$I305)</f>
        <v>0</v>
      </c>
      <c r="CA305" s="97"/>
      <c r="CB305" s="98">
        <f>(CA305*$E305*$F305*$G305*$J305)</f>
        <v>0</v>
      </c>
      <c r="CC305" s="97">
        <v>0</v>
      </c>
      <c r="CD305" s="98">
        <f>(CC305*$E305*$F305*$G305*$I305)</f>
        <v>0</v>
      </c>
      <c r="CE305" s="97"/>
      <c r="CF305" s="98">
        <f>(CE305*$E305*$F305*$G305*$I305)</f>
        <v>0</v>
      </c>
      <c r="CG305" s="97"/>
      <c r="CH305" s="98">
        <f>(CG305*$E305*$F305*$G305*$I305)</f>
        <v>0</v>
      </c>
      <c r="CI305" s="97">
        <v>0</v>
      </c>
      <c r="CJ305" s="98">
        <f>(CI305*$E305*$F305*$G305*$I305)</f>
        <v>0</v>
      </c>
      <c r="CK305" s="97"/>
      <c r="CL305" s="98">
        <f>(CK305*$E305*$F305*$G305*$I305)</f>
        <v>0</v>
      </c>
      <c r="CM305" s="97"/>
      <c r="CN305" s="98">
        <f>(CM305*$E305*$F305*$G305*$I305)</f>
        <v>0</v>
      </c>
      <c r="CO305" s="97">
        <v>8</v>
      </c>
      <c r="CP305" s="98">
        <f>(CO305*$E305*$F305*$G305*$J305)</f>
        <v>784401.40800000005</v>
      </c>
      <c r="CQ305" s="97"/>
      <c r="CR305" s="98">
        <f>(CQ305*$E305*$F305*$G305*$J305)</f>
        <v>0</v>
      </c>
      <c r="CS305" s="97">
        <v>0</v>
      </c>
      <c r="CT305" s="98">
        <f>(CS305*$E305*$F305*$G305*$J305)</f>
        <v>0</v>
      </c>
      <c r="CU305" s="103"/>
      <c r="CV305" s="98">
        <f>(CU305*$E305*$F305*$G305*$J305)</f>
        <v>0</v>
      </c>
      <c r="CW305" s="97">
        <v>0</v>
      </c>
      <c r="CX305" s="98">
        <f>(CW305*$E305*$F305*$G305*$J305)</f>
        <v>0</v>
      </c>
      <c r="CY305" s="97"/>
      <c r="CZ305" s="98">
        <f>(CY305*$E305*$F305*$G305*$J305)</f>
        <v>0</v>
      </c>
      <c r="DA305" s="104"/>
      <c r="DB305" s="98">
        <f>(DA305*$E305*$F305*$G305*$J305)</f>
        <v>0</v>
      </c>
      <c r="DC305" s="97">
        <v>0</v>
      </c>
      <c r="DD305" s="98">
        <f>(DC305*$E305*$F305*$G305*$J305)</f>
        <v>0</v>
      </c>
      <c r="DE305" s="97"/>
      <c r="DF305" s="98">
        <f>(DE305*$E305*$F305*$G305*$K305)</f>
        <v>0</v>
      </c>
      <c r="DG305" s="97"/>
      <c r="DH305" s="102">
        <f>(DG305*$E305*$F305*$G305*$L305)</f>
        <v>0</v>
      </c>
      <c r="DI305" s="98">
        <f t="shared" si="641"/>
        <v>2126</v>
      </c>
      <c r="DJ305" s="98">
        <f t="shared" si="642"/>
        <v>182307960.57599998</v>
      </c>
    </row>
    <row r="306" spans="1:114" ht="15.75" customHeight="1" x14ac:dyDescent="0.25">
      <c r="A306" s="89">
        <v>30</v>
      </c>
      <c r="B306" s="204"/>
      <c r="C306" s="205"/>
      <c r="D306" s="201" t="s">
        <v>695</v>
      </c>
      <c r="E306" s="85">
        <v>23160</v>
      </c>
      <c r="F306" s="155">
        <v>1.2</v>
      </c>
      <c r="G306" s="94">
        <v>1</v>
      </c>
      <c r="H306" s="88"/>
      <c r="I306" s="95">
        <v>1.4</v>
      </c>
      <c r="J306" s="95">
        <v>1.68</v>
      </c>
      <c r="K306" s="95">
        <v>2.23</v>
      </c>
      <c r="L306" s="96">
        <v>2.57</v>
      </c>
      <c r="M306" s="113">
        <f>SUM(M307:M321)</f>
        <v>1347</v>
      </c>
      <c r="N306" s="113">
        <f>SUM(N307:N321)</f>
        <v>60496290.657600001</v>
      </c>
      <c r="O306" s="113">
        <f t="shared" ref="O306:BZ306" si="695">SUM(O307:O321)</f>
        <v>5</v>
      </c>
      <c r="P306" s="113">
        <f t="shared" si="695"/>
        <v>199731.84000000005</v>
      </c>
      <c r="Q306" s="113">
        <f t="shared" si="695"/>
        <v>517</v>
      </c>
      <c r="R306" s="113">
        <f t="shared" si="695"/>
        <v>13803966.791999999</v>
      </c>
      <c r="S306" s="113">
        <f t="shared" si="695"/>
        <v>18</v>
      </c>
      <c r="T306" s="113">
        <f t="shared" si="695"/>
        <v>481362.16464000003</v>
      </c>
      <c r="U306" s="113">
        <f t="shared" si="695"/>
        <v>76</v>
      </c>
      <c r="V306" s="113">
        <f t="shared" si="695"/>
        <v>6661024.4400000004</v>
      </c>
      <c r="W306" s="113">
        <f t="shared" si="695"/>
        <v>0</v>
      </c>
      <c r="X306" s="113">
        <f t="shared" si="695"/>
        <v>0</v>
      </c>
      <c r="Y306" s="113">
        <f t="shared" si="695"/>
        <v>0</v>
      </c>
      <c r="Z306" s="113">
        <f t="shared" si="695"/>
        <v>0</v>
      </c>
      <c r="AA306" s="113">
        <f t="shared" si="695"/>
        <v>0</v>
      </c>
      <c r="AB306" s="113">
        <f t="shared" si="695"/>
        <v>0</v>
      </c>
      <c r="AC306" s="113">
        <f t="shared" si="695"/>
        <v>78</v>
      </c>
      <c r="AD306" s="113">
        <f t="shared" si="695"/>
        <v>3274921.2720000003</v>
      </c>
      <c r="AE306" s="113">
        <f t="shared" si="695"/>
        <v>0</v>
      </c>
      <c r="AF306" s="113">
        <f t="shared" si="695"/>
        <v>0</v>
      </c>
      <c r="AG306" s="113">
        <f t="shared" si="695"/>
        <v>0</v>
      </c>
      <c r="AH306" s="113">
        <f t="shared" si="695"/>
        <v>0</v>
      </c>
      <c r="AI306" s="113">
        <f t="shared" si="695"/>
        <v>1819</v>
      </c>
      <c r="AJ306" s="113">
        <f t="shared" si="695"/>
        <v>69910871.419200018</v>
      </c>
      <c r="AK306" s="113">
        <f t="shared" si="695"/>
        <v>88</v>
      </c>
      <c r="AL306" s="113">
        <f t="shared" si="695"/>
        <v>2739179.52</v>
      </c>
      <c r="AM306" s="113">
        <f t="shared" si="695"/>
        <v>0</v>
      </c>
      <c r="AN306" s="113">
        <f t="shared" si="695"/>
        <v>0</v>
      </c>
      <c r="AO306" s="113">
        <f t="shared" si="695"/>
        <v>6</v>
      </c>
      <c r="AP306" s="113">
        <f t="shared" si="695"/>
        <v>636158.87999999989</v>
      </c>
      <c r="AQ306" s="113">
        <f t="shared" si="695"/>
        <v>70</v>
      </c>
      <c r="AR306" s="113">
        <f t="shared" si="695"/>
        <v>2290584.4012799999</v>
      </c>
      <c r="AS306" s="113">
        <f t="shared" si="695"/>
        <v>36</v>
      </c>
      <c r="AT306" s="113">
        <f t="shared" si="695"/>
        <v>892956.96</v>
      </c>
      <c r="AU306" s="113">
        <f t="shared" si="695"/>
        <v>14</v>
      </c>
      <c r="AV306" s="113">
        <f t="shared" si="695"/>
        <v>408704.51999999996</v>
      </c>
      <c r="AW306" s="113">
        <f>SUM(AW307:AW321)</f>
        <v>0</v>
      </c>
      <c r="AX306" s="113">
        <f>SUM(AX307:AX321)</f>
        <v>0</v>
      </c>
      <c r="AY306" s="113">
        <f>SUM(AY307:AY321)</f>
        <v>0</v>
      </c>
      <c r="AZ306" s="113">
        <f t="shared" si="695"/>
        <v>0</v>
      </c>
      <c r="BA306" s="113">
        <v>0</v>
      </c>
      <c r="BB306" s="113">
        <f t="shared" si="695"/>
        <v>0</v>
      </c>
      <c r="BC306" s="113">
        <f t="shared" si="695"/>
        <v>0</v>
      </c>
      <c r="BD306" s="113">
        <f t="shared" si="695"/>
        <v>0</v>
      </c>
      <c r="BE306" s="113">
        <f t="shared" si="695"/>
        <v>149</v>
      </c>
      <c r="BF306" s="113">
        <f t="shared" si="695"/>
        <v>3895536.0863999994</v>
      </c>
      <c r="BG306" s="113">
        <f t="shared" si="695"/>
        <v>1128</v>
      </c>
      <c r="BH306" s="113">
        <f t="shared" si="695"/>
        <v>53391744.806399994</v>
      </c>
      <c r="BI306" s="113">
        <f t="shared" si="695"/>
        <v>148</v>
      </c>
      <c r="BJ306" s="113">
        <f t="shared" si="695"/>
        <v>5440111.6895999992</v>
      </c>
      <c r="BK306" s="113">
        <v>0</v>
      </c>
      <c r="BL306" s="113">
        <f t="shared" si="695"/>
        <v>0</v>
      </c>
      <c r="BM306" s="113">
        <f t="shared" si="695"/>
        <v>151</v>
      </c>
      <c r="BN306" s="113">
        <f t="shared" si="695"/>
        <v>3661707.1680000001</v>
      </c>
      <c r="BO306" s="113">
        <f t="shared" si="695"/>
        <v>76</v>
      </c>
      <c r="BP306" s="113">
        <f t="shared" si="695"/>
        <v>2078313.5519999999</v>
      </c>
      <c r="BQ306" s="113">
        <f t="shared" si="695"/>
        <v>206</v>
      </c>
      <c r="BR306" s="113">
        <f t="shared" si="695"/>
        <v>7371318.8505599992</v>
      </c>
      <c r="BS306" s="113">
        <f t="shared" si="695"/>
        <v>221</v>
      </c>
      <c r="BT306" s="203">
        <f t="shared" si="695"/>
        <v>6724179.9071999993</v>
      </c>
      <c r="BU306" s="156">
        <f t="shared" si="695"/>
        <v>10</v>
      </c>
      <c r="BV306" s="113">
        <f t="shared" si="695"/>
        <v>309519.50400000002</v>
      </c>
      <c r="BW306" s="113">
        <f t="shared" si="695"/>
        <v>154</v>
      </c>
      <c r="BX306" s="113">
        <f t="shared" si="695"/>
        <v>4713334.2143999999</v>
      </c>
      <c r="BY306" s="113">
        <f t="shared" si="695"/>
        <v>5</v>
      </c>
      <c r="BZ306" s="113">
        <f t="shared" si="695"/>
        <v>230210.4</v>
      </c>
      <c r="CA306" s="113">
        <f>SUM(CA307:CA321)</f>
        <v>179</v>
      </c>
      <c r="CB306" s="113">
        <f>SUM(CB307:CB321)</f>
        <v>4986551.8080000002</v>
      </c>
      <c r="CC306" s="113">
        <f t="shared" ref="CC306:DJ306" si="696">SUM(CC307:CC321)</f>
        <v>30</v>
      </c>
      <c r="CD306" s="113">
        <f t="shared" si="696"/>
        <v>620271.11999999988</v>
      </c>
      <c r="CE306" s="113">
        <f t="shared" si="696"/>
        <v>5</v>
      </c>
      <c r="CF306" s="113">
        <f t="shared" si="696"/>
        <v>97596.239999999976</v>
      </c>
      <c r="CG306" s="113">
        <f t="shared" si="696"/>
        <v>18</v>
      </c>
      <c r="CH306" s="113">
        <f t="shared" si="696"/>
        <v>273723.408</v>
      </c>
      <c r="CI306" s="113">
        <f t="shared" si="696"/>
        <v>64</v>
      </c>
      <c r="CJ306" s="113">
        <f t="shared" si="696"/>
        <v>1571915.5199999998</v>
      </c>
      <c r="CK306" s="113">
        <f t="shared" si="696"/>
        <v>217</v>
      </c>
      <c r="CL306" s="113">
        <f t="shared" si="696"/>
        <v>4643441.04</v>
      </c>
      <c r="CM306" s="113">
        <f t="shared" si="696"/>
        <v>157</v>
      </c>
      <c r="CN306" s="113">
        <f t="shared" si="696"/>
        <v>3704882.9663999998</v>
      </c>
      <c r="CO306" s="113">
        <f t="shared" si="696"/>
        <v>517</v>
      </c>
      <c r="CP306" s="113">
        <f t="shared" si="696"/>
        <v>16073478.187199999</v>
      </c>
      <c r="CQ306" s="113">
        <f t="shared" si="696"/>
        <v>100</v>
      </c>
      <c r="CR306" s="113">
        <f t="shared" si="696"/>
        <v>2969052.7103999993</v>
      </c>
      <c r="CS306" s="113">
        <f t="shared" si="696"/>
        <v>260</v>
      </c>
      <c r="CT306" s="113">
        <f t="shared" si="696"/>
        <v>8674327.8719999995</v>
      </c>
      <c r="CU306" s="113">
        <f t="shared" si="696"/>
        <v>20</v>
      </c>
      <c r="CV306" s="113">
        <f t="shared" si="696"/>
        <v>602308.22400000005</v>
      </c>
      <c r="CW306" s="113">
        <f t="shared" si="696"/>
        <v>0</v>
      </c>
      <c r="CX306" s="113">
        <f t="shared" si="696"/>
        <v>0</v>
      </c>
      <c r="CY306" s="113">
        <f>SUM(CY307:CY321)</f>
        <v>36</v>
      </c>
      <c r="CZ306" s="113">
        <f t="shared" si="696"/>
        <v>911244.0959999999</v>
      </c>
      <c r="DA306" s="113">
        <f t="shared" si="696"/>
        <v>16</v>
      </c>
      <c r="DB306" s="113">
        <f t="shared" si="696"/>
        <v>456011.136</v>
      </c>
      <c r="DC306" s="113">
        <f t="shared" si="696"/>
        <v>77</v>
      </c>
      <c r="DD306" s="113">
        <f t="shared" si="696"/>
        <v>2534830.5023999996</v>
      </c>
      <c r="DE306" s="113">
        <f t="shared" si="696"/>
        <v>19</v>
      </c>
      <c r="DF306" s="113">
        <f t="shared" si="696"/>
        <v>793294.848</v>
      </c>
      <c r="DG306" s="113">
        <f t="shared" si="696"/>
        <v>94</v>
      </c>
      <c r="DH306" s="203">
        <f t="shared" si="696"/>
        <v>3903215.7802799996</v>
      </c>
      <c r="DI306" s="113">
        <f t="shared" si="696"/>
        <v>8131</v>
      </c>
      <c r="DJ306" s="113">
        <f t="shared" si="696"/>
        <v>302427874.50396001</v>
      </c>
    </row>
    <row r="307" spans="1:114" ht="30" customHeight="1" x14ac:dyDescent="0.25">
      <c r="A307" s="89"/>
      <c r="B307" s="90">
        <v>260</v>
      </c>
      <c r="C307" s="91" t="s">
        <v>696</v>
      </c>
      <c r="D307" s="92" t="s">
        <v>697</v>
      </c>
      <c r="E307" s="85">
        <v>23160</v>
      </c>
      <c r="F307" s="93">
        <v>0.86</v>
      </c>
      <c r="G307" s="94">
        <v>1</v>
      </c>
      <c r="H307" s="88"/>
      <c r="I307" s="95">
        <v>1.4</v>
      </c>
      <c r="J307" s="95">
        <v>1.68</v>
      </c>
      <c r="K307" s="95">
        <v>2.23</v>
      </c>
      <c r="L307" s="96">
        <v>2.57</v>
      </c>
      <c r="M307" s="97">
        <v>192</v>
      </c>
      <c r="N307" s="98">
        <f>(M307*$E307*$F307*$G307*$I307*$N$11)</f>
        <v>5889235.9679999994</v>
      </c>
      <c r="O307" s="97">
        <v>0</v>
      </c>
      <c r="P307" s="97">
        <f>(O307*$E307*$F307*$G307*$I307*$P$11)</f>
        <v>0</v>
      </c>
      <c r="Q307" s="97">
        <v>233</v>
      </c>
      <c r="R307" s="98">
        <f>(Q307*$E307*$F307*$G307*$I307*$R$11)</f>
        <v>7146833.2319999998</v>
      </c>
      <c r="S307" s="97"/>
      <c r="T307" s="98">
        <f>(S307/12*2*$E307*$F307*$G307*$I307*$T$11)+(S307/12*10*$E307*$F307*$G307*$I307*$T$12)</f>
        <v>0</v>
      </c>
      <c r="U307" s="97">
        <v>0</v>
      </c>
      <c r="V307" s="98">
        <f>(U307*$E307*$F307*$G307*$I307*$V$11)</f>
        <v>0</v>
      </c>
      <c r="W307" s="97">
        <v>0</v>
      </c>
      <c r="X307" s="98">
        <f>(W307*$E307*$F307*$G307*$I307*$X$11)</f>
        <v>0</v>
      </c>
      <c r="Y307" s="97"/>
      <c r="Z307" s="98">
        <f>(Y307*$E307*$F307*$G307*$I307*$Z$11)</f>
        <v>0</v>
      </c>
      <c r="AA307" s="97">
        <v>0</v>
      </c>
      <c r="AB307" s="98">
        <f>(AA307*$E307*$F307*$G307*$I307*$AB$11)</f>
        <v>0</v>
      </c>
      <c r="AC307" s="97">
        <v>25</v>
      </c>
      <c r="AD307" s="98">
        <f>(AC307*$E307*$F307*$G307*$I307*$AD$11)</f>
        <v>766827.60000000009</v>
      </c>
      <c r="AE307" s="97">
        <v>0</v>
      </c>
      <c r="AF307" s="98">
        <f>(AE307*$E307*$F307*$G307*$I307*$AF$11)</f>
        <v>0</v>
      </c>
      <c r="AG307" s="97"/>
      <c r="AH307" s="98">
        <f>(AG307*$E307*$F307*$G307*$I307*$AH$11)</f>
        <v>0</v>
      </c>
      <c r="AI307" s="97">
        <v>350</v>
      </c>
      <c r="AJ307" s="98">
        <f>(AI307*$E307*$F307*$G307*$I307*$AJ$11)</f>
        <v>10735586.4</v>
      </c>
      <c r="AK307" s="97">
        <v>77</v>
      </c>
      <c r="AL307" s="97">
        <f>(AK307*$E307*$F307*$G307*$I307*$AL$11)</f>
        <v>2361829.0079999999</v>
      </c>
      <c r="AM307" s="97"/>
      <c r="AN307" s="98">
        <f>(AM307*$E307*$F307*$G307*$J307*$AN$11)</f>
        <v>0</v>
      </c>
      <c r="AO307" s="101"/>
      <c r="AP307" s="98">
        <f>(AO307*$E307*$F307*$G307*$J307*$AP$11)</f>
        <v>0</v>
      </c>
      <c r="AQ307" s="97">
        <v>22</v>
      </c>
      <c r="AR307" s="102">
        <f>(AQ307*$E307*$F307*$G307*$J307*$AR$11)</f>
        <v>809769.94560000009</v>
      </c>
      <c r="AS307" s="97">
        <v>18</v>
      </c>
      <c r="AT307" s="98">
        <f>(AS307*$E307*$F307*$G307*$I307*$AT$11)</f>
        <v>501923.51999999996</v>
      </c>
      <c r="AU307" s="97"/>
      <c r="AV307" s="97">
        <f>(AU307*$E307*$F307*$G307*$I307*$AV$11)</f>
        <v>0</v>
      </c>
      <c r="AW307" s="97"/>
      <c r="AX307" s="98">
        <f>(AW307*$E307*$F307*$G307*$I307*$AX$11)</f>
        <v>0</v>
      </c>
      <c r="AY307" s="97">
        <v>0</v>
      </c>
      <c r="AZ307" s="98">
        <f>(AY307*$E307*$F307*$G307*$I307*$AZ$11)</f>
        <v>0</v>
      </c>
      <c r="BA307" s="97">
        <v>0</v>
      </c>
      <c r="BB307" s="98">
        <f>(BA307*$E307*$F307*$G307*$I307*$BB$11)</f>
        <v>0</v>
      </c>
      <c r="BC307" s="97">
        <v>0</v>
      </c>
      <c r="BD307" s="98">
        <f>(BC307*$E307*$F307*$G307*$I307*$BD$11)</f>
        <v>0</v>
      </c>
      <c r="BE307" s="97">
        <v>32</v>
      </c>
      <c r="BF307" s="98">
        <f>(BE307*$E307*$F307*$G307*$I307*$BF$11)</f>
        <v>1142154.8543999998</v>
      </c>
      <c r="BG307" s="97">
        <v>123</v>
      </c>
      <c r="BH307" s="98">
        <f>(BG307*$E307*$F307*$G307*$J307*$BH$11)</f>
        <v>4527350.1503999997</v>
      </c>
      <c r="BI307" s="97">
        <v>118</v>
      </c>
      <c r="BJ307" s="98">
        <f>(BI307*$E307*$F307*$G307*$J307*$BJ$11)</f>
        <v>4540734.7775999997</v>
      </c>
      <c r="BK307" s="97">
        <v>0</v>
      </c>
      <c r="BL307" s="98">
        <f>(BK307*$E307*$F307*$G307*$J307*$BL$11)</f>
        <v>0</v>
      </c>
      <c r="BM307" s="97">
        <v>25</v>
      </c>
      <c r="BN307" s="98">
        <f>(BM307*$E307*$F307*$G307*$J307*$BN$11)</f>
        <v>836539.2</v>
      </c>
      <c r="BO307" s="97">
        <v>50</v>
      </c>
      <c r="BP307" s="98">
        <f>(BO307*$E307*$F307*$G307*$J307*$BP$11)</f>
        <v>1505770.56</v>
      </c>
      <c r="BQ307" s="97">
        <v>67</v>
      </c>
      <c r="BR307" s="98">
        <f>(BQ307*$E307*$F307*$G307*$J307*$BR$11)</f>
        <v>2869664.0716800001</v>
      </c>
      <c r="BS307" s="97">
        <v>65</v>
      </c>
      <c r="BT307" s="102">
        <f>(BS307*$E307*$F307*$G307*$J307*$BT$11)</f>
        <v>2392502.1120000002</v>
      </c>
      <c r="BU307" s="104">
        <v>10</v>
      </c>
      <c r="BV307" s="98">
        <f>(BU307*$E307*$F307*$G307*$I307*$BV$11)</f>
        <v>309519.50400000002</v>
      </c>
      <c r="BW307" s="97">
        <v>150</v>
      </c>
      <c r="BX307" s="98">
        <f>(BW307*$E307*$F307*$G307*$I307*$BX$11)</f>
        <v>4642792.5599999996</v>
      </c>
      <c r="BY307" s="97">
        <v>0</v>
      </c>
      <c r="BZ307" s="98">
        <f>(BY307*$E307*$F307*$G307*$I307*$BZ$11)</f>
        <v>0</v>
      </c>
      <c r="CA307" s="107">
        <v>80</v>
      </c>
      <c r="CB307" s="98">
        <f>(CA307*$E307*$F307*$G307*$J307*$CB$11)</f>
        <v>2676925.4399999999</v>
      </c>
      <c r="CC307" s="97"/>
      <c r="CD307" s="98">
        <f>(CC307*$E307*$F307*$G307*$I307*$CD$11)</f>
        <v>0</v>
      </c>
      <c r="CE307" s="97">
        <v>5</v>
      </c>
      <c r="CF307" s="98">
        <f>(CE307*$E307*$F307*$G307*$I307*$CF$11)</f>
        <v>97596.239999999976</v>
      </c>
      <c r="CG307" s="97"/>
      <c r="CH307" s="98">
        <f>(CG307*$E307*$F307*$G307*$I307*$CH$11)</f>
        <v>0</v>
      </c>
      <c r="CI307" s="97">
        <v>20</v>
      </c>
      <c r="CJ307" s="98">
        <f>(CI307*$E307*$F307*$G307*$I307*$CJ$11)</f>
        <v>669231.35999999987</v>
      </c>
      <c r="CK307" s="97">
        <v>66</v>
      </c>
      <c r="CL307" s="98">
        <f>(CK307*$E307*$F307*$G307*$I307*$CL$11)</f>
        <v>1840386.24</v>
      </c>
      <c r="CM307" s="97">
        <v>50</v>
      </c>
      <c r="CN307" s="98">
        <f>(CM307*$E307*$F307*$G307*$I307*$CN$11)</f>
        <v>1547597.5200000003</v>
      </c>
      <c r="CO307" s="97">
        <v>200</v>
      </c>
      <c r="CP307" s="98">
        <f>(CO307*$E307*$F307*$G307*$J307*$CP$11)</f>
        <v>7428468.0959999999</v>
      </c>
      <c r="CQ307" s="97">
        <v>25</v>
      </c>
      <c r="CR307" s="98">
        <f>(CQ307*$E307*$F307*$G307*$J307*$CR$11)</f>
        <v>1003847.0399999999</v>
      </c>
      <c r="CS307" s="97">
        <v>257</v>
      </c>
      <c r="CT307" s="98">
        <f>(CS307*$E307*$F307*$G307*$J307*$CT$11)</f>
        <v>8599622.9759999998</v>
      </c>
      <c r="CU307" s="103">
        <v>20</v>
      </c>
      <c r="CV307" s="98">
        <f>(CU307*$E307*$F307*$G307*$J307*$CV$11)</f>
        <v>602308.22400000005</v>
      </c>
      <c r="CW307" s="97">
        <v>0</v>
      </c>
      <c r="CX307" s="102">
        <f>(CW307*$E307*$F307*$G307*$J307*$CX$11)</f>
        <v>0</v>
      </c>
      <c r="CY307" s="97">
        <v>10</v>
      </c>
      <c r="CZ307" s="98">
        <f>(CY307*$E307*$F307*$G307*$J307*$CZ$11)</f>
        <v>334615.67999999999</v>
      </c>
      <c r="DA307" s="104">
        <v>10</v>
      </c>
      <c r="DB307" s="98">
        <f>(DA307*$E307*$F307*$G307*$J307*$DB$11)</f>
        <v>334615.67999999999</v>
      </c>
      <c r="DC307" s="97">
        <v>35</v>
      </c>
      <c r="DD307" s="98">
        <f>(DC307*$E307*$F307*$G307*$J307*$DD$11)</f>
        <v>1405385.8559999999</v>
      </c>
      <c r="DE307" s="97">
        <v>7</v>
      </c>
      <c r="DF307" s="98">
        <f>(DE307*$E307*$F307*$G307*$K307*$DF$11)</f>
        <v>373096.48320000002</v>
      </c>
      <c r="DG307" s="97">
        <v>30</v>
      </c>
      <c r="DH307" s="102">
        <f>(DG307*$E307*$F307*$G307*$L307*$DH$11)</f>
        <v>1704568.1256000001</v>
      </c>
      <c r="DI307" s="98">
        <f t="shared" ref="DI307:DI321" si="697">SUM(M307,O307,Q307,S307,U307,W307,Y307,AA307,AC307,AE307,AG307,AI307,AO307,AS307,AU307,BY307,AK307,AY307,BA307,BC307,CM307,BE307,BG307,AM307,BK307,AQ307,CO307,BM307,CQ307,BO307,BQ307,BS307,CA307,BU307,BW307,CC307,CE307,CG307,CI307,CK307,CS307,CU307,BI307,AW307,CW307,CY307,DA307,DC307,DE307,DG307)</f>
        <v>2372</v>
      </c>
      <c r="DJ307" s="98">
        <f t="shared" ref="DJ307:DJ321" si="698">SUM(N307,P307,R307,T307,V307,X307,Z307,AB307,AD307,AF307,AH307,AJ307,AP307,AT307,AV307,BZ307,AL307,AZ307,BB307,BD307,CN307,BF307,BH307,AN307,BL307,AR307,CP307,BN307,CR307,BP307,BR307,BT307,CB307,BV307,BX307,CD307,CF307,CH307,CJ307,CL307,CT307,CV307,BJ307,AX307,CX307,CZ307,DB307,DD307,DF307,DH307)</f>
        <v>79597298.424480051</v>
      </c>
    </row>
    <row r="308" spans="1:114" ht="30" customHeight="1" x14ac:dyDescent="0.25">
      <c r="A308" s="89"/>
      <c r="B308" s="90">
        <v>261</v>
      </c>
      <c r="C308" s="91" t="s">
        <v>698</v>
      </c>
      <c r="D308" s="92" t="s">
        <v>699</v>
      </c>
      <c r="E308" s="85">
        <v>23160</v>
      </c>
      <c r="F308" s="93">
        <v>0.49</v>
      </c>
      <c r="G308" s="94">
        <v>1</v>
      </c>
      <c r="H308" s="88"/>
      <c r="I308" s="95">
        <v>1.4</v>
      </c>
      <c r="J308" s="95">
        <v>1.68</v>
      </c>
      <c r="K308" s="95">
        <v>2.23</v>
      </c>
      <c r="L308" s="96">
        <v>2.57</v>
      </c>
      <c r="M308" s="97">
        <v>110</v>
      </c>
      <c r="N308" s="98">
        <f>(M308*$E308*$F308*$G308*$I308*$N$11)</f>
        <v>1922418.96</v>
      </c>
      <c r="O308" s="97">
        <v>0</v>
      </c>
      <c r="P308" s="97">
        <f>(O308*$E308*$F308*$G308*$I308*$P$11)</f>
        <v>0</v>
      </c>
      <c r="Q308" s="97">
        <v>20</v>
      </c>
      <c r="R308" s="98">
        <f>(Q308*$E308*$F308*$G308*$I308*$R$11)</f>
        <v>349530.72</v>
      </c>
      <c r="S308" s="97"/>
      <c r="T308" s="98">
        <f>(S308/12*2*$E308*$F308*$G308*$I308*$T$11)+(S308/12*10*$E308*$F308*$G308*$I308*$T$12)</f>
        <v>0</v>
      </c>
      <c r="U308" s="97">
        <v>0</v>
      </c>
      <c r="V308" s="98">
        <f>(U308*$E308*$F308*$G308*$I308*$V$11)</f>
        <v>0</v>
      </c>
      <c r="W308" s="97">
        <v>0</v>
      </c>
      <c r="X308" s="98">
        <f>(W308*$E308*$F308*$G308*$I308*$X$11)</f>
        <v>0</v>
      </c>
      <c r="Y308" s="97"/>
      <c r="Z308" s="98">
        <f>(Y308*$E308*$F308*$G308*$I308*$Z$11)</f>
        <v>0</v>
      </c>
      <c r="AA308" s="97">
        <v>0</v>
      </c>
      <c r="AB308" s="98">
        <f>(AA308*$E308*$F308*$G308*$I308*$AB$11)</f>
        <v>0</v>
      </c>
      <c r="AC308" s="97">
        <v>2</v>
      </c>
      <c r="AD308" s="98">
        <f>(AC308*$E308*$F308*$G308*$I308*$AD$11)</f>
        <v>34953.072</v>
      </c>
      <c r="AE308" s="97">
        <v>0</v>
      </c>
      <c r="AF308" s="98">
        <f>(AE308*$E308*$F308*$G308*$I308*$AF$11)</f>
        <v>0</v>
      </c>
      <c r="AG308" s="97"/>
      <c r="AH308" s="98">
        <f>(AG308*$E308*$F308*$G308*$I308*$AH$11)</f>
        <v>0</v>
      </c>
      <c r="AI308" s="97">
        <v>410</v>
      </c>
      <c r="AJ308" s="98">
        <f>(AI308*$E308*$F308*$G308*$I308*$AJ$11)</f>
        <v>7165379.7599999998</v>
      </c>
      <c r="AK308" s="97">
        <v>3</v>
      </c>
      <c r="AL308" s="97">
        <f>(AK308*$E308*$F308*$G308*$I308*$AL$11)</f>
        <v>52429.607999999993</v>
      </c>
      <c r="AM308" s="97"/>
      <c r="AN308" s="98">
        <f>(AM308*$E308*$F308*$G308*$J308*$AN$11)</f>
        <v>0</v>
      </c>
      <c r="AO308" s="103">
        <v>0</v>
      </c>
      <c r="AP308" s="98">
        <f>(AO308*$E308*$F308*$G308*$J308*$AP$11)</f>
        <v>0</v>
      </c>
      <c r="AQ308" s="97">
        <v>22</v>
      </c>
      <c r="AR308" s="102">
        <f>(AQ308*$E308*$F308*$G308*$J308*$AR$11)</f>
        <v>461380.55039999995</v>
      </c>
      <c r="AS308" s="97"/>
      <c r="AT308" s="98">
        <f>(AS308*$E308*$F308*$G308*$I308*$AT$11)</f>
        <v>0</v>
      </c>
      <c r="AU308" s="97">
        <v>2</v>
      </c>
      <c r="AV308" s="97">
        <f>(AU308*$E308*$F308*$G308*$I308*$AV$11)</f>
        <v>28597.967999999997</v>
      </c>
      <c r="AW308" s="97"/>
      <c r="AX308" s="98">
        <f>(AW308*$E308*$F308*$G308*$I308*$AX$11)</f>
        <v>0</v>
      </c>
      <c r="AY308" s="97">
        <v>0</v>
      </c>
      <c r="AZ308" s="98">
        <f>(AY308*$E308*$F308*$G308*$I308*$AZ$11)</f>
        <v>0</v>
      </c>
      <c r="BA308" s="97">
        <v>0</v>
      </c>
      <c r="BB308" s="98">
        <f>(BA308*$E308*$F308*$G308*$I308*$BB$11)</f>
        <v>0</v>
      </c>
      <c r="BC308" s="97">
        <v>0</v>
      </c>
      <c r="BD308" s="98">
        <f>(BC308*$E308*$F308*$G308*$I308*$BD$11)</f>
        <v>0</v>
      </c>
      <c r="BE308" s="97">
        <v>90</v>
      </c>
      <c r="BF308" s="98">
        <f>(BE308*$E308*$F308*$G308*$I308*$BF$11)</f>
        <v>1830269.9519999998</v>
      </c>
      <c r="BG308" s="97">
        <v>300</v>
      </c>
      <c r="BH308" s="98">
        <f>(BG308*$E308*$F308*$G308*$J308*$BH$11)</f>
        <v>6291552.96</v>
      </c>
      <c r="BI308" s="97"/>
      <c r="BJ308" s="98">
        <f>(BI308*$E308*$F308*$G308*$J308*$BJ$11)</f>
        <v>0</v>
      </c>
      <c r="BK308" s="97">
        <v>0</v>
      </c>
      <c r="BL308" s="98">
        <f>(BK308*$E308*$F308*$G308*$J308*$BL$11)</f>
        <v>0</v>
      </c>
      <c r="BM308" s="97">
        <v>95</v>
      </c>
      <c r="BN308" s="98">
        <f>(BM308*$E308*$F308*$G308*$J308*$BN$11)</f>
        <v>1811204.64</v>
      </c>
      <c r="BO308" s="97">
        <v>13</v>
      </c>
      <c r="BP308" s="98">
        <f>(BO308*$E308*$F308*$G308*$J308*$BP$11)</f>
        <v>223064.15040000001</v>
      </c>
      <c r="BQ308" s="97">
        <v>75</v>
      </c>
      <c r="BR308" s="98">
        <f>(BQ308*$E308*$F308*$G308*$J308*$BR$11)</f>
        <v>1830269.9519999998</v>
      </c>
      <c r="BS308" s="97">
        <v>85</v>
      </c>
      <c r="BT308" s="102">
        <f>(BS308*$E308*$F308*$G308*$J308*$BT$11)</f>
        <v>1782606.6720000003</v>
      </c>
      <c r="BU308" s="104">
        <v>0</v>
      </c>
      <c r="BV308" s="98">
        <f>(BU308*$E308*$F308*$G308*$I308*$BV$11)</f>
        <v>0</v>
      </c>
      <c r="BW308" s="97">
        <v>4</v>
      </c>
      <c r="BX308" s="98">
        <f>(BW308*$E308*$F308*$G308*$I308*$BX$11)</f>
        <v>70541.654399999999</v>
      </c>
      <c r="BY308" s="97">
        <v>0</v>
      </c>
      <c r="BZ308" s="98">
        <f>(BY308*$E308*$F308*$G308*$I308*$BZ$11)</f>
        <v>0</v>
      </c>
      <c r="CA308" s="97">
        <v>68</v>
      </c>
      <c r="CB308" s="98">
        <f>(CA308*$E308*$F308*$G308*$J308*$CB$11)</f>
        <v>1296441.2159999998</v>
      </c>
      <c r="CC308" s="97">
        <v>10</v>
      </c>
      <c r="CD308" s="98">
        <f>(CC308*$E308*$F308*$G308*$I308*$CD$11)</f>
        <v>111214.31999999998</v>
      </c>
      <c r="CE308" s="97"/>
      <c r="CF308" s="98">
        <f>(CE308*$E308*$F308*$G308*$I308*$CF$11)</f>
        <v>0</v>
      </c>
      <c r="CG308" s="97"/>
      <c r="CH308" s="98">
        <f>(CG308*$E308*$F308*$G308*$I308*$CH$11)</f>
        <v>0</v>
      </c>
      <c r="CI308" s="97">
        <v>42</v>
      </c>
      <c r="CJ308" s="98">
        <f>(CI308*$E308*$F308*$G308*$I308*$CJ$11)</f>
        <v>800743.10399999993</v>
      </c>
      <c r="CK308" s="97">
        <v>120</v>
      </c>
      <c r="CL308" s="98">
        <f>(CK308*$E308*$F308*$G308*$I308*$CL$11)</f>
        <v>1906531.2</v>
      </c>
      <c r="CM308" s="97">
        <v>70</v>
      </c>
      <c r="CN308" s="98">
        <f>(CM308*$E308*$F308*$G308*$I308*$CN$11)</f>
        <v>1234478.952</v>
      </c>
      <c r="CO308" s="97">
        <v>192</v>
      </c>
      <c r="CP308" s="98">
        <f>(CO308*$E308*$F308*$G308*$J308*$CP$11)</f>
        <v>4063199.2934400002</v>
      </c>
      <c r="CQ308" s="97">
        <v>44</v>
      </c>
      <c r="CR308" s="98">
        <f>(CQ308*$E308*$F308*$G308*$J308*$CR$11)</f>
        <v>1006648.4735999998</v>
      </c>
      <c r="CS308" s="97"/>
      <c r="CT308" s="98">
        <f>(CS308*$E308*$F308*$G308*$J308*$CT$11)</f>
        <v>0</v>
      </c>
      <c r="CU308" s="103">
        <v>0</v>
      </c>
      <c r="CV308" s="98">
        <f>(CU308*$E308*$F308*$G308*$J308*$CV$11)</f>
        <v>0</v>
      </c>
      <c r="CW308" s="97">
        <v>0</v>
      </c>
      <c r="CX308" s="102">
        <f>(CW308*$E308*$F308*$G308*$J308*$CX$11)</f>
        <v>0</v>
      </c>
      <c r="CY308" s="97">
        <v>20</v>
      </c>
      <c r="CZ308" s="98">
        <f>(CY308*$E308*$F308*$G308*$J308*$CZ$11)</f>
        <v>381306.24</v>
      </c>
      <c r="DA308" s="104">
        <v>5</v>
      </c>
      <c r="DB308" s="98">
        <f>(DA308*$E308*$F308*$G308*$J308*$DB$11)</f>
        <v>95326.56</v>
      </c>
      <c r="DC308" s="97">
        <v>32</v>
      </c>
      <c r="DD308" s="98">
        <f>(DC308*$E308*$F308*$G308*$J308*$DD$11)</f>
        <v>732107.9807999999</v>
      </c>
      <c r="DE308" s="97">
        <v>7</v>
      </c>
      <c r="DF308" s="98">
        <f>(DE308*$E308*$F308*$G308*$K308*$DF$11)</f>
        <v>212578.22880000001</v>
      </c>
      <c r="DG308" s="97">
        <v>53</v>
      </c>
      <c r="DH308" s="102">
        <f>(DG308*$E308*$F308*$G308*$L308*$DH$11)</f>
        <v>1715799.7760399999</v>
      </c>
      <c r="DI308" s="98">
        <f t="shared" si="697"/>
        <v>1894</v>
      </c>
      <c r="DJ308" s="98">
        <f t="shared" si="698"/>
        <v>37410575.963880002</v>
      </c>
    </row>
    <row r="309" spans="1:114" ht="60" customHeight="1" x14ac:dyDescent="0.25">
      <c r="A309" s="89"/>
      <c r="B309" s="90">
        <v>262</v>
      </c>
      <c r="C309" s="91" t="s">
        <v>700</v>
      </c>
      <c r="D309" s="92" t="s">
        <v>701</v>
      </c>
      <c r="E309" s="85">
        <v>23160</v>
      </c>
      <c r="F309" s="93">
        <v>0.64</v>
      </c>
      <c r="G309" s="94">
        <v>1</v>
      </c>
      <c r="H309" s="88"/>
      <c r="I309" s="95">
        <v>1.4</v>
      </c>
      <c r="J309" s="95">
        <v>1.68</v>
      </c>
      <c r="K309" s="95">
        <v>2.23</v>
      </c>
      <c r="L309" s="96">
        <v>2.57</v>
      </c>
      <c r="M309" s="97">
        <v>2</v>
      </c>
      <c r="N309" s="98">
        <f>(M309*$E309*$F309*$G309*$I309*$N$11)</f>
        <v>45652.991999999998</v>
      </c>
      <c r="O309" s="97">
        <v>0</v>
      </c>
      <c r="P309" s="97">
        <f>(O309*$E309*$F309*$G309*$I309*$P$11)</f>
        <v>0</v>
      </c>
      <c r="Q309" s="97">
        <v>1</v>
      </c>
      <c r="R309" s="98">
        <f>(Q309*$E309*$F309*$G309*$I309*$R$11)</f>
        <v>22826.495999999999</v>
      </c>
      <c r="S309" s="97"/>
      <c r="T309" s="98">
        <f>(S309/12*2*$E309*$F309*$G309*$I309*$T$11)+(S309/12*10*$E309*$F309*$G309*$I309*$T$12)</f>
        <v>0</v>
      </c>
      <c r="U309" s="97"/>
      <c r="V309" s="98">
        <f>(U309*$E309*$F309*$G309*$I309*$V$11)</f>
        <v>0</v>
      </c>
      <c r="W309" s="97">
        <v>0</v>
      </c>
      <c r="X309" s="98">
        <f>(W309*$E309*$F309*$G309*$I309*$X$11)</f>
        <v>0</v>
      </c>
      <c r="Y309" s="97"/>
      <c r="Z309" s="98">
        <f>(Y309*$E309*$F309*$G309*$I309*$Z$11)</f>
        <v>0</v>
      </c>
      <c r="AA309" s="97">
        <v>0</v>
      </c>
      <c r="AB309" s="98">
        <f>(AA309*$E309*$F309*$G309*$I309*$AB$11)</f>
        <v>0</v>
      </c>
      <c r="AC309" s="97"/>
      <c r="AD309" s="98">
        <f>(AC309*$E309*$F309*$G309*$I309*$AD$11)</f>
        <v>0</v>
      </c>
      <c r="AE309" s="97">
        <v>0</v>
      </c>
      <c r="AF309" s="98">
        <f>(AE309*$E309*$F309*$G309*$I309*$AF$11)</f>
        <v>0</v>
      </c>
      <c r="AG309" s="97"/>
      <c r="AH309" s="98">
        <f>(AG309*$E309*$F309*$G309*$I309*$AH$11)</f>
        <v>0</v>
      </c>
      <c r="AI309" s="97">
        <v>1</v>
      </c>
      <c r="AJ309" s="98">
        <f>(AI309*$E309*$F309*$G309*$I309*$AJ$11)</f>
        <v>22826.495999999999</v>
      </c>
      <c r="AK309" s="97"/>
      <c r="AL309" s="97">
        <f>(AK309*$E309*$F309*$G309*$I309*$AL$11)</f>
        <v>0</v>
      </c>
      <c r="AM309" s="97"/>
      <c r="AN309" s="98">
        <f>(AM309*$E309*$F309*$G309*$J309*$AN$11)</f>
        <v>0</v>
      </c>
      <c r="AO309" s="103">
        <v>0</v>
      </c>
      <c r="AP309" s="98">
        <f>(AO309*$E309*$F309*$G309*$J309*$AP$11)</f>
        <v>0</v>
      </c>
      <c r="AQ309" s="97">
        <v>0</v>
      </c>
      <c r="AR309" s="102">
        <f>(AQ309*$E309*$F309*$G309*$J309*$AR$11)</f>
        <v>0</v>
      </c>
      <c r="AS309" s="97"/>
      <c r="AT309" s="98">
        <f>(AS309*$E309*$F309*$G309*$I309*$AT$11)</f>
        <v>0</v>
      </c>
      <c r="AU309" s="97"/>
      <c r="AV309" s="97">
        <f>(AU309*$E309*$F309*$G309*$I309*$AV$11)</f>
        <v>0</v>
      </c>
      <c r="AW309" s="97"/>
      <c r="AX309" s="98">
        <f>(AW309*$E309*$F309*$G309*$I309*$AX$11)</f>
        <v>0</v>
      </c>
      <c r="AY309" s="97">
        <v>0</v>
      </c>
      <c r="AZ309" s="98">
        <f>(AY309*$E309*$F309*$G309*$I309*$AZ$11)</f>
        <v>0</v>
      </c>
      <c r="BA309" s="97">
        <v>0</v>
      </c>
      <c r="BB309" s="98">
        <f>(BA309*$E309*$F309*$G309*$I309*$BB$11)</f>
        <v>0</v>
      </c>
      <c r="BC309" s="97">
        <v>0</v>
      </c>
      <c r="BD309" s="98">
        <f>(BC309*$E309*$F309*$G309*$I309*$BD$11)</f>
        <v>0</v>
      </c>
      <c r="BE309" s="97"/>
      <c r="BF309" s="98">
        <f>(BE309*$E309*$F309*$G309*$I309*$BF$11)</f>
        <v>0</v>
      </c>
      <c r="BG309" s="97">
        <v>0</v>
      </c>
      <c r="BH309" s="98">
        <f>(BG309*$E309*$F309*$G309*$J309*$BH$11)</f>
        <v>0</v>
      </c>
      <c r="BI309" s="97"/>
      <c r="BJ309" s="98">
        <f>(BI309*$E309*$F309*$G309*$J309*$BJ$11)</f>
        <v>0</v>
      </c>
      <c r="BK309" s="97">
        <v>0</v>
      </c>
      <c r="BL309" s="98">
        <f>(BK309*$E309*$F309*$G309*$J309*$BL$11)</f>
        <v>0</v>
      </c>
      <c r="BM309" s="97"/>
      <c r="BN309" s="98">
        <f>(BM309*$E309*$F309*$G309*$J309*$BN$11)</f>
        <v>0</v>
      </c>
      <c r="BO309" s="97"/>
      <c r="BP309" s="98">
        <f>(BO309*$E309*$F309*$G309*$J309*$BP$11)</f>
        <v>0</v>
      </c>
      <c r="BQ309" s="97">
        <v>4</v>
      </c>
      <c r="BR309" s="98">
        <f>(BQ309*$E309*$F309*$G309*$J309*$BR$11)</f>
        <v>127496.35583999999</v>
      </c>
      <c r="BS309" s="97"/>
      <c r="BT309" s="102">
        <f>(BS309*$E309*$F309*$G309*$J309*$BT$11)</f>
        <v>0</v>
      </c>
      <c r="BU309" s="104">
        <v>0</v>
      </c>
      <c r="BV309" s="98">
        <f>(BU309*$E309*$F309*$G309*$I309*$BV$11)</f>
        <v>0</v>
      </c>
      <c r="BW309" s="97"/>
      <c r="BX309" s="98">
        <f>(BW309*$E309*$F309*$G309*$I309*$BX$11)</f>
        <v>0</v>
      </c>
      <c r="BY309" s="97"/>
      <c r="BZ309" s="98">
        <f>(BY309*$E309*$F309*$G309*$I309*$BZ$11)</f>
        <v>0</v>
      </c>
      <c r="CA309" s="97">
        <v>1</v>
      </c>
      <c r="CB309" s="98">
        <f>(CA309*$E309*$F309*$G309*$J309*$CB$11)</f>
        <v>24901.631999999998</v>
      </c>
      <c r="CC309" s="97"/>
      <c r="CD309" s="98">
        <f>(CC309*$E309*$F309*$G309*$I309*$CD$11)</f>
        <v>0</v>
      </c>
      <c r="CE309" s="97"/>
      <c r="CF309" s="98">
        <f>(CE309*$E309*$F309*$G309*$I309*$CF$11)</f>
        <v>0</v>
      </c>
      <c r="CG309" s="97"/>
      <c r="CH309" s="98">
        <f>(CG309*$E309*$F309*$G309*$I309*$CH$11)</f>
        <v>0</v>
      </c>
      <c r="CI309" s="171">
        <v>0</v>
      </c>
      <c r="CJ309" s="98">
        <f>(CI309*$E309*$F309*$G309*$I309*$CJ$11)</f>
        <v>0</v>
      </c>
      <c r="CK309" s="97"/>
      <c r="CL309" s="98">
        <f>(CK309*$E309*$F309*$G309*$I309*$CL$11)</f>
        <v>0</v>
      </c>
      <c r="CM309" s="97"/>
      <c r="CN309" s="98">
        <f>(CM309*$E309*$F309*$G309*$I309*$CN$11)</f>
        <v>0</v>
      </c>
      <c r="CO309" s="97">
        <v>0</v>
      </c>
      <c r="CP309" s="98">
        <f>(CO309*$E309*$F309*$G309*$J309*$CP$11)</f>
        <v>0</v>
      </c>
      <c r="CQ309" s="97">
        <v>1</v>
      </c>
      <c r="CR309" s="98">
        <f>(CQ309*$E309*$F309*$G309*$J309*$CR$11)</f>
        <v>29881.958399999996</v>
      </c>
      <c r="CS309" s="97">
        <v>3</v>
      </c>
      <c r="CT309" s="98">
        <f>(CS309*$E309*$F309*$G309*$J309*$CT$11)</f>
        <v>74704.896000000008</v>
      </c>
      <c r="CU309" s="103">
        <v>0</v>
      </c>
      <c r="CV309" s="98">
        <f>(CU309*$E309*$F309*$G309*$J309*$CV$11)</f>
        <v>0</v>
      </c>
      <c r="CW309" s="97">
        <v>0</v>
      </c>
      <c r="CX309" s="102">
        <f>(CW309*$E309*$F309*$G309*$J309*$CX$11)</f>
        <v>0</v>
      </c>
      <c r="CY309" s="97">
        <v>2</v>
      </c>
      <c r="CZ309" s="98">
        <f>(CY309*$E309*$F309*$G309*$J309*$CZ$11)</f>
        <v>49803.263999999996</v>
      </c>
      <c r="DA309" s="104"/>
      <c r="DB309" s="98">
        <f>(DA309*$E309*$F309*$G309*$J309*$DB$11)</f>
        <v>0</v>
      </c>
      <c r="DC309" s="97">
        <v>0</v>
      </c>
      <c r="DD309" s="98">
        <f>(DC309*$E309*$F309*$G309*$J309*$DD$11)</f>
        <v>0</v>
      </c>
      <c r="DE309" s="97"/>
      <c r="DF309" s="98">
        <f>(DE309*$E309*$F309*$G309*$K309*$DF$11)</f>
        <v>0</v>
      </c>
      <c r="DG309" s="97"/>
      <c r="DH309" s="102">
        <f>(DG309*$E309*$F309*$G309*$L309*$DH$11)</f>
        <v>0</v>
      </c>
      <c r="DI309" s="98">
        <f t="shared" si="697"/>
        <v>15</v>
      </c>
      <c r="DJ309" s="98">
        <f t="shared" si="698"/>
        <v>398094.09023999993</v>
      </c>
    </row>
    <row r="310" spans="1:114" ht="15.75" customHeight="1" x14ac:dyDescent="0.25">
      <c r="A310" s="89"/>
      <c r="B310" s="90">
        <v>263</v>
      </c>
      <c r="C310" s="91" t="s">
        <v>702</v>
      </c>
      <c r="D310" s="92" t="s">
        <v>703</v>
      </c>
      <c r="E310" s="85">
        <v>23160</v>
      </c>
      <c r="F310" s="93">
        <v>0.73</v>
      </c>
      <c r="G310" s="94">
        <v>1</v>
      </c>
      <c r="H310" s="88"/>
      <c r="I310" s="95">
        <v>1.4</v>
      </c>
      <c r="J310" s="95">
        <v>1.68</v>
      </c>
      <c r="K310" s="95">
        <v>2.23</v>
      </c>
      <c r="L310" s="96">
        <v>2.57</v>
      </c>
      <c r="M310" s="98">
        <f>72+10</f>
        <v>82</v>
      </c>
      <c r="N310" s="98">
        <f>(M310*$E310*$F310*$G310*$I310)</f>
        <v>1940900.6399999997</v>
      </c>
      <c r="O310" s="97">
        <v>0</v>
      </c>
      <c r="P310" s="97">
        <f t="shared" ref="P310" si="699">(O310*$E310*$F310*$G310*$I310)</f>
        <v>0</v>
      </c>
      <c r="Q310" s="97"/>
      <c r="R310" s="98">
        <f>(Q310*$E310*$F310*$G310*$I310)</f>
        <v>0</v>
      </c>
      <c r="S310" s="97"/>
      <c r="T310" s="98">
        <f>(S310*$E310*$F310*$G310*$I310)</f>
        <v>0</v>
      </c>
      <c r="U310" s="97">
        <v>0</v>
      </c>
      <c r="V310" s="98">
        <f>(U310*$E310*$F310*$G310*$I310)</f>
        <v>0</v>
      </c>
      <c r="W310" s="97">
        <v>0</v>
      </c>
      <c r="X310" s="98">
        <f>(W310*$E310*$F310*$G310*$I310)</f>
        <v>0</v>
      </c>
      <c r="Y310" s="97"/>
      <c r="Z310" s="98">
        <f>(Y310*$E310*$F310*$G310*$I310)</f>
        <v>0</v>
      </c>
      <c r="AA310" s="97">
        <v>0</v>
      </c>
      <c r="AB310" s="98">
        <f>(AA310*$E310*$F310*$G310*$I310)</f>
        <v>0</v>
      </c>
      <c r="AC310" s="97">
        <v>1</v>
      </c>
      <c r="AD310" s="98">
        <f>(AC310*$E310*$F310*$G310*$I310)</f>
        <v>23669.519999999997</v>
      </c>
      <c r="AE310" s="97">
        <v>0</v>
      </c>
      <c r="AF310" s="98">
        <f>(AE310*$E310*$F310*$G310*$I310)</f>
        <v>0</v>
      </c>
      <c r="AG310" s="97"/>
      <c r="AH310" s="98">
        <f>(AG310*$E310*$F310*$G310*$I310)</f>
        <v>0</v>
      </c>
      <c r="AI310" s="97">
        <v>109</v>
      </c>
      <c r="AJ310" s="98">
        <f>(AI310*$E310*$F310*$G310*$I310)</f>
        <v>2579977.6799999997</v>
      </c>
      <c r="AK310" s="97"/>
      <c r="AL310" s="98">
        <f>(AK310*$E310*$F310*$G310*$I310)</f>
        <v>0</v>
      </c>
      <c r="AM310" s="97"/>
      <c r="AN310" s="98">
        <f>(AM310*$E310*$F310*$G310*$J310)</f>
        <v>0</v>
      </c>
      <c r="AO310" s="103">
        <v>0</v>
      </c>
      <c r="AP310" s="98">
        <f>(AO310*$E310*$F310*$G310*$J310)</f>
        <v>0</v>
      </c>
      <c r="AQ310" s="97">
        <v>9</v>
      </c>
      <c r="AR310" s="98">
        <f>(AQ310*$E310*$F310*$G310*$J310)</f>
        <v>255630.81599999996</v>
      </c>
      <c r="AS310" s="97"/>
      <c r="AT310" s="98">
        <f>(AS310*$E310*$F310*$G310*$I310)</f>
        <v>0</v>
      </c>
      <c r="AU310" s="97">
        <v>5</v>
      </c>
      <c r="AV310" s="98">
        <f>(AU310*$E310*$F310*$G310*$I310)</f>
        <v>118347.59999999999</v>
      </c>
      <c r="AW310" s="97"/>
      <c r="AX310" s="98">
        <f>(AW310*$E310*$F310*$G310*$I310)</f>
        <v>0</v>
      </c>
      <c r="AY310" s="97">
        <v>0</v>
      </c>
      <c r="AZ310" s="98">
        <f>(AY310*$E310*$F310*$G310*$I310)</f>
        <v>0</v>
      </c>
      <c r="BA310" s="97">
        <v>0</v>
      </c>
      <c r="BB310" s="98">
        <f>(BA310*$E310*$F310*$G310*$I310)</f>
        <v>0</v>
      </c>
      <c r="BC310" s="97">
        <v>0</v>
      </c>
      <c r="BD310" s="98">
        <f>(BC310*$E310*$F310*$G310*$I310)</f>
        <v>0</v>
      </c>
      <c r="BE310" s="97">
        <v>7</v>
      </c>
      <c r="BF310" s="98">
        <f>(BE310*$E310*$F310*$G310*$I310)</f>
        <v>165686.63999999998</v>
      </c>
      <c r="BG310" s="97">
        <v>20</v>
      </c>
      <c r="BH310" s="98">
        <f>(BG310*$E310*$F310*$G310*$J310)</f>
        <v>568068.48</v>
      </c>
      <c r="BI310" s="97"/>
      <c r="BJ310" s="98">
        <f>(BI310*$E310*$F310*$G310*$J310)</f>
        <v>0</v>
      </c>
      <c r="BK310" s="97">
        <v>0</v>
      </c>
      <c r="BL310" s="98">
        <f>(BK310*$E310*$F310*$G310*$J310)</f>
        <v>0</v>
      </c>
      <c r="BM310" s="97">
        <v>10</v>
      </c>
      <c r="BN310" s="98">
        <f>(BM310*$E310*$F310*$G310*$J310)</f>
        <v>284034.24</v>
      </c>
      <c r="BO310" s="97">
        <v>9</v>
      </c>
      <c r="BP310" s="98">
        <f>(BO310*$E310*$F310*$G310*$J310)</f>
        <v>255630.81599999996</v>
      </c>
      <c r="BQ310" s="97">
        <v>28</v>
      </c>
      <c r="BR310" s="98">
        <f>(BQ310*$E310*$F310*$G310*$J310)</f>
        <v>795295.87199999986</v>
      </c>
      <c r="BS310" s="97">
        <v>16</v>
      </c>
      <c r="BT310" s="98">
        <f>(BS310*$E310*$F310*$G310*$J310)</f>
        <v>454454.78399999999</v>
      </c>
      <c r="BU310" s="104">
        <v>0</v>
      </c>
      <c r="BV310" s="98">
        <f>(BU310*$E310*$F310*$G310*$I310)</f>
        <v>0</v>
      </c>
      <c r="BW310" s="97"/>
      <c r="BX310" s="98">
        <f>(BW310*$E310*$F310*$G310*$I310)</f>
        <v>0</v>
      </c>
      <c r="BY310" s="97">
        <v>0</v>
      </c>
      <c r="BZ310" s="98">
        <f>(BY310*$E310*$F310*$G310*$I310)</f>
        <v>0</v>
      </c>
      <c r="CA310" s="97">
        <v>8</v>
      </c>
      <c r="CB310" s="98">
        <f>(CA310*$E310*$F310*$G310*$J310)</f>
        <v>227227.39199999999</v>
      </c>
      <c r="CC310" s="97">
        <v>10</v>
      </c>
      <c r="CD310" s="98">
        <f>(CC310*$E310*$F310*$G310*$I310)</f>
        <v>236695.19999999998</v>
      </c>
      <c r="CE310" s="97"/>
      <c r="CF310" s="98">
        <f>(CE310*$E310*$F310*$G310*$I310)</f>
        <v>0</v>
      </c>
      <c r="CG310" s="97"/>
      <c r="CH310" s="98">
        <f>(CG310*$E310*$F310*$G310*$I310)</f>
        <v>0</v>
      </c>
      <c r="CI310" s="97">
        <v>0</v>
      </c>
      <c r="CJ310" s="98">
        <f>(CI310*$E310*$F310*$G310*$I310)</f>
        <v>0</v>
      </c>
      <c r="CK310" s="97">
        <v>9</v>
      </c>
      <c r="CL310" s="98">
        <f>(CK310*$E310*$F310*$G310*$I310)</f>
        <v>213025.67999999996</v>
      </c>
      <c r="CM310" s="97">
        <v>17</v>
      </c>
      <c r="CN310" s="98">
        <f>(CM310*$E310*$F310*$G310*$I310)</f>
        <v>402381.83999999997</v>
      </c>
      <c r="CO310" s="97">
        <v>35</v>
      </c>
      <c r="CP310" s="98">
        <f>(CO310*$E310*$F310*$G310*$J310)</f>
        <v>994119.84</v>
      </c>
      <c r="CQ310" s="97">
        <v>12</v>
      </c>
      <c r="CR310" s="98">
        <f>(CQ310*$E310*$F310*$G310*$J310)</f>
        <v>340841.08799999999</v>
      </c>
      <c r="CS310" s="97"/>
      <c r="CT310" s="98">
        <f>(CS310*$E310*$F310*$G310*$J310)</f>
        <v>0</v>
      </c>
      <c r="CU310" s="103">
        <v>0</v>
      </c>
      <c r="CV310" s="98">
        <f>(CU310*$E310*$F310*$G310*$J310)</f>
        <v>0</v>
      </c>
      <c r="CW310" s="97">
        <v>0</v>
      </c>
      <c r="CX310" s="98">
        <f>(CW310*$E310*$F310*$G310*$J310)</f>
        <v>0</v>
      </c>
      <c r="CY310" s="97">
        <v>2</v>
      </c>
      <c r="CZ310" s="98">
        <f>(CY310*$E310*$F310*$G310*$J310)</f>
        <v>56806.847999999998</v>
      </c>
      <c r="DA310" s="104"/>
      <c r="DB310" s="98">
        <f>(DA310*$E310*$F310*$G310*$J310)</f>
        <v>0</v>
      </c>
      <c r="DC310" s="97">
        <v>0</v>
      </c>
      <c r="DD310" s="98">
        <f>(DC310*$E310*$F310*$G310*$J310)</f>
        <v>0</v>
      </c>
      <c r="DE310" s="97"/>
      <c r="DF310" s="98">
        <f>(DE310*$E310*$F310*$G310*$K310)</f>
        <v>0</v>
      </c>
      <c r="DG310" s="97">
        <v>5</v>
      </c>
      <c r="DH310" s="102">
        <f>(DG310*$E310*$F310*$G310*$L310)</f>
        <v>217252.37999999998</v>
      </c>
      <c r="DI310" s="98">
        <f t="shared" si="697"/>
        <v>394</v>
      </c>
      <c r="DJ310" s="98">
        <f t="shared" si="698"/>
        <v>10130047.355999995</v>
      </c>
    </row>
    <row r="311" spans="1:114" ht="45" customHeight="1" x14ac:dyDescent="0.25">
      <c r="A311" s="89"/>
      <c r="B311" s="90">
        <v>264</v>
      </c>
      <c r="C311" s="91" t="s">
        <v>704</v>
      </c>
      <c r="D311" s="92" t="s">
        <v>705</v>
      </c>
      <c r="E311" s="85">
        <v>23160</v>
      </c>
      <c r="F311" s="93">
        <v>0.67</v>
      </c>
      <c r="G311" s="94">
        <v>1</v>
      </c>
      <c r="H311" s="88"/>
      <c r="I311" s="95">
        <v>1.4</v>
      </c>
      <c r="J311" s="95">
        <v>1.68</v>
      </c>
      <c r="K311" s="95">
        <v>2.23</v>
      </c>
      <c r="L311" s="96">
        <v>2.57</v>
      </c>
      <c r="M311" s="97">
        <v>58</v>
      </c>
      <c r="N311" s="98">
        <f>(M311*$E311*$F311*$G311*$I311*$N$11)</f>
        <v>1385996.3040000002</v>
      </c>
      <c r="O311" s="97">
        <v>0</v>
      </c>
      <c r="P311" s="97">
        <f>(O311*$E311*$F311*$G311*$I311*$P$11)</f>
        <v>0</v>
      </c>
      <c r="Q311" s="97">
        <v>263</v>
      </c>
      <c r="R311" s="98">
        <f>(Q311*$E311*$F311*$G311*$I311*$R$11)</f>
        <v>6284776.3440000005</v>
      </c>
      <c r="S311" s="97">
        <v>18</v>
      </c>
      <c r="T311" s="98">
        <f>(S311/12*2*$E311*$F311*$G311*$I311*$T$11)+(S311/12*10*$E311*$F311*$G311*$I311*$T$12)</f>
        <v>481362.16464000003</v>
      </c>
      <c r="U311" s="97">
        <v>0</v>
      </c>
      <c r="V311" s="98">
        <f>(U311*$E311*$F311*$G311*$I311*$V$11)</f>
        <v>0</v>
      </c>
      <c r="W311" s="97">
        <v>0</v>
      </c>
      <c r="X311" s="98">
        <f>(W311*$E311*$F311*$G311*$I311*$X$11)</f>
        <v>0</v>
      </c>
      <c r="Y311" s="97"/>
      <c r="Z311" s="98">
        <f>(Y311*$E311*$F311*$G311*$I311*$Z$11)</f>
        <v>0</v>
      </c>
      <c r="AA311" s="97">
        <v>0</v>
      </c>
      <c r="AB311" s="98">
        <f>(AA311*$E311*$F311*$G311*$I311*$AB$11)</f>
        <v>0</v>
      </c>
      <c r="AC311" s="97">
        <v>2</v>
      </c>
      <c r="AD311" s="98">
        <f>(AC311*$E311*$F311*$G311*$I311*$AD$11)</f>
        <v>47792.976000000002</v>
      </c>
      <c r="AE311" s="97">
        <v>0</v>
      </c>
      <c r="AF311" s="98">
        <f>(AE311*$E311*$F311*$G311*$I311*$AF$11)</f>
        <v>0</v>
      </c>
      <c r="AG311" s="97"/>
      <c r="AH311" s="98">
        <f>(AG311*$E311*$F311*$G311*$I311*$AH$11)</f>
        <v>0</v>
      </c>
      <c r="AI311" s="97">
        <v>56</v>
      </c>
      <c r="AJ311" s="98">
        <f>(AI311*$E311*$F311*$G311*$I311*$AJ$11)</f>
        <v>1338203.328</v>
      </c>
      <c r="AK311" s="97">
        <v>3</v>
      </c>
      <c r="AL311" s="97">
        <f>(AK311*$E311*$F311*$G311*$I311*$AL$11)</f>
        <v>71689.464000000007</v>
      </c>
      <c r="AM311" s="97"/>
      <c r="AN311" s="98">
        <f>(AM311*$E311*$F311*$G311*$J311*$AN$11)</f>
        <v>0</v>
      </c>
      <c r="AO311" s="103">
        <v>0</v>
      </c>
      <c r="AP311" s="98">
        <f>(AO311*$E311*$F311*$G311*$J311*$AP$11)</f>
        <v>0</v>
      </c>
      <c r="AQ311" s="97">
        <v>5</v>
      </c>
      <c r="AR311" s="102">
        <f>(AQ311*$E311*$F311*$G311*$J311*$AR$11)</f>
        <v>143378.92800000001</v>
      </c>
      <c r="AS311" s="97">
        <v>18</v>
      </c>
      <c r="AT311" s="98">
        <f>(AS311*$E311*$F311*$G311*$I311*$AT$11)</f>
        <v>391033.44</v>
      </c>
      <c r="AU311" s="97">
        <v>1</v>
      </c>
      <c r="AV311" s="97">
        <f>(AU311*$E311*$F311*$G311*$I311*$AV$11)</f>
        <v>19551.671999999999</v>
      </c>
      <c r="AW311" s="97"/>
      <c r="AX311" s="98">
        <f>(AW311*$E311*$F311*$G311*$I311*$AX$11)</f>
        <v>0</v>
      </c>
      <c r="AY311" s="97">
        <v>0</v>
      </c>
      <c r="AZ311" s="98">
        <f>(AY311*$E311*$F311*$G311*$I311*$AZ$11)</f>
        <v>0</v>
      </c>
      <c r="BA311" s="97">
        <v>0</v>
      </c>
      <c r="BB311" s="98">
        <f>(BA311*$E311*$F311*$G311*$I311*$BB$11)</f>
        <v>0</v>
      </c>
      <c r="BC311" s="97">
        <v>0</v>
      </c>
      <c r="BD311" s="98">
        <f>(BC311*$E311*$F311*$G311*$I311*$BD$11)</f>
        <v>0</v>
      </c>
      <c r="BE311" s="97">
        <v>11</v>
      </c>
      <c r="BF311" s="98">
        <f>(BE311*$E311*$F311*$G311*$I311*$BF$11)</f>
        <v>305875.04639999999</v>
      </c>
      <c r="BG311" s="97">
        <v>14</v>
      </c>
      <c r="BH311" s="98">
        <f>(BG311*$E311*$F311*$G311*$J311*$BH$11)</f>
        <v>401460.99840000004</v>
      </c>
      <c r="BI311" s="97">
        <v>30</v>
      </c>
      <c r="BJ311" s="98">
        <f>(BI311*$E311*$F311*$G311*$J311*$BJ$11)</f>
        <v>899376.91199999989</v>
      </c>
      <c r="BK311" s="97">
        <v>0</v>
      </c>
      <c r="BL311" s="98">
        <f>(BK311*$E311*$F311*$G311*$J311*$BL$11)</f>
        <v>0</v>
      </c>
      <c r="BM311" s="97">
        <v>12</v>
      </c>
      <c r="BN311" s="98">
        <f>(BM311*$E311*$F311*$G311*$J311*$BN$11)</f>
        <v>312826.75200000004</v>
      </c>
      <c r="BO311" s="97">
        <v>4</v>
      </c>
      <c r="BP311" s="98">
        <f>(BO311*$E311*$F311*$G311*$J311*$BP$11)</f>
        <v>93848.025600000008</v>
      </c>
      <c r="BQ311" s="97">
        <v>5</v>
      </c>
      <c r="BR311" s="98">
        <f>(BQ311*$E311*$F311*$G311*$J311*$BR$11)</f>
        <v>166840.9344</v>
      </c>
      <c r="BS311" s="97">
        <v>31</v>
      </c>
      <c r="BT311" s="102">
        <f>(BS311*$E311*$F311*$G311*$J311*$BT$11)</f>
        <v>888949.35360000003</v>
      </c>
      <c r="BU311" s="104">
        <v>0</v>
      </c>
      <c r="BV311" s="98">
        <f>(BU311*$E311*$F311*$G311*$I311*$BV$11)</f>
        <v>0</v>
      </c>
      <c r="BW311" s="97"/>
      <c r="BX311" s="98">
        <f>(BW311*$E311*$F311*$G311*$I311*$BX$11)</f>
        <v>0</v>
      </c>
      <c r="BY311" s="97">
        <v>0</v>
      </c>
      <c r="BZ311" s="98">
        <f>(BY311*$E311*$F311*$G311*$I311*$BZ$11)</f>
        <v>0</v>
      </c>
      <c r="CA311" s="97">
        <v>12</v>
      </c>
      <c r="CB311" s="98">
        <f>(CA311*$E311*$F311*$G311*$J311*$CB$11)</f>
        <v>312826.75200000004</v>
      </c>
      <c r="CC311" s="97"/>
      <c r="CD311" s="98">
        <f>(CC311*$E311*$F311*$G311*$I311*$CD$11)</f>
        <v>0</v>
      </c>
      <c r="CE311" s="97"/>
      <c r="CF311" s="98">
        <f>(CE311*$E311*$F311*$G311*$I311*$CF$11)</f>
        <v>0</v>
      </c>
      <c r="CG311" s="97">
        <v>18</v>
      </c>
      <c r="CH311" s="98">
        <f>(CG311*$E311*$F311*$G311*$I311*$CH$11)</f>
        <v>273723.408</v>
      </c>
      <c r="CI311" s="97">
        <v>0</v>
      </c>
      <c r="CJ311" s="98">
        <f>(CI311*$E311*$F311*$G311*$I311*$CJ$11)</f>
        <v>0</v>
      </c>
      <c r="CK311" s="97">
        <v>8</v>
      </c>
      <c r="CL311" s="98">
        <f>(CK311*$E311*$F311*$G311*$I311*$CL$11)</f>
        <v>173792.63999999998</v>
      </c>
      <c r="CM311" s="97">
        <v>18</v>
      </c>
      <c r="CN311" s="98">
        <f>(CM311*$E311*$F311*$G311*$I311*$CN$11)</f>
        <v>434047.11840000004</v>
      </c>
      <c r="CO311" s="97">
        <v>47</v>
      </c>
      <c r="CP311" s="98">
        <f>(CO311*$E311*$F311*$G311*$J311*$CP$11)</f>
        <v>1360014.3043200001</v>
      </c>
      <c r="CQ311" s="97">
        <v>17</v>
      </c>
      <c r="CR311" s="98">
        <f>(CQ311*$E311*$F311*$G311*$J311*$CR$11)</f>
        <v>531805.47840000002</v>
      </c>
      <c r="CS311" s="97"/>
      <c r="CT311" s="98">
        <f>(CS311*$E311*$F311*$G311*$J311*$CT$11)</f>
        <v>0</v>
      </c>
      <c r="CU311" s="103">
        <v>0</v>
      </c>
      <c r="CV311" s="98">
        <f>(CU311*$E311*$F311*$G311*$J311*$CV$11)</f>
        <v>0</v>
      </c>
      <c r="CW311" s="97">
        <v>0</v>
      </c>
      <c r="CX311" s="102">
        <f>(CW311*$E311*$F311*$G311*$J311*$CX$11)</f>
        <v>0</v>
      </c>
      <c r="CY311" s="97"/>
      <c r="CZ311" s="98">
        <f>(CY311*$E311*$F311*$G311*$J311*$CZ$11)</f>
        <v>0</v>
      </c>
      <c r="DA311" s="104">
        <v>1</v>
      </c>
      <c r="DB311" s="98">
        <f>(DA311*$E311*$F311*$G311*$J311*$DB$11)</f>
        <v>26068.896000000001</v>
      </c>
      <c r="DC311" s="97">
        <v>7</v>
      </c>
      <c r="DD311" s="98">
        <f>(DC311*$E311*$F311*$G311*$J311*$DD$11)</f>
        <v>218978.72639999999</v>
      </c>
      <c r="DE311" s="97">
        <v>5</v>
      </c>
      <c r="DF311" s="98">
        <f>(DE311*$E311*$F311*$G311*$K311*$DF$11)</f>
        <v>207620.136</v>
      </c>
      <c r="DG311" s="97">
        <v>6</v>
      </c>
      <c r="DH311" s="102">
        <f>(DG311*$E311*$F311*$G311*$L311*$DH$11)</f>
        <v>265595.49864000006</v>
      </c>
      <c r="DI311" s="98">
        <f t="shared" si="697"/>
        <v>670</v>
      </c>
      <c r="DJ311" s="98">
        <f t="shared" si="698"/>
        <v>17037435.601199999</v>
      </c>
    </row>
    <row r="312" spans="1:114" ht="30.75" customHeight="1" x14ac:dyDescent="0.25">
      <c r="A312" s="89"/>
      <c r="B312" s="90">
        <v>265</v>
      </c>
      <c r="C312" s="91" t="s">
        <v>706</v>
      </c>
      <c r="D312" s="92" t="s">
        <v>707</v>
      </c>
      <c r="E312" s="85">
        <v>23160</v>
      </c>
      <c r="F312" s="94">
        <v>1.2</v>
      </c>
      <c r="G312" s="94">
        <v>1</v>
      </c>
      <c r="H312" s="88"/>
      <c r="I312" s="95">
        <v>1.4</v>
      </c>
      <c r="J312" s="95">
        <v>1.68</v>
      </c>
      <c r="K312" s="95">
        <v>2.23</v>
      </c>
      <c r="L312" s="96">
        <v>2.57</v>
      </c>
      <c r="M312" s="98">
        <f>54+20</f>
        <v>74</v>
      </c>
      <c r="N312" s="98">
        <f>(M312*$E312*$F312*$G312*$I312*$N$11)</f>
        <v>3167176.32</v>
      </c>
      <c r="O312" s="97">
        <v>0</v>
      </c>
      <c r="P312" s="97">
        <f>(O312*$E312*$F312*$G312*$I312*$P$11)</f>
        <v>0</v>
      </c>
      <c r="Q312" s="97"/>
      <c r="R312" s="98">
        <f>(Q312*$E312*$F312*$G312*$I312*$R$11)</f>
        <v>0</v>
      </c>
      <c r="S312" s="97"/>
      <c r="T312" s="98">
        <f>(S312/12*2*$E312*$F312*$G312*$I312*$T$11)+(S312/12*10*$E312*$F312*$G312*$I312*$T$12)</f>
        <v>0</v>
      </c>
      <c r="U312" s="97">
        <v>20</v>
      </c>
      <c r="V312" s="98">
        <f>(U312*$E312*$F312*$G312*$I312*$V$11)</f>
        <v>855993.60000000009</v>
      </c>
      <c r="W312" s="97">
        <v>0</v>
      </c>
      <c r="X312" s="98">
        <f>(W312*$E312*$F312*$G312*$I312*$X$11)</f>
        <v>0</v>
      </c>
      <c r="Y312" s="97"/>
      <c r="Z312" s="98">
        <f>(Y312*$E312*$F312*$G312*$I312*$Z$11)</f>
        <v>0</v>
      </c>
      <c r="AA312" s="97">
        <v>0</v>
      </c>
      <c r="AB312" s="98">
        <f>(AA312*$E312*$F312*$G312*$I312*$AB$11)</f>
        <v>0</v>
      </c>
      <c r="AC312" s="97">
        <v>3</v>
      </c>
      <c r="AD312" s="98">
        <f>(AC312*$E312*$F312*$G312*$I312*$AD$11)</f>
        <v>128399.04000000001</v>
      </c>
      <c r="AE312" s="97">
        <v>0</v>
      </c>
      <c r="AF312" s="98">
        <f>(AE312*$E312*$F312*$G312*$I312*$AF$11)</f>
        <v>0</v>
      </c>
      <c r="AG312" s="97"/>
      <c r="AH312" s="98">
        <f>(AG312*$E312*$F312*$G312*$I312*$AH$11)</f>
        <v>0</v>
      </c>
      <c r="AI312" s="97">
        <v>99</v>
      </c>
      <c r="AJ312" s="98">
        <f>(AI312*$E312*$F312*$G312*$I312*$AJ$11)</f>
        <v>4237168.32</v>
      </c>
      <c r="AK312" s="97"/>
      <c r="AL312" s="97">
        <f>(AK312*$E312*$F312*$G312*$I312*$AL$11)</f>
        <v>0</v>
      </c>
      <c r="AM312" s="97"/>
      <c r="AN312" s="98">
        <f>(AM312*$E312*$F312*$G312*$J312*$AN$11)</f>
        <v>0</v>
      </c>
      <c r="AO312" s="103">
        <v>3</v>
      </c>
      <c r="AP312" s="98">
        <f>(AO312*$E312*$F312*$G312*$J312*$AP$11)</f>
        <v>154078.848</v>
      </c>
      <c r="AQ312" s="97">
        <v>11</v>
      </c>
      <c r="AR312" s="102">
        <f>(AQ312*$E312*$F312*$G312*$J312*$AR$11)</f>
        <v>564955.77600000007</v>
      </c>
      <c r="AS312" s="97"/>
      <c r="AT312" s="98">
        <f>(AS312*$E312*$F312*$G312*$I312*$AT$11)</f>
        <v>0</v>
      </c>
      <c r="AU312" s="97">
        <v>1</v>
      </c>
      <c r="AV312" s="97">
        <f>(AU312*$E312*$F312*$G312*$I312*$AV$11)</f>
        <v>35017.919999999998</v>
      </c>
      <c r="AW312" s="97"/>
      <c r="AX312" s="98">
        <f>(AW312*$E312*$F312*$G312*$I312*$AX$11)</f>
        <v>0</v>
      </c>
      <c r="AY312" s="97">
        <v>0</v>
      </c>
      <c r="AZ312" s="98">
        <f>(AY312*$E312*$F312*$G312*$I312*$AZ$11)</f>
        <v>0</v>
      </c>
      <c r="BA312" s="97">
        <v>0</v>
      </c>
      <c r="BB312" s="98">
        <f>(BA312*$E312*$F312*$G312*$I312*$BB$11)</f>
        <v>0</v>
      </c>
      <c r="BC312" s="97">
        <v>0</v>
      </c>
      <c r="BD312" s="98">
        <f>(BC312*$E312*$F312*$G312*$I312*$BD$11)</f>
        <v>0</v>
      </c>
      <c r="BE312" s="97">
        <v>3</v>
      </c>
      <c r="BF312" s="98">
        <f>(BE312*$E312*$F312*$G312*$I312*$BF$11)</f>
        <v>149409.79199999999</v>
      </c>
      <c r="BG312" s="97">
        <v>108</v>
      </c>
      <c r="BH312" s="98">
        <f>(BG312*$E312*$F312*$G312*$J312*$BH$11)</f>
        <v>5546838.5279999999</v>
      </c>
      <c r="BI312" s="97">
        <v>0</v>
      </c>
      <c r="BJ312" s="98">
        <f>(BI312*$E312*$F312*$G312*$J312*$BJ$11)</f>
        <v>0</v>
      </c>
      <c r="BK312" s="97">
        <v>0</v>
      </c>
      <c r="BL312" s="98">
        <f>(BK312*$E312*$F312*$G312*$J312*$BL$11)</f>
        <v>0</v>
      </c>
      <c r="BM312" s="97">
        <v>8</v>
      </c>
      <c r="BN312" s="98">
        <f>(BM312*$E312*$F312*$G312*$J312*$BN$11)</f>
        <v>373524.47999999998</v>
      </c>
      <c r="BO312" s="97"/>
      <c r="BP312" s="98">
        <f>(BO312*$E312*$F312*$G312*$J312*$BP$11)</f>
        <v>0</v>
      </c>
      <c r="BQ312" s="97">
        <v>20</v>
      </c>
      <c r="BR312" s="98">
        <f>(BQ312*$E312*$F312*$G312*$J312*$BR$11)</f>
        <v>1195278.3359999999</v>
      </c>
      <c r="BS312" s="97">
        <v>7</v>
      </c>
      <c r="BT312" s="102">
        <f>(BS312*$E312*$F312*$G312*$J312*$BT$11)</f>
        <v>359517.31200000003</v>
      </c>
      <c r="BU312" s="104">
        <v>0</v>
      </c>
      <c r="BV312" s="98">
        <f>(BU312*$E312*$F312*$G312*$I312*$BV$11)</f>
        <v>0</v>
      </c>
      <c r="BW312" s="97">
        <v>0</v>
      </c>
      <c r="BX312" s="98">
        <f>(BW312*$E312*$F312*$G312*$I312*$BX$11)</f>
        <v>0</v>
      </c>
      <c r="BY312" s="97"/>
      <c r="BZ312" s="98">
        <f>(BY312*$E312*$F312*$G312*$I312*$BZ$11)</f>
        <v>0</v>
      </c>
      <c r="CA312" s="97">
        <v>5</v>
      </c>
      <c r="CB312" s="98">
        <f>(CA312*$E312*$F312*$G312*$J312*$CB$11)</f>
        <v>233452.79999999999</v>
      </c>
      <c r="CC312" s="97">
        <v>10</v>
      </c>
      <c r="CD312" s="98">
        <f>(CC312*$E312*$F312*$G312*$I312*$CD$11)</f>
        <v>272361.59999999998</v>
      </c>
      <c r="CE312" s="97"/>
      <c r="CF312" s="98">
        <f>(CE312*$E312*$F312*$G312*$I312*$CF$11)</f>
        <v>0</v>
      </c>
      <c r="CG312" s="97"/>
      <c r="CH312" s="98">
        <f>(CG312*$E312*$F312*$G312*$I312*$CH$11)</f>
        <v>0</v>
      </c>
      <c r="CI312" s="97">
        <v>1</v>
      </c>
      <c r="CJ312" s="98">
        <f>(CI312*$E312*$F312*$G312*$I312*$CJ$11)</f>
        <v>46690.55999999999</v>
      </c>
      <c r="CK312" s="97">
        <v>4</v>
      </c>
      <c r="CL312" s="98">
        <f>(CK312*$E312*$F312*$G312*$I312*$CL$11)</f>
        <v>155635.19999999998</v>
      </c>
      <c r="CM312" s="97">
        <v>2</v>
      </c>
      <c r="CN312" s="98">
        <f>(CM312*$E312*$F312*$G312*$I312*$CN$11)</f>
        <v>86377.535999999993</v>
      </c>
      <c r="CO312" s="97">
        <v>23</v>
      </c>
      <c r="CP312" s="98">
        <f>(CO312*$E312*$F312*$G312*$J312*$CP$11)</f>
        <v>1192009.9968000001</v>
      </c>
      <c r="CQ312" s="97">
        <v>1</v>
      </c>
      <c r="CR312" s="98">
        <f>(CQ312*$E312*$F312*$G312*$J312*$CR$11)</f>
        <v>56028.671999999999</v>
      </c>
      <c r="CS312" s="97">
        <v>0</v>
      </c>
      <c r="CT312" s="98">
        <f>(CS312*$E312*$F312*$G312*$J312*$CT$11)</f>
        <v>0</v>
      </c>
      <c r="CU312" s="103">
        <v>0</v>
      </c>
      <c r="CV312" s="98">
        <f>(CU312*$E312*$F312*$G312*$J312*$CV$11)</f>
        <v>0</v>
      </c>
      <c r="CW312" s="97">
        <v>0</v>
      </c>
      <c r="CX312" s="102">
        <f>(CW312*$E312*$F312*$G312*$J312*$CX$11)</f>
        <v>0</v>
      </c>
      <c r="CY312" s="97">
        <v>1</v>
      </c>
      <c r="CZ312" s="98">
        <f>(CY312*$E312*$F312*$G312*$J312*$CZ$11)</f>
        <v>46690.559999999998</v>
      </c>
      <c r="DA312" s="104"/>
      <c r="DB312" s="98">
        <f>(DA312*$E312*$F312*$G312*$J312*$DB$11)</f>
        <v>0</v>
      </c>
      <c r="DC312" s="97">
        <v>2</v>
      </c>
      <c r="DD312" s="98">
        <f>(DC312*$E312*$F312*$G312*$J312*$DD$11)</f>
        <v>112057.344</v>
      </c>
      <c r="DE312" s="97"/>
      <c r="DF312" s="98">
        <f>(DE312*$E312*$F312*$G312*$K312*$DF$11)</f>
        <v>0</v>
      </c>
      <c r="DG312" s="97"/>
      <c r="DH312" s="102">
        <f>(DG312*$E312*$F312*$G312*$L312*$DH$11)</f>
        <v>0</v>
      </c>
      <c r="DI312" s="98">
        <f t="shared" si="697"/>
        <v>406</v>
      </c>
      <c r="DJ312" s="98">
        <f t="shared" si="698"/>
        <v>18968662.540799998</v>
      </c>
    </row>
    <row r="313" spans="1:114" ht="30" customHeight="1" x14ac:dyDescent="0.25">
      <c r="A313" s="89"/>
      <c r="B313" s="90">
        <v>266</v>
      </c>
      <c r="C313" s="91" t="s">
        <v>708</v>
      </c>
      <c r="D313" s="92" t="s">
        <v>709</v>
      </c>
      <c r="E313" s="85">
        <v>23160</v>
      </c>
      <c r="F313" s="93">
        <v>1.42</v>
      </c>
      <c r="G313" s="94">
        <v>1</v>
      </c>
      <c r="H313" s="88"/>
      <c r="I313" s="95">
        <v>1.4</v>
      </c>
      <c r="J313" s="95">
        <v>1.68</v>
      </c>
      <c r="K313" s="95">
        <v>2.23</v>
      </c>
      <c r="L313" s="96">
        <v>2.57</v>
      </c>
      <c r="M313" s="97">
        <v>5</v>
      </c>
      <c r="N313" s="98">
        <f>(M313*$E313*$F313*$G313*$I313*$N$11)</f>
        <v>253231.44</v>
      </c>
      <c r="O313" s="97">
        <v>0</v>
      </c>
      <c r="P313" s="97">
        <f>(O313*$E313*$F313*$G313*$I313*$P$11)</f>
        <v>0</v>
      </c>
      <c r="Q313" s="97"/>
      <c r="R313" s="98">
        <f>(Q313*$E313*$F313*$G313*$I313*$R$11)</f>
        <v>0</v>
      </c>
      <c r="S313" s="97"/>
      <c r="T313" s="98">
        <f>(S313/12*2*$E313*$F313*$G313*$I313*$T$11)+(S313/12*10*$E313*$F313*$G313*$I313*$T$12)</f>
        <v>0</v>
      </c>
      <c r="U313" s="97">
        <v>3</v>
      </c>
      <c r="V313" s="98">
        <f>(U313*$E313*$F313*$G313*$I313*$V$11)</f>
        <v>151938.864</v>
      </c>
      <c r="W313" s="97">
        <v>0</v>
      </c>
      <c r="X313" s="98">
        <f>(W313*$E313*$F313*$G313*$I313*$X$11)</f>
        <v>0</v>
      </c>
      <c r="Y313" s="97"/>
      <c r="Z313" s="98">
        <f>(Y313*$E313*$F313*$G313*$I313*$Z$11)</f>
        <v>0</v>
      </c>
      <c r="AA313" s="97">
        <v>0</v>
      </c>
      <c r="AB313" s="98">
        <f>(AA313*$E313*$F313*$G313*$I313*$AB$11)</f>
        <v>0</v>
      </c>
      <c r="AC313" s="97">
        <v>10</v>
      </c>
      <c r="AD313" s="98">
        <f>(AC313*$E313*$F313*$G313*$I313*$AD$11)</f>
        <v>506462.88</v>
      </c>
      <c r="AE313" s="97">
        <v>0</v>
      </c>
      <c r="AF313" s="98">
        <f>(AE313*$E313*$F313*$G313*$I313*$AF$11)</f>
        <v>0</v>
      </c>
      <c r="AG313" s="97"/>
      <c r="AH313" s="98">
        <f>(AG313*$E313*$F313*$G313*$I313*$AH$11)</f>
        <v>0</v>
      </c>
      <c r="AI313" s="97">
        <v>20</v>
      </c>
      <c r="AJ313" s="98">
        <f>(AI313*$E313*$F313*$G313*$I313*$AJ$11)</f>
        <v>1012925.76</v>
      </c>
      <c r="AK313" s="97">
        <v>5</v>
      </c>
      <c r="AL313" s="97">
        <f>(AK313*$E313*$F313*$G313*$I313*$AL$11)</f>
        <v>253231.44</v>
      </c>
      <c r="AM313" s="97"/>
      <c r="AN313" s="98">
        <f>(AM313*$E313*$F313*$G313*$J313*$AN$11)</f>
        <v>0</v>
      </c>
      <c r="AO313" s="101"/>
      <c r="AP313" s="98">
        <f>(AO313*$E313*$F313*$G313*$J313*$AP$11)</f>
        <v>0</v>
      </c>
      <c r="AQ313" s="97">
        <v>0</v>
      </c>
      <c r="AR313" s="102">
        <f>(AQ313*$E313*$F313*$G313*$J313*$AR$11)</f>
        <v>0</v>
      </c>
      <c r="AS313" s="97"/>
      <c r="AT313" s="98">
        <f>(AS313*$E313*$F313*$G313*$I313*$AT$11)</f>
        <v>0</v>
      </c>
      <c r="AU313" s="97">
        <v>5</v>
      </c>
      <c r="AV313" s="97">
        <f>(AU313*$E313*$F313*$G313*$I313*$AV$11)</f>
        <v>207189.36</v>
      </c>
      <c r="AW313" s="97"/>
      <c r="AX313" s="98">
        <f>(AW313*$E313*$F313*$G313*$I313*$AX$11)</f>
        <v>0</v>
      </c>
      <c r="AY313" s="97">
        <v>0</v>
      </c>
      <c r="AZ313" s="98">
        <f>(AY313*$E313*$F313*$G313*$I313*$AZ$11)</f>
        <v>0</v>
      </c>
      <c r="BA313" s="97">
        <v>0</v>
      </c>
      <c r="BB313" s="98">
        <f>(BA313*$E313*$F313*$G313*$I313*$BB$11)</f>
        <v>0</v>
      </c>
      <c r="BC313" s="97">
        <v>0</v>
      </c>
      <c r="BD313" s="98">
        <f>(BC313*$E313*$F313*$G313*$I313*$BD$11)</f>
        <v>0</v>
      </c>
      <c r="BE313" s="97">
        <v>2</v>
      </c>
      <c r="BF313" s="98">
        <f>(BE313*$E313*$F313*$G313*$I313*$BF$11)</f>
        <v>117867.72479999998</v>
      </c>
      <c r="BG313" s="97">
        <v>8</v>
      </c>
      <c r="BH313" s="98">
        <f>(BG313*$E313*$F313*$G313*$J313*$BH$11)</f>
        <v>486204.36479999998</v>
      </c>
      <c r="BI313" s="97">
        <v>0</v>
      </c>
      <c r="BJ313" s="98">
        <f>(BI313*$E313*$F313*$G313*$J313*$BJ$11)</f>
        <v>0</v>
      </c>
      <c r="BK313" s="97">
        <v>0</v>
      </c>
      <c r="BL313" s="98">
        <f>(BK313*$E313*$F313*$G313*$J313*$BL$11)</f>
        <v>0</v>
      </c>
      <c r="BM313" s="97"/>
      <c r="BN313" s="98">
        <f>(BM313*$E313*$F313*$G313*$J313*$BN$11)</f>
        <v>0</v>
      </c>
      <c r="BO313" s="97"/>
      <c r="BP313" s="98">
        <f>(BO313*$E313*$F313*$G313*$J313*$BP$11)</f>
        <v>0</v>
      </c>
      <c r="BQ313" s="97">
        <v>0</v>
      </c>
      <c r="BR313" s="98">
        <f>(BQ313*$E313*$F313*$G313*$J313*$BR$11)</f>
        <v>0</v>
      </c>
      <c r="BS313" s="97">
        <v>1</v>
      </c>
      <c r="BT313" s="102">
        <f>(BS313*$E313*$F313*$G313*$J313*$BT$11)</f>
        <v>60775.545599999998</v>
      </c>
      <c r="BU313" s="104">
        <v>0</v>
      </c>
      <c r="BV313" s="98">
        <f>(BU313*$E313*$F313*$G313*$I313*$BV$11)</f>
        <v>0</v>
      </c>
      <c r="BW313" s="97">
        <v>0</v>
      </c>
      <c r="BX313" s="98">
        <f>(BW313*$E313*$F313*$G313*$I313*$BX$11)</f>
        <v>0</v>
      </c>
      <c r="BY313" s="97">
        <v>5</v>
      </c>
      <c r="BZ313" s="98">
        <f>(BY313*$E313*$F313*$G313*$I313*$BZ$11)</f>
        <v>230210.4</v>
      </c>
      <c r="CA313" s="97"/>
      <c r="CB313" s="98">
        <f>(CA313*$E313*$F313*$G313*$J313*$CB$11)</f>
        <v>0</v>
      </c>
      <c r="CC313" s="97">
        <v>0</v>
      </c>
      <c r="CD313" s="98">
        <f>(CC313*$E313*$F313*$G313*$I313*$CD$11)</f>
        <v>0</v>
      </c>
      <c r="CE313" s="97"/>
      <c r="CF313" s="98">
        <f>(CE313*$E313*$F313*$G313*$I313*$CF$11)</f>
        <v>0</v>
      </c>
      <c r="CG313" s="97"/>
      <c r="CH313" s="98">
        <f>(CG313*$E313*$F313*$G313*$I313*$CH$11)</f>
        <v>0</v>
      </c>
      <c r="CI313" s="97">
        <v>1</v>
      </c>
      <c r="CJ313" s="98">
        <f>(CI313*$E313*$F313*$G313*$I313*$CJ$11)</f>
        <v>55250.495999999992</v>
      </c>
      <c r="CK313" s="97"/>
      <c r="CL313" s="98">
        <f>(CK313*$E313*$F313*$G313*$I313*$CL$11)</f>
        <v>0</v>
      </c>
      <c r="CM313" s="97"/>
      <c r="CN313" s="98">
        <f>(CM313*$E313*$F313*$G313*$I313*$CN$11)</f>
        <v>0</v>
      </c>
      <c r="CO313" s="97">
        <v>0</v>
      </c>
      <c r="CP313" s="98">
        <f>(CO313*$E313*$F313*$G313*$J313*$CP$11)</f>
        <v>0</v>
      </c>
      <c r="CQ313" s="97"/>
      <c r="CR313" s="98">
        <f>(CQ313*$E313*$F313*$G313*$J313*$CR$11)</f>
        <v>0</v>
      </c>
      <c r="CS313" s="97">
        <v>0</v>
      </c>
      <c r="CT313" s="98">
        <f>(CS313*$E313*$F313*$G313*$J313*$CT$11)</f>
        <v>0</v>
      </c>
      <c r="CU313" s="103"/>
      <c r="CV313" s="98">
        <f>(CU313*$E313*$F313*$G313*$J313*$CV$11)</f>
        <v>0</v>
      </c>
      <c r="CW313" s="97">
        <v>0</v>
      </c>
      <c r="CX313" s="102">
        <f>(CW313*$E313*$F313*$G313*$J313*$CX$11)</f>
        <v>0</v>
      </c>
      <c r="CY313" s="97"/>
      <c r="CZ313" s="98">
        <f>(CY313*$E313*$F313*$G313*$J313*$CZ$11)</f>
        <v>0</v>
      </c>
      <c r="DA313" s="104"/>
      <c r="DB313" s="98">
        <f>(DA313*$E313*$F313*$G313*$J313*$DB$11)</f>
        <v>0</v>
      </c>
      <c r="DC313" s="97">
        <v>1</v>
      </c>
      <c r="DD313" s="98">
        <f>(DC313*$E313*$F313*$G313*$J313*$DD$11)</f>
        <v>66300.595199999982</v>
      </c>
      <c r="DE313" s="97"/>
      <c r="DF313" s="98">
        <f>(DE313*$E313*$F313*$G313*$K313*$DF$11)</f>
        <v>0</v>
      </c>
      <c r="DG313" s="97"/>
      <c r="DH313" s="102">
        <f>(DG313*$E313*$F313*$G313*$L313*$DH$11)</f>
        <v>0</v>
      </c>
      <c r="DI313" s="98">
        <f t="shared" si="697"/>
        <v>66</v>
      </c>
      <c r="DJ313" s="98">
        <f t="shared" si="698"/>
        <v>3401588.8703999994</v>
      </c>
    </row>
    <row r="314" spans="1:114" ht="30" customHeight="1" x14ac:dyDescent="0.25">
      <c r="A314" s="89"/>
      <c r="B314" s="90">
        <v>267</v>
      </c>
      <c r="C314" s="91" t="s">
        <v>710</v>
      </c>
      <c r="D314" s="92" t="s">
        <v>711</v>
      </c>
      <c r="E314" s="85">
        <v>23160</v>
      </c>
      <c r="F314" s="93">
        <v>2.31</v>
      </c>
      <c r="G314" s="94">
        <v>1</v>
      </c>
      <c r="H314" s="88"/>
      <c r="I314" s="95">
        <v>1.4</v>
      </c>
      <c r="J314" s="95">
        <v>1.68</v>
      </c>
      <c r="K314" s="95">
        <v>2.23</v>
      </c>
      <c r="L314" s="96">
        <v>2.57</v>
      </c>
      <c r="M314" s="98">
        <v>15</v>
      </c>
      <c r="N314" s="98">
        <f>(M314*$E314*$F314*$G314*$I314)</f>
        <v>1123491.5999999999</v>
      </c>
      <c r="O314" s="97">
        <v>0</v>
      </c>
      <c r="P314" s="97">
        <f t="shared" ref="P314:P315" si="700">(O314*$E314*$F314*$G314*$I314)</f>
        <v>0</v>
      </c>
      <c r="Q314" s="97"/>
      <c r="R314" s="98">
        <f>(Q314*$E314*$F314*$G314*$I314)</f>
        <v>0</v>
      </c>
      <c r="S314" s="97"/>
      <c r="T314" s="98">
        <f>(S314*$E314*$F314*$G314*$I314)</f>
        <v>0</v>
      </c>
      <c r="U314" s="97">
        <v>5</v>
      </c>
      <c r="V314" s="98">
        <f>(U314*$E314*$F314*$G314*$I314)</f>
        <v>374497.19999999995</v>
      </c>
      <c r="W314" s="97">
        <v>0</v>
      </c>
      <c r="X314" s="98">
        <f>(W314*$E314*$F314*$G314*$I314)</f>
        <v>0</v>
      </c>
      <c r="Y314" s="97"/>
      <c r="Z314" s="98">
        <f>(Y314*$E314*$F314*$G314*$I314)</f>
        <v>0</v>
      </c>
      <c r="AA314" s="97">
        <v>0</v>
      </c>
      <c r="AB314" s="98">
        <f>(AA314*$E314*$F314*$G314*$I314)</f>
        <v>0</v>
      </c>
      <c r="AC314" s="97"/>
      <c r="AD314" s="98">
        <f>(AC314*$E314*$F314*$G314*$I314)</f>
        <v>0</v>
      </c>
      <c r="AE314" s="97">
        <v>0</v>
      </c>
      <c r="AF314" s="98">
        <f>(AE314*$E314*$F314*$G314*$I314)</f>
        <v>0</v>
      </c>
      <c r="AG314" s="97"/>
      <c r="AH314" s="98">
        <f>(AG314*$E314*$F314*$G314*$I314)</f>
        <v>0</v>
      </c>
      <c r="AI314" s="97">
        <v>26</v>
      </c>
      <c r="AJ314" s="98">
        <f>(AI314*$E314*$F314*$G314*$I314)</f>
        <v>1947385.44</v>
      </c>
      <c r="AK314" s="97"/>
      <c r="AL314" s="98">
        <f>(AK314*$E314*$F314*$G314*$I314)</f>
        <v>0</v>
      </c>
      <c r="AM314" s="97">
        <v>0</v>
      </c>
      <c r="AN314" s="98">
        <f>(AM314*$E314*$F314*$G314*$J314)</f>
        <v>0</v>
      </c>
      <c r="AO314" s="103"/>
      <c r="AP314" s="98">
        <f>(AO314*$E314*$F314*$G314*$J314)</f>
        <v>0</v>
      </c>
      <c r="AQ314" s="97">
        <v>0</v>
      </c>
      <c r="AR314" s="98">
        <f>(AQ314*$E314*$F314*$G314*$J314)</f>
        <v>0</v>
      </c>
      <c r="AS314" s="97"/>
      <c r="AT314" s="98">
        <f>(AS314*$E314*$F314*$G314*$I314)</f>
        <v>0</v>
      </c>
      <c r="AU314" s="97"/>
      <c r="AV314" s="98">
        <f>(AU314*$E314*$F314*$G314*$I314)</f>
        <v>0</v>
      </c>
      <c r="AW314" s="97"/>
      <c r="AX314" s="98">
        <f>(AW314*$E314*$F314*$G314*$I314)</f>
        <v>0</v>
      </c>
      <c r="AY314" s="97">
        <v>0</v>
      </c>
      <c r="AZ314" s="98">
        <f>(AY314*$E314*$F314*$G314*$I314)</f>
        <v>0</v>
      </c>
      <c r="BA314" s="97">
        <v>0</v>
      </c>
      <c r="BB314" s="98">
        <f>(BA314*$E314*$F314*$G314*$I314)</f>
        <v>0</v>
      </c>
      <c r="BC314" s="97">
        <v>0</v>
      </c>
      <c r="BD314" s="98">
        <f>(BC314*$E314*$F314*$G314*$I314)</f>
        <v>0</v>
      </c>
      <c r="BE314" s="97"/>
      <c r="BF314" s="98">
        <f>(BE314*$E314*$F314*$G314*$I314)</f>
        <v>0</v>
      </c>
      <c r="BG314" s="97">
        <v>37</v>
      </c>
      <c r="BH314" s="98">
        <f>(BG314*$E314*$F314*$G314*$J314)</f>
        <v>3325535.1359999999</v>
      </c>
      <c r="BI314" s="97">
        <v>0</v>
      </c>
      <c r="BJ314" s="98">
        <f>(BI314*$E314*$F314*$G314*$J314)</f>
        <v>0</v>
      </c>
      <c r="BK314" s="97">
        <v>0</v>
      </c>
      <c r="BL314" s="98">
        <f>(BK314*$E314*$F314*$G314*$J314)</f>
        <v>0</v>
      </c>
      <c r="BM314" s="97"/>
      <c r="BN314" s="98">
        <f>(BM314*$E314*$F314*$G314*$J314)</f>
        <v>0</v>
      </c>
      <c r="BO314" s="97"/>
      <c r="BP314" s="98">
        <f>(BO314*$E314*$F314*$G314*$J314)</f>
        <v>0</v>
      </c>
      <c r="BQ314" s="97">
        <v>0</v>
      </c>
      <c r="BR314" s="98">
        <f>(BQ314*$E314*$F314*$G314*$J314)</f>
        <v>0</v>
      </c>
      <c r="BS314" s="97"/>
      <c r="BT314" s="98">
        <f>(BS314*$E314*$F314*$G314*$J314)</f>
        <v>0</v>
      </c>
      <c r="BU314" s="104">
        <v>0</v>
      </c>
      <c r="BV314" s="98">
        <f>(BU314*$E314*$F314*$G314*$I314)</f>
        <v>0</v>
      </c>
      <c r="BW314" s="97">
        <v>0</v>
      </c>
      <c r="BX314" s="98">
        <f>(BW314*$E314*$F314*$G314*$I314)</f>
        <v>0</v>
      </c>
      <c r="BY314" s="97">
        <v>0</v>
      </c>
      <c r="BZ314" s="98">
        <f>(BY314*$E314*$F314*$G314*$I314)</f>
        <v>0</v>
      </c>
      <c r="CA314" s="97"/>
      <c r="CB314" s="98">
        <f>(CA314*$E314*$F314*$G314*$J314)</f>
        <v>0</v>
      </c>
      <c r="CC314" s="97">
        <v>0</v>
      </c>
      <c r="CD314" s="98">
        <f>(CC314*$E314*$F314*$G314*$I314)</f>
        <v>0</v>
      </c>
      <c r="CE314" s="97"/>
      <c r="CF314" s="98">
        <f>(CE314*$E314*$F314*$G314*$I314)</f>
        <v>0</v>
      </c>
      <c r="CG314" s="97"/>
      <c r="CH314" s="98">
        <f>(CG314*$E314*$F314*$G314*$I314)</f>
        <v>0</v>
      </c>
      <c r="CI314" s="97">
        <v>0</v>
      </c>
      <c r="CJ314" s="98">
        <f>(CI314*$E314*$F314*$G314*$I314)</f>
        <v>0</v>
      </c>
      <c r="CK314" s="97"/>
      <c r="CL314" s="98">
        <f>(CK314*$E314*$F314*$G314*$I314)</f>
        <v>0</v>
      </c>
      <c r="CM314" s="97"/>
      <c r="CN314" s="98">
        <f>(CM314*$E314*$F314*$G314*$I314)</f>
        <v>0</v>
      </c>
      <c r="CO314" s="97">
        <v>0</v>
      </c>
      <c r="CP314" s="98">
        <f>(CO314*$E314*$F314*$G314*$J314)</f>
        <v>0</v>
      </c>
      <c r="CQ314" s="97"/>
      <c r="CR314" s="98">
        <f>(CQ314*$E314*$F314*$G314*$J314)</f>
        <v>0</v>
      </c>
      <c r="CS314" s="97">
        <v>0</v>
      </c>
      <c r="CT314" s="98">
        <f>(CS314*$E314*$F314*$G314*$J314)</f>
        <v>0</v>
      </c>
      <c r="CU314" s="103">
        <v>0</v>
      </c>
      <c r="CV314" s="98">
        <f>(CU314*$E314*$F314*$G314*$J314)</f>
        <v>0</v>
      </c>
      <c r="CW314" s="97">
        <v>0</v>
      </c>
      <c r="CX314" s="98">
        <f>(CW314*$E314*$F314*$G314*$J314)</f>
        <v>0</v>
      </c>
      <c r="CY314" s="97"/>
      <c r="CZ314" s="98">
        <f>(CY314*$E314*$F314*$G314*$J314)</f>
        <v>0</v>
      </c>
      <c r="DA314" s="104"/>
      <c r="DB314" s="98">
        <f>(DA314*$E314*$F314*$G314*$J314)</f>
        <v>0</v>
      </c>
      <c r="DC314" s="97">
        <v>0</v>
      </c>
      <c r="DD314" s="98">
        <f>(DC314*$E314*$F314*$G314*$J314)</f>
        <v>0</v>
      </c>
      <c r="DE314" s="97"/>
      <c r="DF314" s="98">
        <f>(DE314*$E314*$F314*$G314*$K314)</f>
        <v>0</v>
      </c>
      <c r="DG314" s="97"/>
      <c r="DH314" s="102">
        <f>(DG314*$E314*$F314*$G314*$L314)</f>
        <v>0</v>
      </c>
      <c r="DI314" s="98">
        <f t="shared" si="697"/>
        <v>83</v>
      </c>
      <c r="DJ314" s="98">
        <f t="shared" si="698"/>
        <v>6770909.3760000002</v>
      </c>
    </row>
    <row r="315" spans="1:114" ht="30" customHeight="1" x14ac:dyDescent="0.25">
      <c r="A315" s="89"/>
      <c r="B315" s="90">
        <v>268</v>
      </c>
      <c r="C315" s="91" t="s">
        <v>712</v>
      </c>
      <c r="D315" s="92" t="s">
        <v>713</v>
      </c>
      <c r="E315" s="85">
        <v>23160</v>
      </c>
      <c r="F315" s="93">
        <v>3.12</v>
      </c>
      <c r="G315" s="111">
        <v>0.8</v>
      </c>
      <c r="H315" s="88"/>
      <c r="I315" s="95">
        <v>1.4</v>
      </c>
      <c r="J315" s="95">
        <v>1.68</v>
      </c>
      <c r="K315" s="95">
        <v>2.23</v>
      </c>
      <c r="L315" s="96">
        <v>2.57</v>
      </c>
      <c r="M315" s="98">
        <f>116-10</f>
        <v>106</v>
      </c>
      <c r="N315" s="98">
        <f>(M315*$E315*$F315*$G315*$I315)</f>
        <v>8578612.2239999995</v>
      </c>
      <c r="O315" s="97">
        <v>0</v>
      </c>
      <c r="P315" s="97">
        <f t="shared" si="700"/>
        <v>0</v>
      </c>
      <c r="Q315" s="97"/>
      <c r="R315" s="98">
        <f>(Q315*$E315*$F315*$G315*$I315)</f>
        <v>0</v>
      </c>
      <c r="S315" s="97"/>
      <c r="T315" s="98">
        <f>(S315*$E315*$F315*$G315*$I315)</f>
        <v>0</v>
      </c>
      <c r="U315" s="97">
        <v>1</v>
      </c>
      <c r="V315" s="98">
        <f>(U315*$E315*$F315*$G315*$I315)</f>
        <v>80930.303999999989</v>
      </c>
      <c r="W315" s="97"/>
      <c r="X315" s="98">
        <f>(W315*$E315*$F315*$G315*$I315)</f>
        <v>0</v>
      </c>
      <c r="Y315" s="97"/>
      <c r="Z315" s="98">
        <f>(Y315*$E315*$F315*$G315*$I315)</f>
        <v>0</v>
      </c>
      <c r="AA315" s="97"/>
      <c r="AB315" s="98">
        <f>(AA315*$E315*$F315*$G315*$I315)</f>
        <v>0</v>
      </c>
      <c r="AC315" s="97">
        <v>3</v>
      </c>
      <c r="AD315" s="98">
        <f>(AC315*$E315*$F315*$G315*$I315)</f>
        <v>242790.91200000001</v>
      </c>
      <c r="AE315" s="97"/>
      <c r="AF315" s="98">
        <f>(AE315*$E315*$F315*$G315*$I315)</f>
        <v>0</v>
      </c>
      <c r="AG315" s="97"/>
      <c r="AH315" s="98">
        <f>(AG315*$E315*$F315*$G315*$I315)</f>
        <v>0</v>
      </c>
      <c r="AI315" s="97">
        <v>52</v>
      </c>
      <c r="AJ315" s="98">
        <f>(AI315*$E315*$F315*$G315*$I315)</f>
        <v>4208375.8080000002</v>
      </c>
      <c r="AK315" s="97"/>
      <c r="AL315" s="98">
        <f>(AK315*$E315*$F315*$G315*$I315)</f>
        <v>0</v>
      </c>
      <c r="AM315" s="97"/>
      <c r="AN315" s="98">
        <f>(AM315*$E315*$F315*$G315*$J315)</f>
        <v>0</v>
      </c>
      <c r="AO315" s="103"/>
      <c r="AP315" s="98">
        <f>(AO315*$E315*$F315*$G315*$J315)</f>
        <v>0</v>
      </c>
      <c r="AQ315" s="97">
        <v>0</v>
      </c>
      <c r="AR315" s="98">
        <f>(AQ315*$E315*$F315*$G315*$J315)</f>
        <v>0</v>
      </c>
      <c r="AS315" s="97"/>
      <c r="AT315" s="98">
        <f>(AS315*$E315*$F315*$G315*$I315)</f>
        <v>0</v>
      </c>
      <c r="AU315" s="97"/>
      <c r="AV315" s="98">
        <f>(AU315*$E315*$F315*$G315*$I315)</f>
        <v>0</v>
      </c>
      <c r="AW315" s="97"/>
      <c r="AX315" s="98">
        <f>(AW315*$E315*$F315*$G315*$I315)</f>
        <v>0</v>
      </c>
      <c r="AY315" s="97"/>
      <c r="AZ315" s="98">
        <f>(AY315*$E315*$F315*$G315*$I315)</f>
        <v>0</v>
      </c>
      <c r="BA315" s="97"/>
      <c r="BB315" s="98">
        <f>(BA315*$E315*$F315*$G315*$I315)</f>
        <v>0</v>
      </c>
      <c r="BC315" s="97"/>
      <c r="BD315" s="98">
        <f>(BC315*$E315*$F315*$G315*$I315)</f>
        <v>0</v>
      </c>
      <c r="BE315" s="97"/>
      <c r="BF315" s="98">
        <f>(BE315*$E315*$F315*$G315*$I315)</f>
        <v>0</v>
      </c>
      <c r="BG315" s="97">
        <v>69</v>
      </c>
      <c r="BH315" s="98">
        <f>(BG315*$E315*$F315*$G315*$J315)</f>
        <v>6701029.1711999997</v>
      </c>
      <c r="BI315" s="97"/>
      <c r="BJ315" s="98">
        <f>(BI315*$E315*$F315*$G315*$J315)</f>
        <v>0</v>
      </c>
      <c r="BK315" s="97"/>
      <c r="BL315" s="98">
        <f>(BK315*$E315*$F315*$G315*$J315)</f>
        <v>0</v>
      </c>
      <c r="BM315" s="97"/>
      <c r="BN315" s="98">
        <f>(BM315*$E315*$F315*$G315*$J315)</f>
        <v>0</v>
      </c>
      <c r="BO315" s="97"/>
      <c r="BP315" s="98">
        <f>(BO315*$E315*$F315*$G315*$J315)</f>
        <v>0</v>
      </c>
      <c r="BQ315" s="97">
        <v>0</v>
      </c>
      <c r="BR315" s="98">
        <f>(BQ315*$E315*$F315*$G315*$J315)</f>
        <v>0</v>
      </c>
      <c r="BS315" s="97"/>
      <c r="BT315" s="98">
        <f>(BS315*$E315*$F315*$G315*$J315)</f>
        <v>0</v>
      </c>
      <c r="BU315" s="104"/>
      <c r="BV315" s="98">
        <f>(BU315*$E315*$F315*$G315*$I315)</f>
        <v>0</v>
      </c>
      <c r="BW315" s="97"/>
      <c r="BX315" s="98">
        <f>(BW315*$E315*$F315*$G315*$I315)</f>
        <v>0</v>
      </c>
      <c r="BY315" s="97"/>
      <c r="BZ315" s="98">
        <f>(BY315*$E315*$F315*$G315*$I315)</f>
        <v>0</v>
      </c>
      <c r="CA315" s="97"/>
      <c r="CB315" s="98">
        <f>(CA315*$E315*$F315*$G315*$J315)</f>
        <v>0</v>
      </c>
      <c r="CC315" s="97"/>
      <c r="CD315" s="98">
        <f>(CC315*$E315*$F315*$G315*$I315)</f>
        <v>0</v>
      </c>
      <c r="CE315" s="97"/>
      <c r="CF315" s="98">
        <f>(CE315*$E315*$F315*$G315*$I315)</f>
        <v>0</v>
      </c>
      <c r="CG315" s="97"/>
      <c r="CH315" s="98">
        <f>(CG315*$E315*$F315*$G315*$I315)</f>
        <v>0</v>
      </c>
      <c r="CI315" s="97">
        <v>0</v>
      </c>
      <c r="CJ315" s="98">
        <f>(CI315*$E315*$F315*$G315*$I315)</f>
        <v>0</v>
      </c>
      <c r="CK315" s="97"/>
      <c r="CL315" s="98">
        <f>(CK315*$E315*$F315*$G315*$I315)</f>
        <v>0</v>
      </c>
      <c r="CM315" s="97"/>
      <c r="CN315" s="98">
        <f>(CM315*$E315*$F315*$G315*$I315)</f>
        <v>0</v>
      </c>
      <c r="CO315" s="97">
        <v>0</v>
      </c>
      <c r="CP315" s="98">
        <f>(CO315*$E315*$F315*$G315*$J315)</f>
        <v>0</v>
      </c>
      <c r="CQ315" s="97"/>
      <c r="CR315" s="98">
        <f>(CQ315*$E315*$F315*$G315*$J315)</f>
        <v>0</v>
      </c>
      <c r="CS315" s="97"/>
      <c r="CT315" s="98">
        <f>(CS315*$E315*$F315*$G315*$J315)</f>
        <v>0</v>
      </c>
      <c r="CU315" s="103">
        <v>0</v>
      </c>
      <c r="CV315" s="98">
        <f>(CU315*$E315*$F315*$G315*$J315)</f>
        <v>0</v>
      </c>
      <c r="CW315" s="97"/>
      <c r="CX315" s="98">
        <f>(CW315*$E315*$F315*$G315*$J315)</f>
        <v>0</v>
      </c>
      <c r="CY315" s="97"/>
      <c r="CZ315" s="98">
        <f>(CY315*$E315*$F315*$G315*$J315)</f>
        <v>0</v>
      </c>
      <c r="DA315" s="104"/>
      <c r="DB315" s="98">
        <f>(DA315*$E315*$F315*$G315*$J315)</f>
        <v>0</v>
      </c>
      <c r="DC315" s="97"/>
      <c r="DD315" s="98">
        <f>(DC315*$E315*$F315*$G315*$J315)</f>
        <v>0</v>
      </c>
      <c r="DE315" s="97"/>
      <c r="DF315" s="98">
        <f>(DE315*$E315*$F315*$G315*$K315)</f>
        <v>0</v>
      </c>
      <c r="DG315" s="97"/>
      <c r="DH315" s="102">
        <f>(DG315*$E315*$F315*$G315*$L315)</f>
        <v>0</v>
      </c>
      <c r="DI315" s="98">
        <f t="shared" si="697"/>
        <v>231</v>
      </c>
      <c r="DJ315" s="98">
        <f t="shared" si="698"/>
        <v>19811738.419199999</v>
      </c>
    </row>
    <row r="316" spans="1:114" ht="30" customHeight="1" x14ac:dyDescent="0.25">
      <c r="A316" s="89"/>
      <c r="B316" s="90">
        <v>269</v>
      </c>
      <c r="C316" s="91" t="s">
        <v>714</v>
      </c>
      <c r="D316" s="92" t="s">
        <v>715</v>
      </c>
      <c r="E316" s="85">
        <v>23160</v>
      </c>
      <c r="F316" s="93">
        <v>1.08</v>
      </c>
      <c r="G316" s="94">
        <v>1</v>
      </c>
      <c r="H316" s="88"/>
      <c r="I316" s="95">
        <v>1.4</v>
      </c>
      <c r="J316" s="95">
        <v>1.68</v>
      </c>
      <c r="K316" s="95">
        <v>2.23</v>
      </c>
      <c r="L316" s="96">
        <v>2.57</v>
      </c>
      <c r="M316" s="97">
        <v>92</v>
      </c>
      <c r="N316" s="98">
        <f>(M316*$E316*$F316*$G316*$I316*$N$11)</f>
        <v>3543813.5040000007</v>
      </c>
      <c r="O316" s="97">
        <v>0</v>
      </c>
      <c r="P316" s="97">
        <f>(O316*$E316*$F316*$G316*$I316*$P$11)</f>
        <v>0</v>
      </c>
      <c r="Q316" s="97"/>
      <c r="R316" s="98">
        <f>(Q316*$E316*$F316*$G316*$I316*$R$11)</f>
        <v>0</v>
      </c>
      <c r="S316" s="97"/>
      <c r="T316" s="98">
        <f>(S316/12*2*$E316*$F316*$G316*$I316*$T$11)+(S316/12*10*$E316*$F316*$G316*$I316*$T$12)</f>
        <v>0</v>
      </c>
      <c r="U316" s="97"/>
      <c r="V316" s="98">
        <f>(U316*$E316*$F316*$G316*$I316*$V$11)</f>
        <v>0</v>
      </c>
      <c r="W316" s="97">
        <v>0</v>
      </c>
      <c r="X316" s="98">
        <f>(W316*$E316*$F316*$G316*$I316*$X$11)</f>
        <v>0</v>
      </c>
      <c r="Y316" s="97"/>
      <c r="Z316" s="98">
        <f>(Y316*$E316*$F316*$G316*$I316*$Z$11)</f>
        <v>0</v>
      </c>
      <c r="AA316" s="97">
        <v>0</v>
      </c>
      <c r="AB316" s="98">
        <f>(AA316*$E316*$F316*$G316*$I316*$AB$11)</f>
        <v>0</v>
      </c>
      <c r="AC316" s="97">
        <v>8</v>
      </c>
      <c r="AD316" s="98">
        <f>(AC316*$E316*$F316*$G316*$I316*$AD$11)</f>
        <v>308157.696</v>
      </c>
      <c r="AE316" s="97">
        <v>0</v>
      </c>
      <c r="AF316" s="98">
        <f>(AE316*$E316*$F316*$G316*$I316*$AF$11)</f>
        <v>0</v>
      </c>
      <c r="AG316" s="97"/>
      <c r="AH316" s="98">
        <f>(AG316*$E316*$F316*$G316*$I316*$AH$11)</f>
        <v>0</v>
      </c>
      <c r="AI316" s="97">
        <v>50</v>
      </c>
      <c r="AJ316" s="98">
        <f>(AI316*$E316*$F316*$G316*$I316*$AJ$11)</f>
        <v>1925985.6</v>
      </c>
      <c r="AK316" s="97"/>
      <c r="AL316" s="97">
        <f>(AK316*$E316*$F316*$G316*$I316*$AL$11)</f>
        <v>0</v>
      </c>
      <c r="AM316" s="97">
        <v>0</v>
      </c>
      <c r="AN316" s="98">
        <f>(AM316*$E316*$F316*$G316*$J316*$AN$11)</f>
        <v>0</v>
      </c>
      <c r="AO316" s="103"/>
      <c r="AP316" s="98">
        <f>(AO316*$E316*$F316*$G316*$J316*$AP$11)</f>
        <v>0</v>
      </c>
      <c r="AQ316" s="97">
        <v>0</v>
      </c>
      <c r="AR316" s="102">
        <f>(AQ316*$E316*$F316*$G316*$J316*$AR$11)</f>
        <v>0</v>
      </c>
      <c r="AS316" s="97"/>
      <c r="AT316" s="98">
        <f>(AS316*$E316*$F316*$G316*$I316*$AT$11)</f>
        <v>0</v>
      </c>
      <c r="AU316" s="97"/>
      <c r="AV316" s="97">
        <f>(AU316*$E316*$F316*$G316*$I316*$AV$11)</f>
        <v>0</v>
      </c>
      <c r="AW316" s="97"/>
      <c r="AX316" s="98">
        <f>(AW316*$E316*$F316*$G316*$I316*$AX$11)</f>
        <v>0</v>
      </c>
      <c r="AY316" s="97">
        <v>0</v>
      </c>
      <c r="AZ316" s="98">
        <f>(AY316*$E316*$F316*$G316*$I316*$AZ$11)</f>
        <v>0</v>
      </c>
      <c r="BA316" s="97">
        <v>0</v>
      </c>
      <c r="BB316" s="98">
        <f>(BA316*$E316*$F316*$G316*$I316*$BB$11)</f>
        <v>0</v>
      </c>
      <c r="BC316" s="97">
        <v>0</v>
      </c>
      <c r="BD316" s="98">
        <f>(BC316*$E316*$F316*$G316*$I316*$BD$11)</f>
        <v>0</v>
      </c>
      <c r="BE316" s="97">
        <v>1</v>
      </c>
      <c r="BF316" s="98">
        <f>(BE316*$E316*$F316*$G316*$I316*$BF$11)</f>
        <v>44822.937599999997</v>
      </c>
      <c r="BG316" s="97">
        <v>96</v>
      </c>
      <c r="BH316" s="98">
        <f>(BG316*$E316*$F316*$G316*$J316*$BH$11)</f>
        <v>4437470.8224000009</v>
      </c>
      <c r="BI316" s="97">
        <v>0</v>
      </c>
      <c r="BJ316" s="98">
        <f>(BI316*$E316*$F316*$G316*$J316*$BJ$11)</f>
        <v>0</v>
      </c>
      <c r="BK316" s="97">
        <v>0</v>
      </c>
      <c r="BL316" s="98">
        <f>(BK316*$E316*$F316*$G316*$J316*$BL$11)</f>
        <v>0</v>
      </c>
      <c r="BM316" s="97"/>
      <c r="BN316" s="98">
        <f>(BM316*$E316*$F316*$G316*$J316*$BN$11)</f>
        <v>0</v>
      </c>
      <c r="BO316" s="97"/>
      <c r="BP316" s="98">
        <f>(BO316*$E316*$F316*$G316*$J316*$BP$11)</f>
        <v>0</v>
      </c>
      <c r="BQ316" s="97">
        <v>2</v>
      </c>
      <c r="BR316" s="98">
        <f>(BQ316*$E316*$F316*$G316*$J316*$BR$11)</f>
        <v>107575.05024000001</v>
      </c>
      <c r="BS316" s="97">
        <v>10</v>
      </c>
      <c r="BT316" s="102">
        <f>(BS316*$E316*$F316*$G316*$J316*$BT$11)</f>
        <v>462236.54400000005</v>
      </c>
      <c r="BU316" s="104">
        <v>0</v>
      </c>
      <c r="BV316" s="98">
        <f>(BU316*$E316*$F316*$G316*$I316*$BV$11)</f>
        <v>0</v>
      </c>
      <c r="BW316" s="97">
        <v>0</v>
      </c>
      <c r="BX316" s="98">
        <f>(BW316*$E316*$F316*$G316*$I316*$BX$11)</f>
        <v>0</v>
      </c>
      <c r="BY316" s="97"/>
      <c r="BZ316" s="98">
        <f>(BY316*$E316*$F316*$G316*$I316*$BZ$11)</f>
        <v>0</v>
      </c>
      <c r="CA316" s="97">
        <v>2</v>
      </c>
      <c r="CB316" s="98">
        <f>(CA316*$E316*$F316*$G316*$J316*$CB$11)</f>
        <v>84043.008000000002</v>
      </c>
      <c r="CC316" s="97">
        <v>0</v>
      </c>
      <c r="CD316" s="98">
        <f>(CC316*$E316*$F316*$G316*$I316*$CD$11)</f>
        <v>0</v>
      </c>
      <c r="CE316" s="97"/>
      <c r="CF316" s="98">
        <f>(CE316*$E316*$F316*$G316*$I316*$CF$11)</f>
        <v>0</v>
      </c>
      <c r="CG316" s="97"/>
      <c r="CH316" s="98">
        <f>(CG316*$E316*$F316*$G316*$I316*$CH$11)</f>
        <v>0</v>
      </c>
      <c r="CI316" s="97">
        <v>0</v>
      </c>
      <c r="CJ316" s="98">
        <f>(CI316*$E316*$F316*$G316*$I316*$CJ$11)</f>
        <v>0</v>
      </c>
      <c r="CK316" s="97">
        <v>7</v>
      </c>
      <c r="CL316" s="98">
        <f>(CK316*$E316*$F316*$G316*$I316*$CL$11)</f>
        <v>245125.44</v>
      </c>
      <c r="CM316" s="97"/>
      <c r="CN316" s="98">
        <f>(CM316*$E316*$F316*$G316*$I316*$CN$11)</f>
        <v>0</v>
      </c>
      <c r="CO316" s="97">
        <v>2</v>
      </c>
      <c r="CP316" s="98">
        <f>(CO316*$E316*$F316*$G316*$J316*$CP$11)</f>
        <v>93287.738880000004</v>
      </c>
      <c r="CQ316" s="97"/>
      <c r="CR316" s="98">
        <f>(CQ316*$E316*$F316*$G316*$J316*$CR$11)</f>
        <v>0</v>
      </c>
      <c r="CS316" s="97">
        <v>0</v>
      </c>
      <c r="CT316" s="98">
        <f>(CS316*$E316*$F316*$G316*$J316*$CT$11)</f>
        <v>0</v>
      </c>
      <c r="CU316" s="103"/>
      <c r="CV316" s="98">
        <f>(CU316*$E316*$F316*$G316*$J316*$CV$11)</f>
        <v>0</v>
      </c>
      <c r="CW316" s="97">
        <v>0</v>
      </c>
      <c r="CX316" s="102">
        <f>(CW316*$E316*$F316*$G316*$J316*$CX$11)</f>
        <v>0</v>
      </c>
      <c r="CY316" s="97">
        <v>1</v>
      </c>
      <c r="CZ316" s="98">
        <f>(CY316*$E316*$F316*$G316*$J316*$CZ$11)</f>
        <v>42021.504000000001</v>
      </c>
      <c r="DA316" s="104"/>
      <c r="DB316" s="98">
        <f>(DA316*$E316*$F316*$G316*$J316*$DB$11)</f>
        <v>0</v>
      </c>
      <c r="DC316" s="97"/>
      <c r="DD316" s="98">
        <f>(DC316*$E316*$F316*$G316*$J316*$DD$11)</f>
        <v>0</v>
      </c>
      <c r="DE316" s="97"/>
      <c r="DF316" s="98">
        <f>(DE316*$E316*$F316*$G316*$K316*$DF$11)</f>
        <v>0</v>
      </c>
      <c r="DG316" s="97"/>
      <c r="DH316" s="102">
        <f>(DG316*$E316*$F316*$G316*$L316*$DH$11)</f>
        <v>0</v>
      </c>
      <c r="DI316" s="98">
        <f t="shared" si="697"/>
        <v>271</v>
      </c>
      <c r="DJ316" s="98">
        <f t="shared" si="698"/>
        <v>11294539.845120002</v>
      </c>
    </row>
    <row r="317" spans="1:114" ht="30" customHeight="1" x14ac:dyDescent="0.25">
      <c r="A317" s="89"/>
      <c r="B317" s="90">
        <v>270</v>
      </c>
      <c r="C317" s="91" t="s">
        <v>716</v>
      </c>
      <c r="D317" s="92" t="s">
        <v>717</v>
      </c>
      <c r="E317" s="85">
        <v>23160</v>
      </c>
      <c r="F317" s="93">
        <v>1.1200000000000001</v>
      </c>
      <c r="G317" s="94">
        <v>1</v>
      </c>
      <c r="H317" s="88"/>
      <c r="I317" s="95">
        <v>1.4</v>
      </c>
      <c r="J317" s="95">
        <v>1.68</v>
      </c>
      <c r="K317" s="95">
        <v>2.23</v>
      </c>
      <c r="L317" s="96">
        <v>2.57</v>
      </c>
      <c r="M317" s="97">
        <v>150</v>
      </c>
      <c r="N317" s="98">
        <f>(M317*$E317*$F317*$G317*$I317*$N$11)</f>
        <v>5991955.2000000002</v>
      </c>
      <c r="O317" s="97">
        <v>5</v>
      </c>
      <c r="P317" s="97">
        <f>(O317*$E317*$F317*$G317*$I317*$P$11)</f>
        <v>199731.84000000005</v>
      </c>
      <c r="Q317" s="97"/>
      <c r="R317" s="98">
        <f>(Q317*$E317*$F317*$G317*$I317*$R$11)</f>
        <v>0</v>
      </c>
      <c r="S317" s="97"/>
      <c r="T317" s="98">
        <f>(S317/12*2*$E317*$F317*$G317*$I317*$T$11)+(S317/12*10*$E317*$F317*$G317*$I317*$T$12)</f>
        <v>0</v>
      </c>
      <c r="U317" s="97"/>
      <c r="V317" s="98">
        <f>(U317*$E317*$F317*$G317*$I317*$V$11)</f>
        <v>0</v>
      </c>
      <c r="W317" s="97">
        <v>0</v>
      </c>
      <c r="X317" s="98">
        <f>(W317*$E317*$F317*$G317*$I317*$X$11)</f>
        <v>0</v>
      </c>
      <c r="Y317" s="97"/>
      <c r="Z317" s="98">
        <f>(Y317*$E317*$F317*$G317*$I317*$Z$11)</f>
        <v>0</v>
      </c>
      <c r="AA317" s="97">
        <v>0</v>
      </c>
      <c r="AB317" s="98">
        <f>(AA317*$E317*$F317*$G317*$I317*$AB$11)</f>
        <v>0</v>
      </c>
      <c r="AC317" s="97">
        <v>6</v>
      </c>
      <c r="AD317" s="98">
        <f>(AC317*$E317*$F317*$G317*$I317*$AD$11)</f>
        <v>239678.20800000001</v>
      </c>
      <c r="AE317" s="97">
        <v>0</v>
      </c>
      <c r="AF317" s="98">
        <f>(AE317*$E317*$F317*$G317*$I317*$AF$11)</f>
        <v>0</v>
      </c>
      <c r="AG317" s="97"/>
      <c r="AH317" s="98">
        <f>(AG317*$E317*$F317*$G317*$I317*$AH$11)</f>
        <v>0</v>
      </c>
      <c r="AI317" s="97">
        <v>193</v>
      </c>
      <c r="AJ317" s="98">
        <f>(AI317*$E317*$F317*$G317*$I317*$AJ$11)</f>
        <v>7709649.0240000011</v>
      </c>
      <c r="AK317" s="97">
        <v>0</v>
      </c>
      <c r="AL317" s="97">
        <f>(AK317*$E317*$F317*$G317*$I317*$AL$11)</f>
        <v>0</v>
      </c>
      <c r="AM317" s="97"/>
      <c r="AN317" s="98">
        <f>(AM317*$E317*$F317*$G317*$J317*$AN$11)</f>
        <v>0</v>
      </c>
      <c r="AO317" s="103"/>
      <c r="AP317" s="98">
        <f>(AO317*$E317*$F317*$G317*$J317*$AP$11)</f>
        <v>0</v>
      </c>
      <c r="AQ317" s="97">
        <v>0</v>
      </c>
      <c r="AR317" s="102">
        <f>(AQ317*$E317*$F317*$G317*$J317*$AR$11)</f>
        <v>0</v>
      </c>
      <c r="AS317" s="97"/>
      <c r="AT317" s="98">
        <f>(AS317*$E317*$F317*$G317*$I317*$AT$11)</f>
        <v>0</v>
      </c>
      <c r="AU317" s="97"/>
      <c r="AV317" s="97">
        <f>(AU317*$E317*$F317*$G317*$I317*$AV$11)</f>
        <v>0</v>
      </c>
      <c r="AW317" s="97"/>
      <c r="AX317" s="98">
        <f>(AW317*$E317*$F317*$G317*$I317*$AX$11)</f>
        <v>0</v>
      </c>
      <c r="AY317" s="97">
        <v>0</v>
      </c>
      <c r="AZ317" s="98">
        <f>(AY317*$E317*$F317*$G317*$I317*$AZ$11)</f>
        <v>0</v>
      </c>
      <c r="BA317" s="97">
        <v>0</v>
      </c>
      <c r="BB317" s="98">
        <f>(BA317*$E317*$F317*$G317*$I317*$BB$11)</f>
        <v>0</v>
      </c>
      <c r="BC317" s="97">
        <v>0</v>
      </c>
      <c r="BD317" s="98">
        <f>(BC317*$E317*$F317*$G317*$I317*$BD$11)</f>
        <v>0</v>
      </c>
      <c r="BE317" s="97">
        <v>3</v>
      </c>
      <c r="BF317" s="98">
        <f>(BE317*$E317*$F317*$G317*$I317*$BF$11)</f>
        <v>139449.13920000001</v>
      </c>
      <c r="BG317" s="97">
        <v>98</v>
      </c>
      <c r="BH317" s="98">
        <f>(BG317*$E317*$F317*$G317*$J317*$BH$11)</f>
        <v>4697692.8768000007</v>
      </c>
      <c r="BI317" s="97">
        <v>0</v>
      </c>
      <c r="BJ317" s="98">
        <f>(BI317*$E317*$F317*$G317*$J317*$BJ$11)</f>
        <v>0</v>
      </c>
      <c r="BK317" s="97">
        <v>0</v>
      </c>
      <c r="BL317" s="98">
        <f>(BK317*$E317*$F317*$G317*$J317*$BL$11)</f>
        <v>0</v>
      </c>
      <c r="BM317" s="97">
        <v>1</v>
      </c>
      <c r="BN317" s="98">
        <f>(BM317*$E317*$F317*$G317*$J317*$BN$11)</f>
        <v>43577.856</v>
      </c>
      <c r="BO317" s="97"/>
      <c r="BP317" s="98">
        <f>(BO317*$E317*$F317*$G317*$J317*$BP$11)</f>
        <v>0</v>
      </c>
      <c r="BQ317" s="97">
        <v>5</v>
      </c>
      <c r="BR317" s="98">
        <f>(BQ317*$E317*$F317*$G317*$J317*$BR$11)</f>
        <v>278898.27840000007</v>
      </c>
      <c r="BS317" s="97">
        <v>5</v>
      </c>
      <c r="BT317" s="102">
        <f>(BS317*$E317*$F317*$G317*$J317*$BT$11)</f>
        <v>239678.20800000004</v>
      </c>
      <c r="BU317" s="104">
        <v>0</v>
      </c>
      <c r="BV317" s="98">
        <f>(BU317*$E317*$F317*$G317*$I317*$BV$11)</f>
        <v>0</v>
      </c>
      <c r="BW317" s="97">
        <v>0</v>
      </c>
      <c r="BX317" s="98">
        <f>(BW317*$E317*$F317*$G317*$I317*$BX$11)</f>
        <v>0</v>
      </c>
      <c r="BY317" s="97"/>
      <c r="BZ317" s="98">
        <f>(BY317*$E317*$F317*$G317*$I317*$BZ$11)</f>
        <v>0</v>
      </c>
      <c r="CA317" s="97">
        <v>3</v>
      </c>
      <c r="CB317" s="98">
        <f>(CA317*$E317*$F317*$G317*$J317*$CB$11)</f>
        <v>130733.568</v>
      </c>
      <c r="CC317" s="97">
        <v>0</v>
      </c>
      <c r="CD317" s="98">
        <f>(CC317*$E317*$F317*$G317*$I317*$CD$11)</f>
        <v>0</v>
      </c>
      <c r="CE317" s="97"/>
      <c r="CF317" s="98">
        <f>(CE317*$E317*$F317*$G317*$I317*$CF$11)</f>
        <v>0</v>
      </c>
      <c r="CG317" s="97"/>
      <c r="CH317" s="98">
        <f>(CG317*$E317*$F317*$G317*$I317*$CH$11)</f>
        <v>0</v>
      </c>
      <c r="CI317" s="97">
        <v>0</v>
      </c>
      <c r="CJ317" s="98">
        <f>(CI317*$E317*$F317*$G317*$I317*$CJ$11)</f>
        <v>0</v>
      </c>
      <c r="CK317" s="97">
        <v>3</v>
      </c>
      <c r="CL317" s="98">
        <f>(CK317*$E317*$F317*$G317*$I317*$CL$11)</f>
        <v>108944.64</v>
      </c>
      <c r="CM317" s="97"/>
      <c r="CN317" s="98">
        <f>(CM317*$E317*$F317*$G317*$I317*$CN$11)</f>
        <v>0</v>
      </c>
      <c r="CO317" s="97">
        <v>16</v>
      </c>
      <c r="CP317" s="98">
        <f>(CO317*$E317*$F317*$G317*$J317*$CP$11)</f>
        <v>773942.72256000002</v>
      </c>
      <c r="CQ317" s="97"/>
      <c r="CR317" s="98">
        <f>(CQ317*$E317*$F317*$G317*$J317*$CR$11)</f>
        <v>0</v>
      </c>
      <c r="CS317" s="97">
        <v>0</v>
      </c>
      <c r="CT317" s="98">
        <f>(CS317*$E317*$F317*$G317*$J317*$CT$11)</f>
        <v>0</v>
      </c>
      <c r="CU317" s="103">
        <v>0</v>
      </c>
      <c r="CV317" s="98">
        <f>(CU317*$E317*$F317*$G317*$J317*$CV$11)</f>
        <v>0</v>
      </c>
      <c r="CW317" s="97">
        <v>0</v>
      </c>
      <c r="CX317" s="102">
        <f>(CW317*$E317*$F317*$G317*$J317*$CX$11)</f>
        <v>0</v>
      </c>
      <c r="CY317" s="97"/>
      <c r="CZ317" s="98">
        <f>(CY317*$E317*$F317*$G317*$J317*$CZ$11)</f>
        <v>0</v>
      </c>
      <c r="DA317" s="104"/>
      <c r="DB317" s="98">
        <f>(DA317*$E317*$F317*$G317*$J317*$DB$11)</f>
        <v>0</v>
      </c>
      <c r="DC317" s="97"/>
      <c r="DD317" s="98">
        <f>(DC317*$E317*$F317*$G317*$J317*$DD$11)</f>
        <v>0</v>
      </c>
      <c r="DE317" s="97"/>
      <c r="DF317" s="98">
        <f>(DE317*$E317*$F317*$G317*$K317*$DF$11)</f>
        <v>0</v>
      </c>
      <c r="DG317" s="97"/>
      <c r="DH317" s="102">
        <f>(DG317*$E317*$F317*$G317*$L317*$DH$11)</f>
        <v>0</v>
      </c>
      <c r="DI317" s="98">
        <f t="shared" si="697"/>
        <v>488</v>
      </c>
      <c r="DJ317" s="98">
        <f t="shared" si="698"/>
        <v>20553931.560960002</v>
      </c>
    </row>
    <row r="318" spans="1:114" ht="30" customHeight="1" x14ac:dyDescent="0.25">
      <c r="A318" s="89"/>
      <c r="B318" s="90">
        <v>271</v>
      </c>
      <c r="C318" s="91" t="s">
        <v>718</v>
      </c>
      <c r="D318" s="92" t="s">
        <v>719</v>
      </c>
      <c r="E318" s="85">
        <v>23160</v>
      </c>
      <c r="F318" s="93">
        <v>1.62</v>
      </c>
      <c r="G318" s="111">
        <v>0.8</v>
      </c>
      <c r="H318" s="149"/>
      <c r="I318" s="95">
        <v>1.4</v>
      </c>
      <c r="J318" s="95">
        <v>1.68</v>
      </c>
      <c r="K318" s="95">
        <v>2.23</v>
      </c>
      <c r="L318" s="96">
        <v>2.57</v>
      </c>
      <c r="M318" s="97">
        <v>174</v>
      </c>
      <c r="N318" s="98">
        <f>(M318*$E318*$F318*$G318*$I318*$N$11)</f>
        <v>8042915.8656000011</v>
      </c>
      <c r="O318" s="97">
        <v>0</v>
      </c>
      <c r="P318" s="97">
        <f>(O318*$E318*$F318*$G318*$I318*$P$11)</f>
        <v>0</v>
      </c>
      <c r="Q318" s="97"/>
      <c r="R318" s="98">
        <f>(Q318*$E318*$F318*$G318*$I318*$R$11)</f>
        <v>0</v>
      </c>
      <c r="S318" s="97"/>
      <c r="T318" s="98">
        <f>(S318/12*2*$E318*$F318*$G318*$I318*$T$11)+(S318/12*10*$E318*$F318*$G318*$I318*$T$12)</f>
        <v>0</v>
      </c>
      <c r="U318" s="97">
        <v>8</v>
      </c>
      <c r="V318" s="98">
        <f>(U318*$E318*$F318*$G318*$I318*$V$11)</f>
        <v>369789.23520000005</v>
      </c>
      <c r="W318" s="97">
        <v>0</v>
      </c>
      <c r="X318" s="98">
        <f>(W318*$E318*$F318*$G318*$I318*$X$11)</f>
        <v>0</v>
      </c>
      <c r="Y318" s="97"/>
      <c r="Z318" s="98">
        <f>(Y318*$E318*$F318*$G318*$I318*$Z$11)</f>
        <v>0</v>
      </c>
      <c r="AA318" s="97">
        <v>0</v>
      </c>
      <c r="AB318" s="98">
        <f>(AA318*$E318*$F318*$G318*$I318*$AB$11)</f>
        <v>0</v>
      </c>
      <c r="AC318" s="97">
        <v>10</v>
      </c>
      <c r="AD318" s="98">
        <f>(AC318*$E318*$F318*$G318*$I318*$AD$11)</f>
        <v>462236.54400000005</v>
      </c>
      <c r="AE318" s="97">
        <v>0</v>
      </c>
      <c r="AF318" s="98">
        <f>(AE318*$E318*$F318*$G318*$I318*$AF$11)</f>
        <v>0</v>
      </c>
      <c r="AG318" s="97"/>
      <c r="AH318" s="98">
        <f>(AG318*$E318*$F318*$G318*$I318*$AH$11)</f>
        <v>0</v>
      </c>
      <c r="AI318" s="97">
        <v>161</v>
      </c>
      <c r="AJ318" s="98">
        <f>(AI318*$E318*$F318*$G318*$I318*$AJ$11)</f>
        <v>7442008.3584000003</v>
      </c>
      <c r="AK318" s="97">
        <v>0</v>
      </c>
      <c r="AL318" s="97">
        <f>(AK318*$E318*$F318*$G318*$I318*$AL$11)</f>
        <v>0</v>
      </c>
      <c r="AM318" s="97"/>
      <c r="AN318" s="98">
        <f>(AM318*$E318*$F318*$G318*$J318*$AN$11)</f>
        <v>0</v>
      </c>
      <c r="AO318" s="103"/>
      <c r="AP318" s="98">
        <f>(AO318*$E318*$F318*$G318*$J318*$AP$11)</f>
        <v>0</v>
      </c>
      <c r="AQ318" s="97">
        <v>1</v>
      </c>
      <c r="AR318" s="102">
        <f>(AQ318*$E318*$F318*$G318*$J318*$AR$11)</f>
        <v>55468.38528000001</v>
      </c>
      <c r="AS318" s="97"/>
      <c r="AT318" s="98">
        <f>(AS318*$E318*$F318*$G318*$I318*$AT$11)</f>
        <v>0</v>
      </c>
      <c r="AU318" s="97"/>
      <c r="AV318" s="97">
        <f>(AU318*$E318*$F318*$G318*$I318*$AV$11)</f>
        <v>0</v>
      </c>
      <c r="AW318" s="97"/>
      <c r="AX318" s="98">
        <f>(AW318*$E318*$F318*$G318*$I318*$AX$11)</f>
        <v>0</v>
      </c>
      <c r="AY318" s="97">
        <v>0</v>
      </c>
      <c r="AZ318" s="98">
        <f>(AY318*$E318*$F318*$G318*$I318*$AZ$11)</f>
        <v>0</v>
      </c>
      <c r="BA318" s="97">
        <v>0</v>
      </c>
      <c r="BB318" s="98">
        <f>(BA318*$E318*$F318*$G318*$I318*$BB$11)</f>
        <v>0</v>
      </c>
      <c r="BC318" s="97">
        <v>0</v>
      </c>
      <c r="BD318" s="98">
        <f>(BC318*$E318*$F318*$G318*$I318*$BD$11)</f>
        <v>0</v>
      </c>
      <c r="BE318" s="97"/>
      <c r="BF318" s="98">
        <f>(BE318*$E318*$F318*$G318*$I318*$BF$11)</f>
        <v>0</v>
      </c>
      <c r="BG318" s="97">
        <v>145</v>
      </c>
      <c r="BH318" s="98">
        <f>(BG318*$E318*$F318*$G318*$J318*$BH$11)</f>
        <v>8042915.8656000011</v>
      </c>
      <c r="BI318" s="97">
        <v>0</v>
      </c>
      <c r="BJ318" s="98">
        <f>(BI318*$E318*$F318*$G318*$J318*$BJ$11)</f>
        <v>0</v>
      </c>
      <c r="BK318" s="97">
        <v>0</v>
      </c>
      <c r="BL318" s="98">
        <f>(BK318*$E318*$F318*$G318*$J318*$BL$11)</f>
        <v>0</v>
      </c>
      <c r="BM318" s="97"/>
      <c r="BN318" s="98">
        <f>(BM318*$E318*$F318*$G318*$J318*$BN$11)</f>
        <v>0</v>
      </c>
      <c r="BO318" s="97"/>
      <c r="BP318" s="98">
        <f>(BO318*$E318*$F318*$G318*$J318*$BP$11)</f>
        <v>0</v>
      </c>
      <c r="BQ318" s="97"/>
      <c r="BR318" s="98">
        <f>(BQ318*$E318*$F318*$G318*$J318*$BR$11)</f>
        <v>0</v>
      </c>
      <c r="BS318" s="97"/>
      <c r="BT318" s="102">
        <f>(BS318*$E318*$F318*$G318*$J318*$BT$11)</f>
        <v>0</v>
      </c>
      <c r="BU318" s="104">
        <v>0</v>
      </c>
      <c r="BV318" s="98">
        <f>(BU318*$E318*$F318*$G318*$I318*$BV$11)</f>
        <v>0</v>
      </c>
      <c r="BW318" s="97">
        <v>0</v>
      </c>
      <c r="BX318" s="98">
        <f>(BW318*$E318*$F318*$G318*$I318*$BX$11)</f>
        <v>0</v>
      </c>
      <c r="BY318" s="97">
        <v>0</v>
      </c>
      <c r="BZ318" s="98">
        <f>(BY318*$E318*$F318*$G318*$I318*$BZ$11)</f>
        <v>0</v>
      </c>
      <c r="CA318" s="97"/>
      <c r="CB318" s="98">
        <f>(CA318*$E318*$F318*$G318*$J318*$CB$11)</f>
        <v>0</v>
      </c>
      <c r="CC318" s="97">
        <v>0</v>
      </c>
      <c r="CD318" s="98">
        <f>(CC318*$E318*$F318*$G318*$I318*$CD$11)</f>
        <v>0</v>
      </c>
      <c r="CE318" s="97"/>
      <c r="CF318" s="98">
        <f>(CE318*$E318*$F318*$G318*$I318*$CF$11)</f>
        <v>0</v>
      </c>
      <c r="CG318" s="97"/>
      <c r="CH318" s="98">
        <f>(CG318*$E318*$F318*$G318*$I318*$CH$11)</f>
        <v>0</v>
      </c>
      <c r="CI318" s="97">
        <v>0</v>
      </c>
      <c r="CJ318" s="98">
        <f>(CI318*$E318*$F318*$G318*$I318*$CJ$11)</f>
        <v>0</v>
      </c>
      <c r="CK318" s="97"/>
      <c r="CL318" s="98">
        <f>(CK318*$E318*$F318*$G318*$I318*$CL$11)</f>
        <v>0</v>
      </c>
      <c r="CM318" s="97"/>
      <c r="CN318" s="98">
        <f>(CM318*$E318*$F318*$G318*$I318*$CN$11)</f>
        <v>0</v>
      </c>
      <c r="CO318" s="97">
        <v>0</v>
      </c>
      <c r="CP318" s="98">
        <f>(CO318*$E318*$F318*$G318*$J318*$CP$11)</f>
        <v>0</v>
      </c>
      <c r="CQ318" s="97"/>
      <c r="CR318" s="98">
        <f>(CQ318*$E318*$F318*$G318*$J318*$CR$11)</f>
        <v>0</v>
      </c>
      <c r="CS318" s="97">
        <v>0</v>
      </c>
      <c r="CT318" s="98">
        <f>(CS318*$E318*$F318*$G318*$J318*$CT$11)</f>
        <v>0</v>
      </c>
      <c r="CU318" s="103">
        <v>0</v>
      </c>
      <c r="CV318" s="98">
        <f>(CU318*$E318*$F318*$G318*$J318*$CV$11)</f>
        <v>0</v>
      </c>
      <c r="CW318" s="97">
        <v>0</v>
      </c>
      <c r="CX318" s="102">
        <f>(CW318*$E318*$F318*$G318*$J318*$CX$11)</f>
        <v>0</v>
      </c>
      <c r="CY318" s="97"/>
      <c r="CZ318" s="98">
        <f>(CY318*$E318*$F318*$G318*$J318*$CZ$11)</f>
        <v>0</v>
      </c>
      <c r="DA318" s="104"/>
      <c r="DB318" s="98">
        <f>(DA318*$E318*$F318*$G318*$J318*$DB$11)</f>
        <v>0</v>
      </c>
      <c r="DC318" s="97"/>
      <c r="DD318" s="98">
        <f>(DC318*$E318*$F318*$G318*$J318*$DD$11)</f>
        <v>0</v>
      </c>
      <c r="DE318" s="97"/>
      <c r="DF318" s="98">
        <f>(DE318*$E318*$F318*$G318*$K318*$DF$11)</f>
        <v>0</v>
      </c>
      <c r="DG318" s="97"/>
      <c r="DH318" s="102">
        <f>(DG318*$E318*$F318*$G318*$L318*$DH$11)</f>
        <v>0</v>
      </c>
      <c r="DI318" s="98">
        <f t="shared" si="697"/>
        <v>499</v>
      </c>
      <c r="DJ318" s="98">
        <f t="shared" si="698"/>
        <v>24415334.254080001</v>
      </c>
    </row>
    <row r="319" spans="1:114" ht="30" customHeight="1" x14ac:dyDescent="0.25">
      <c r="A319" s="89"/>
      <c r="B319" s="90">
        <v>272</v>
      </c>
      <c r="C319" s="91" t="s">
        <v>720</v>
      </c>
      <c r="D319" s="92" t="s">
        <v>721</v>
      </c>
      <c r="E319" s="85">
        <v>23160</v>
      </c>
      <c r="F319" s="93">
        <v>1.95</v>
      </c>
      <c r="G319" s="94">
        <v>1</v>
      </c>
      <c r="H319" s="88"/>
      <c r="I319" s="95">
        <v>1.4</v>
      </c>
      <c r="J319" s="95">
        <v>1.68</v>
      </c>
      <c r="K319" s="95">
        <v>2.23</v>
      </c>
      <c r="L319" s="96">
        <v>2.57</v>
      </c>
      <c r="M319" s="97">
        <v>25</v>
      </c>
      <c r="N319" s="98">
        <f>(M319*$E319*$F319*$G319*$I319*$N$11)</f>
        <v>1738737.0000000002</v>
      </c>
      <c r="O319" s="97">
        <v>0</v>
      </c>
      <c r="P319" s="97">
        <f>(O319*$E319*$F319*$G319*$I319*$P$11)</f>
        <v>0</v>
      </c>
      <c r="Q319" s="97"/>
      <c r="R319" s="98">
        <f>(Q319*$E319*$F319*$G319*$I319*$R$11)</f>
        <v>0</v>
      </c>
      <c r="S319" s="97"/>
      <c r="T319" s="98">
        <f>(S319/12*2*$E319*$F319*$G319*$I319*$T$11)+(S319/12*10*$E319*$F319*$G319*$I319*$T$12)</f>
        <v>0</v>
      </c>
      <c r="U319" s="97">
        <v>5</v>
      </c>
      <c r="V319" s="98">
        <f>(U319*$E319*$F319*$G319*$I319*$V$11)</f>
        <v>347747.4</v>
      </c>
      <c r="W319" s="97">
        <v>0</v>
      </c>
      <c r="X319" s="98">
        <f>(W319*$E319*$F319*$G319*$I319*$X$11)</f>
        <v>0</v>
      </c>
      <c r="Y319" s="97"/>
      <c r="Z319" s="98">
        <f>(Y319*$E319*$F319*$G319*$I319*$Z$11)</f>
        <v>0</v>
      </c>
      <c r="AA319" s="97">
        <v>0</v>
      </c>
      <c r="AB319" s="98">
        <f>(AA319*$E319*$F319*$G319*$I319*$AB$11)</f>
        <v>0</v>
      </c>
      <c r="AC319" s="97">
        <v>3</v>
      </c>
      <c r="AD319" s="98">
        <f>(AC319*$E319*$F319*$G319*$I319*$AD$11)</f>
        <v>208648.44</v>
      </c>
      <c r="AE319" s="97">
        <v>0</v>
      </c>
      <c r="AF319" s="98">
        <f>(AE319*$E319*$F319*$G319*$I319*$AF$11)</f>
        <v>0</v>
      </c>
      <c r="AG319" s="97"/>
      <c r="AH319" s="98">
        <f>(AG319*$E319*$F319*$G319*$I319*$AH$11)</f>
        <v>0</v>
      </c>
      <c r="AI319" s="97">
        <v>121</v>
      </c>
      <c r="AJ319" s="98">
        <f>(AI319*$E319*$F319*$G319*$I319*$AJ$11)</f>
        <v>8415487.0800000001</v>
      </c>
      <c r="AK319" s="97"/>
      <c r="AL319" s="97">
        <f>(AK319*$E319*$F319*$G319*$I319*$AL$11)</f>
        <v>0</v>
      </c>
      <c r="AM319" s="97"/>
      <c r="AN319" s="98">
        <f>(AM319*$E319*$F319*$G319*$J319*$AN$11)</f>
        <v>0</v>
      </c>
      <c r="AO319" s="101"/>
      <c r="AP319" s="98">
        <f>(AO319*$E319*$F319*$G319*$J319*$AP$11)</f>
        <v>0</v>
      </c>
      <c r="AQ319" s="97">
        <v>0</v>
      </c>
      <c r="AR319" s="102">
        <f>(AQ319*$E319*$F319*$G319*$J319*$AR$11)</f>
        <v>0</v>
      </c>
      <c r="AS319" s="97"/>
      <c r="AT319" s="98">
        <f>(AS319*$E319*$F319*$G319*$I319*$AT$11)</f>
        <v>0</v>
      </c>
      <c r="AU319" s="97"/>
      <c r="AV319" s="97">
        <f>(AU319*$E319*$F319*$G319*$I319*$AV$11)</f>
        <v>0</v>
      </c>
      <c r="AW319" s="97"/>
      <c r="AX319" s="98">
        <f>(AW319*$E319*$F319*$G319*$I319*$AX$11)</f>
        <v>0</v>
      </c>
      <c r="AY319" s="97">
        <v>0</v>
      </c>
      <c r="AZ319" s="98">
        <f>(AY319*$E319*$F319*$G319*$I319*$AZ$11)</f>
        <v>0</v>
      </c>
      <c r="BA319" s="97">
        <v>0</v>
      </c>
      <c r="BB319" s="98">
        <f>(BA319*$E319*$F319*$G319*$I319*$BB$11)</f>
        <v>0</v>
      </c>
      <c r="BC319" s="97">
        <v>0</v>
      </c>
      <c r="BD319" s="98">
        <f>(BC319*$E319*$F319*$G319*$I319*$BD$11)</f>
        <v>0</v>
      </c>
      <c r="BE319" s="97"/>
      <c r="BF319" s="98">
        <f>(BE319*$E319*$F319*$G319*$I319*$BF$11)</f>
        <v>0</v>
      </c>
      <c r="BG319" s="97">
        <v>30</v>
      </c>
      <c r="BH319" s="98">
        <f>(BG319*$E319*$F319*$G319*$J319*$BH$11)</f>
        <v>2503781.2799999998</v>
      </c>
      <c r="BI319" s="97">
        <v>0</v>
      </c>
      <c r="BJ319" s="98">
        <f>(BI319*$E319*$F319*$G319*$J319*$BJ$11)</f>
        <v>0</v>
      </c>
      <c r="BK319" s="97">
        <v>0</v>
      </c>
      <c r="BL319" s="98">
        <f>(BK319*$E319*$F319*$G319*$J319*$BL$11)</f>
        <v>0</v>
      </c>
      <c r="BM319" s="97"/>
      <c r="BN319" s="98">
        <f>(BM319*$E319*$F319*$G319*$J319*$BN$11)</f>
        <v>0</v>
      </c>
      <c r="BO319" s="97"/>
      <c r="BP319" s="98">
        <f>(BO319*$E319*$F319*$G319*$J319*$BP$11)</f>
        <v>0</v>
      </c>
      <c r="BQ319" s="97"/>
      <c r="BR319" s="98">
        <f>(BQ319*$E319*$F319*$G319*$J319*$BR$11)</f>
        <v>0</v>
      </c>
      <c r="BS319" s="97">
        <v>1</v>
      </c>
      <c r="BT319" s="102">
        <f>(BS319*$E319*$F319*$G319*$J319*$BT$11)</f>
        <v>83459.376000000004</v>
      </c>
      <c r="BU319" s="104">
        <v>0</v>
      </c>
      <c r="BV319" s="98">
        <f>(BU319*$E319*$F319*$G319*$I319*$BV$11)</f>
        <v>0</v>
      </c>
      <c r="BW319" s="97">
        <v>0</v>
      </c>
      <c r="BX319" s="98">
        <f>(BW319*$E319*$F319*$G319*$I319*$BX$11)</f>
        <v>0</v>
      </c>
      <c r="BY319" s="97">
        <v>0</v>
      </c>
      <c r="BZ319" s="98">
        <f>(BY319*$E319*$F319*$G319*$I319*$BZ$11)</f>
        <v>0</v>
      </c>
      <c r="CA319" s="97"/>
      <c r="CB319" s="98">
        <f>(CA319*$E319*$F319*$G319*$J319*$CB$11)</f>
        <v>0</v>
      </c>
      <c r="CC319" s="97">
        <v>0</v>
      </c>
      <c r="CD319" s="98">
        <f>(CC319*$E319*$F319*$G319*$I319*$CD$11)</f>
        <v>0</v>
      </c>
      <c r="CE319" s="97"/>
      <c r="CF319" s="98">
        <f>(CE319*$E319*$F319*$G319*$I319*$CF$11)</f>
        <v>0</v>
      </c>
      <c r="CG319" s="97"/>
      <c r="CH319" s="98">
        <f>(CG319*$E319*$F319*$G319*$I319*$CH$11)</f>
        <v>0</v>
      </c>
      <c r="CI319" s="97">
        <v>0</v>
      </c>
      <c r="CJ319" s="98">
        <f>(CI319*$E319*$F319*$G319*$I319*$CJ$11)</f>
        <v>0</v>
      </c>
      <c r="CK319" s="97"/>
      <c r="CL319" s="98">
        <f>(CK319*$E319*$F319*$G319*$I319*$CL$11)</f>
        <v>0</v>
      </c>
      <c r="CM319" s="97"/>
      <c r="CN319" s="98">
        <f>(CM319*$E319*$F319*$G319*$I319*$CN$11)</f>
        <v>0</v>
      </c>
      <c r="CO319" s="97">
        <v>2</v>
      </c>
      <c r="CP319" s="98">
        <f>(CO319*$E319*$F319*$G319*$J319*$CP$11)</f>
        <v>168436.19520000002</v>
      </c>
      <c r="CQ319" s="97"/>
      <c r="CR319" s="98">
        <f>(CQ319*$E319*$F319*$G319*$J319*$CR$11)</f>
        <v>0</v>
      </c>
      <c r="CS319" s="97">
        <v>0</v>
      </c>
      <c r="CT319" s="98">
        <f>(CS319*$E319*$F319*$G319*$J319*$CT$11)</f>
        <v>0</v>
      </c>
      <c r="CU319" s="103"/>
      <c r="CV319" s="98">
        <f>(CU319*$E319*$F319*$G319*$J319*$CV$11)</f>
        <v>0</v>
      </c>
      <c r="CW319" s="97">
        <v>0</v>
      </c>
      <c r="CX319" s="102">
        <f>(CW319*$E319*$F319*$G319*$J319*$CX$11)</f>
        <v>0</v>
      </c>
      <c r="CY319" s="97"/>
      <c r="CZ319" s="98">
        <f>(CY319*$E319*$F319*$G319*$J319*$CZ$11)</f>
        <v>0</v>
      </c>
      <c r="DA319" s="104"/>
      <c r="DB319" s="98">
        <f>(DA319*$E319*$F319*$G319*$J319*$DB$11)</f>
        <v>0</v>
      </c>
      <c r="DC319" s="97"/>
      <c r="DD319" s="98">
        <f>(DC319*$E319*$F319*$G319*$J319*$DD$11)</f>
        <v>0</v>
      </c>
      <c r="DE319" s="97"/>
      <c r="DF319" s="98">
        <f>(DE319*$E319*$F319*$G319*$K319*$DF$11)</f>
        <v>0</v>
      </c>
      <c r="DG319" s="97"/>
      <c r="DH319" s="102">
        <f>(DG319*$E319*$F319*$G319*$L319*$DH$11)</f>
        <v>0</v>
      </c>
      <c r="DI319" s="98">
        <f t="shared" si="697"/>
        <v>187</v>
      </c>
      <c r="DJ319" s="98">
        <f t="shared" si="698"/>
        <v>13466296.771199999</v>
      </c>
    </row>
    <row r="320" spans="1:114" ht="30" customHeight="1" x14ac:dyDescent="0.25">
      <c r="A320" s="89"/>
      <c r="B320" s="90">
        <v>273</v>
      </c>
      <c r="C320" s="91" t="s">
        <v>722</v>
      </c>
      <c r="D320" s="92" t="s">
        <v>723</v>
      </c>
      <c r="E320" s="85">
        <v>23160</v>
      </c>
      <c r="F320" s="93">
        <v>2.14</v>
      </c>
      <c r="G320" s="111">
        <v>0.8</v>
      </c>
      <c r="H320" s="88"/>
      <c r="I320" s="95">
        <v>1.4</v>
      </c>
      <c r="J320" s="95">
        <v>1.68</v>
      </c>
      <c r="K320" s="95">
        <v>2.23</v>
      </c>
      <c r="L320" s="96">
        <v>2.57</v>
      </c>
      <c r="M320" s="97">
        <v>250</v>
      </c>
      <c r="N320" s="98">
        <f>(M320*$E320*$F320*$G320*$I320*$N$11)</f>
        <v>15265219.200000001</v>
      </c>
      <c r="O320" s="97">
        <v>0</v>
      </c>
      <c r="P320" s="97">
        <f>(O320*$E320*$F320*$G320*$I320*$P$11)</f>
        <v>0</v>
      </c>
      <c r="Q320" s="97"/>
      <c r="R320" s="98">
        <f>(Q320*$E320*$F320*$G320*$I320*$R$11)</f>
        <v>0</v>
      </c>
      <c r="S320" s="97"/>
      <c r="T320" s="98">
        <f>(S320/12*2*$E320*$F320*$G320*$I320*$T$11)+(S320/12*10*$E320*$F320*$G320*$I320*$T$12)</f>
        <v>0</v>
      </c>
      <c r="U320" s="97">
        <v>1</v>
      </c>
      <c r="V320" s="98">
        <f>(U320*$E320*$F320*$G320*$I320*$V$11)</f>
        <v>61060.876800000013</v>
      </c>
      <c r="W320" s="97"/>
      <c r="X320" s="98">
        <f>(W320*$E320*$F320*$G320*$I320*$X$11)</f>
        <v>0</v>
      </c>
      <c r="Y320" s="97"/>
      <c r="Z320" s="98">
        <f>(Y320*$E320*$F320*$G320*$I320*$Z$11)</f>
        <v>0</v>
      </c>
      <c r="AA320" s="97"/>
      <c r="AB320" s="98">
        <f>(AA320*$E320*$F320*$G320*$I320*$AB$11)</f>
        <v>0</v>
      </c>
      <c r="AC320" s="97">
        <f>20-10-5</f>
        <v>5</v>
      </c>
      <c r="AD320" s="98">
        <f>(AC320*$E320*$F320*$G320*$I320*$AD$11)</f>
        <v>305304.38400000002</v>
      </c>
      <c r="AE320" s="97"/>
      <c r="AF320" s="98">
        <f>(AE320*$E320*$F320*$G320*$I320*$AF$11)</f>
        <v>0</v>
      </c>
      <c r="AG320" s="99"/>
      <c r="AH320" s="98">
        <f>(AG320*$E320*$F320*$G320*$I320*$AH$11)</f>
        <v>0</v>
      </c>
      <c r="AI320" s="97">
        <v>161</v>
      </c>
      <c r="AJ320" s="98">
        <f>(AI320*$E320*$F320*$G320*$I320*$AJ$11)</f>
        <v>9830801.1648000013</v>
      </c>
      <c r="AK320" s="97"/>
      <c r="AL320" s="97">
        <f>(AK320*$E320*$F320*$G320*$I320*$AL$11)</f>
        <v>0</v>
      </c>
      <c r="AM320" s="97"/>
      <c r="AN320" s="98">
        <f>(AM320*$E320*$F320*$G320*$J320*$AN$11)</f>
        <v>0</v>
      </c>
      <c r="AO320" s="103"/>
      <c r="AP320" s="98">
        <f>(AO320*$E320*$F320*$G320*$J320*$AP$11)</f>
        <v>0</v>
      </c>
      <c r="AQ320" s="97">
        <v>0</v>
      </c>
      <c r="AR320" s="102">
        <f>(AQ320*$E320*$F320*$G320*$J320*$AR$11)</f>
        <v>0</v>
      </c>
      <c r="AS320" s="97"/>
      <c r="AT320" s="98">
        <f>(AS320*$E320*$F320*$G320*$I320*$AT$11)</f>
        <v>0</v>
      </c>
      <c r="AU320" s="97"/>
      <c r="AV320" s="97">
        <f>(AU320*$E320*$F320*$G320*$I320*$AV$11)</f>
        <v>0</v>
      </c>
      <c r="AW320" s="97"/>
      <c r="AX320" s="98">
        <f>(AW320*$E320*$F320*$G320*$I320*$AX$11)</f>
        <v>0</v>
      </c>
      <c r="AY320" s="97"/>
      <c r="AZ320" s="98">
        <f>(AY320*$E320*$F320*$G320*$I320*$AZ$11)</f>
        <v>0</v>
      </c>
      <c r="BA320" s="97"/>
      <c r="BB320" s="98">
        <f>(BA320*$E320*$F320*$G320*$I320*$BB$11)</f>
        <v>0</v>
      </c>
      <c r="BC320" s="97"/>
      <c r="BD320" s="98">
        <f>(BC320*$E320*$F320*$G320*$I320*$BD$11)</f>
        <v>0</v>
      </c>
      <c r="BE320" s="97"/>
      <c r="BF320" s="98">
        <f>(BE320*$E320*$F320*$G320*$I320*$BF$11)</f>
        <v>0</v>
      </c>
      <c r="BG320" s="97">
        <v>80</v>
      </c>
      <c r="BH320" s="98">
        <f>(BG320*$E320*$F320*$G320*$J320*$BH$11)</f>
        <v>5861844.1727999998</v>
      </c>
      <c r="BI320" s="97"/>
      <c r="BJ320" s="98">
        <f>(BI320*$E320*$F320*$G320*$J320*$BJ$11)</f>
        <v>0</v>
      </c>
      <c r="BK320" s="97"/>
      <c r="BL320" s="98">
        <f>(BK320*$E320*$F320*$G320*$J320*$BL$11)</f>
        <v>0</v>
      </c>
      <c r="BM320" s="97"/>
      <c r="BN320" s="98">
        <f>(BM320*$E320*$F320*$G320*$J320*$BN$11)</f>
        <v>0</v>
      </c>
      <c r="BO320" s="97"/>
      <c r="BP320" s="98">
        <f>(BO320*$E320*$F320*$G320*$J320*$BP$11)</f>
        <v>0</v>
      </c>
      <c r="BQ320" s="97"/>
      <c r="BR320" s="98">
        <f>(BQ320*$E320*$F320*$G320*$J320*$BR$11)</f>
        <v>0</v>
      </c>
      <c r="BS320" s="97"/>
      <c r="BT320" s="102">
        <f>(BS320*$E320*$F320*$G320*$J320*$BT$11)</f>
        <v>0</v>
      </c>
      <c r="BU320" s="104"/>
      <c r="BV320" s="98">
        <f>(BU320*$E320*$F320*$G320*$I320*$BV$11)</f>
        <v>0</v>
      </c>
      <c r="BW320" s="97"/>
      <c r="BX320" s="98">
        <f>(BW320*$E320*$F320*$G320*$I320*$BX$11)</f>
        <v>0</v>
      </c>
      <c r="BY320" s="97"/>
      <c r="BZ320" s="98">
        <f>(BY320*$E320*$F320*$G320*$I320*$BZ$11)</f>
        <v>0</v>
      </c>
      <c r="CA320" s="97"/>
      <c r="CB320" s="98">
        <f>(CA320*$E320*$F320*$G320*$J320*$CB$11)</f>
        <v>0</v>
      </c>
      <c r="CC320" s="97"/>
      <c r="CD320" s="98">
        <f>(CC320*$E320*$F320*$G320*$I320*$CD$11)</f>
        <v>0</v>
      </c>
      <c r="CE320" s="97"/>
      <c r="CF320" s="98">
        <f>(CE320*$E320*$F320*$G320*$I320*$CF$11)</f>
        <v>0</v>
      </c>
      <c r="CG320" s="97"/>
      <c r="CH320" s="98">
        <f>(CG320*$E320*$F320*$G320*$I320*$CH$11)</f>
        <v>0</v>
      </c>
      <c r="CI320" s="97">
        <v>0</v>
      </c>
      <c r="CJ320" s="98">
        <f>(CI320*$E320*$F320*$G320*$I320*$CJ$11)</f>
        <v>0</v>
      </c>
      <c r="CK320" s="97"/>
      <c r="CL320" s="98">
        <f>(CK320*$E320*$F320*$G320*$I320*$CL$11)</f>
        <v>0</v>
      </c>
      <c r="CM320" s="97"/>
      <c r="CN320" s="98">
        <f>(CM320*$E320*$F320*$G320*$I320*$CN$11)</f>
        <v>0</v>
      </c>
      <c r="CO320" s="97">
        <v>0</v>
      </c>
      <c r="CP320" s="98">
        <f>(CO320*$E320*$F320*$G320*$J320*$CP$11)</f>
        <v>0</v>
      </c>
      <c r="CQ320" s="97"/>
      <c r="CR320" s="98">
        <f>(CQ320*$E320*$F320*$G320*$J320*$CR$11)</f>
        <v>0</v>
      </c>
      <c r="CS320" s="97"/>
      <c r="CT320" s="98">
        <f>(CS320*$E320*$F320*$G320*$J320*$CT$11)</f>
        <v>0</v>
      </c>
      <c r="CU320" s="103">
        <v>0</v>
      </c>
      <c r="CV320" s="98">
        <f>(CU320*$E320*$F320*$G320*$J320*$CV$11)</f>
        <v>0</v>
      </c>
      <c r="CW320" s="97"/>
      <c r="CX320" s="102">
        <f>(CW320*$E320*$F320*$G320*$J320*$CX$11)</f>
        <v>0</v>
      </c>
      <c r="CY320" s="97"/>
      <c r="CZ320" s="98">
        <f>(CY320*$E320*$F320*$G320*$J320*$CZ$11)</f>
        <v>0</v>
      </c>
      <c r="DA320" s="104"/>
      <c r="DB320" s="98">
        <f>(DA320*$E320*$F320*$G320*$J320*$DB$11)</f>
        <v>0</v>
      </c>
      <c r="DC320" s="97"/>
      <c r="DD320" s="98">
        <f>(DC320*$E320*$F320*$G320*$J320*$DD$11)</f>
        <v>0</v>
      </c>
      <c r="DE320" s="97"/>
      <c r="DF320" s="98">
        <f>(DE320*$E320*$F320*$G320*$K320*$DF$11)</f>
        <v>0</v>
      </c>
      <c r="DG320" s="97"/>
      <c r="DH320" s="102">
        <f>(DG320*$E320*$F320*$G320*$L320*$DH$11)</f>
        <v>0</v>
      </c>
      <c r="DI320" s="98">
        <f t="shared" si="697"/>
        <v>497</v>
      </c>
      <c r="DJ320" s="98">
        <f t="shared" si="698"/>
        <v>31324229.798400003</v>
      </c>
    </row>
    <row r="321" spans="1:114" ht="30" customHeight="1" x14ac:dyDescent="0.25">
      <c r="A321" s="89"/>
      <c r="B321" s="90">
        <v>274</v>
      </c>
      <c r="C321" s="91" t="s">
        <v>724</v>
      </c>
      <c r="D321" s="92" t="s">
        <v>725</v>
      </c>
      <c r="E321" s="85">
        <v>23160</v>
      </c>
      <c r="F321" s="93">
        <v>4.13</v>
      </c>
      <c r="G321" s="94">
        <v>1</v>
      </c>
      <c r="H321" s="88"/>
      <c r="I321" s="95">
        <v>1.4</v>
      </c>
      <c r="J321" s="95">
        <v>1.68</v>
      </c>
      <c r="K321" s="95">
        <v>2.23</v>
      </c>
      <c r="L321" s="96">
        <v>2.57</v>
      </c>
      <c r="M321" s="98">
        <v>12</v>
      </c>
      <c r="N321" s="98">
        <f>(M321*$E321*$F321*$G321*$I321)</f>
        <v>1606933.4399999997</v>
      </c>
      <c r="O321" s="97">
        <v>0</v>
      </c>
      <c r="P321" s="97">
        <f>(O321*$E321*$F321*$G321*$I321)</f>
        <v>0</v>
      </c>
      <c r="Q321" s="97"/>
      <c r="R321" s="98">
        <f>(Q321*$E321*$F321*$G321*$I321)</f>
        <v>0</v>
      </c>
      <c r="S321" s="97"/>
      <c r="T321" s="98">
        <f>(S321*$E321*$F321*$G321*$I321)</f>
        <v>0</v>
      </c>
      <c r="U321" s="97">
        <v>33</v>
      </c>
      <c r="V321" s="98">
        <f>(U321*$E321*$F321*$G321*$I321)</f>
        <v>4419066.96</v>
      </c>
      <c r="W321" s="97"/>
      <c r="X321" s="98">
        <f>(W321*$E321*$F321*$G321*$I321)</f>
        <v>0</v>
      </c>
      <c r="Y321" s="97"/>
      <c r="Z321" s="98">
        <f>(Y321*$E321*$F321*$G321*$I321)</f>
        <v>0</v>
      </c>
      <c r="AA321" s="97"/>
      <c r="AB321" s="98">
        <f>(AA321*$E321*$F321*$G321*$I321)</f>
        <v>0</v>
      </c>
      <c r="AC321" s="97"/>
      <c r="AD321" s="98">
        <f>(AC321*$E321*$F321*$G321*$I321)</f>
        <v>0</v>
      </c>
      <c r="AE321" s="97"/>
      <c r="AF321" s="98">
        <f>(AE321*$E321*$F321*$G321*$I321)</f>
        <v>0</v>
      </c>
      <c r="AG321" s="99"/>
      <c r="AH321" s="98">
        <f>(AG321*$E321*$F321*$G321*$I321)</f>
        <v>0</v>
      </c>
      <c r="AI321" s="97">
        <v>10</v>
      </c>
      <c r="AJ321" s="98">
        <f>(AI321*$E321*$F321*$G321*$I321)</f>
        <v>1339111.2</v>
      </c>
      <c r="AK321" s="97"/>
      <c r="AL321" s="98">
        <f>(AK321*$E321*$F321*$G321*$I321)</f>
        <v>0</v>
      </c>
      <c r="AM321" s="97"/>
      <c r="AN321" s="98">
        <f>(AM321*$E321*$F321*$G321*$J321)</f>
        <v>0</v>
      </c>
      <c r="AO321" s="103">
        <v>3</v>
      </c>
      <c r="AP321" s="98">
        <f>(AO321*$E321*$F321*$G321*$J321)</f>
        <v>482080.03199999995</v>
      </c>
      <c r="AQ321" s="97">
        <v>0</v>
      </c>
      <c r="AR321" s="98">
        <f>(AQ321*$E321*$F321*$G321*$J321)</f>
        <v>0</v>
      </c>
      <c r="AS321" s="97"/>
      <c r="AT321" s="98">
        <f>(AS321*$E321*$F321*$G321*$I321)</f>
        <v>0</v>
      </c>
      <c r="AU321" s="97"/>
      <c r="AV321" s="98">
        <f>(AU321*$E321*$F321*$G321*$I321)</f>
        <v>0</v>
      </c>
      <c r="AW321" s="97"/>
      <c r="AX321" s="98">
        <f>(AW321*$E321*$F321*$G321*$I321)</f>
        <v>0</v>
      </c>
      <c r="AY321" s="97"/>
      <c r="AZ321" s="98">
        <f>(AY321*$E321*$F321*$G321*$I321)</f>
        <v>0</v>
      </c>
      <c r="BA321" s="97"/>
      <c r="BB321" s="98">
        <f>(BA321*$E321*$F321*$G321*$I321)</f>
        <v>0</v>
      </c>
      <c r="BC321" s="97"/>
      <c r="BD321" s="98">
        <f>(BC321*$E321*$F321*$G321*$I321)</f>
        <v>0</v>
      </c>
      <c r="BE321" s="97"/>
      <c r="BF321" s="98">
        <f>(BE321*$E321*$F321*$G321*$I321)</f>
        <v>0</v>
      </c>
      <c r="BG321" s="97">
        <v>0</v>
      </c>
      <c r="BH321" s="98">
        <f>(BG321*$E321*$F321*$G321*$J321)</f>
        <v>0</v>
      </c>
      <c r="BI321" s="97"/>
      <c r="BJ321" s="98">
        <f>(BI321*$E321*$F321*$G321*$J321)</f>
        <v>0</v>
      </c>
      <c r="BK321" s="97"/>
      <c r="BL321" s="98">
        <f>(BK321*$E321*$F321*$G321*$J321)</f>
        <v>0</v>
      </c>
      <c r="BM321" s="97"/>
      <c r="BN321" s="98">
        <f>(BM321*$E321*$F321*$G321*$J321)</f>
        <v>0</v>
      </c>
      <c r="BO321" s="97"/>
      <c r="BP321" s="98">
        <f>(BO321*$E321*$F321*$G321*$J321)</f>
        <v>0</v>
      </c>
      <c r="BQ321" s="97"/>
      <c r="BR321" s="98">
        <f>(BQ321*$E321*$F321*$G321*$J321)</f>
        <v>0</v>
      </c>
      <c r="BS321" s="97"/>
      <c r="BT321" s="98">
        <f>(BS321*$E321*$F321*$G321*$J321)</f>
        <v>0</v>
      </c>
      <c r="BU321" s="104"/>
      <c r="BV321" s="98">
        <f>(BU321*$E321*$F321*$G321*$I321)</f>
        <v>0</v>
      </c>
      <c r="BW321" s="97"/>
      <c r="BX321" s="98">
        <f>(BW321*$E321*$F321*$G321*$I321)</f>
        <v>0</v>
      </c>
      <c r="BY321" s="97"/>
      <c r="BZ321" s="98">
        <f>(BY321*$E321*$F321*$G321*$I321)</f>
        <v>0</v>
      </c>
      <c r="CA321" s="97"/>
      <c r="CB321" s="98">
        <f>(CA321*$E321*$F321*$G321*$J321)</f>
        <v>0</v>
      </c>
      <c r="CC321" s="97"/>
      <c r="CD321" s="98">
        <f>(CC321*$E321*$F321*$G321*$I321)</f>
        <v>0</v>
      </c>
      <c r="CE321" s="97"/>
      <c r="CF321" s="98">
        <f>(CE321*$E321*$F321*$G321*$I321)</f>
        <v>0</v>
      </c>
      <c r="CG321" s="97"/>
      <c r="CH321" s="98">
        <f>(CG321*$E321*$F321*$G321*$I321)</f>
        <v>0</v>
      </c>
      <c r="CI321" s="97">
        <v>0</v>
      </c>
      <c r="CJ321" s="98">
        <f>(CI321*$E321*$F321*$G321*$I321)</f>
        <v>0</v>
      </c>
      <c r="CK321" s="97"/>
      <c r="CL321" s="98">
        <f>(CK321*$E321*$F321*$G321*$I321)</f>
        <v>0</v>
      </c>
      <c r="CM321" s="97"/>
      <c r="CN321" s="98">
        <f>(CM321*$E321*$F321*$G321*$I321)</f>
        <v>0</v>
      </c>
      <c r="CO321" s="97">
        <v>0</v>
      </c>
      <c r="CP321" s="98">
        <f>(CO321*$E321*$F321*$G321*$J321)</f>
        <v>0</v>
      </c>
      <c r="CQ321" s="97"/>
      <c r="CR321" s="98">
        <f>(CQ321*$E321*$F321*$G321*$J321)</f>
        <v>0</v>
      </c>
      <c r="CS321" s="97"/>
      <c r="CT321" s="98">
        <f>(CS321*$E321*$F321*$G321*$J321)</f>
        <v>0</v>
      </c>
      <c r="CU321" s="103">
        <v>0</v>
      </c>
      <c r="CV321" s="98">
        <f>(CU321*$E321*$F321*$G321*$J321)</f>
        <v>0</v>
      </c>
      <c r="CW321" s="97"/>
      <c r="CX321" s="98">
        <f>(CW321*$E321*$F321*$G321*$J321)</f>
        <v>0</v>
      </c>
      <c r="CY321" s="97"/>
      <c r="CZ321" s="98">
        <f>(CY321*$E321*$F321*$G321*$J321)</f>
        <v>0</v>
      </c>
      <c r="DA321" s="104"/>
      <c r="DB321" s="98">
        <f>(DA321*$E321*$F321*$G321*$J321)</f>
        <v>0</v>
      </c>
      <c r="DC321" s="97"/>
      <c r="DD321" s="98">
        <f>(DC321*$E321*$F321*$G321*$J321)</f>
        <v>0</v>
      </c>
      <c r="DE321" s="97"/>
      <c r="DF321" s="98">
        <f>(DE321*$E321*$F321*$G321*$K321)</f>
        <v>0</v>
      </c>
      <c r="DG321" s="97"/>
      <c r="DH321" s="102">
        <f>(DG321*$E321*$F321*$G321*$L321)</f>
        <v>0</v>
      </c>
      <c r="DI321" s="98">
        <f t="shared" si="697"/>
        <v>58</v>
      </c>
      <c r="DJ321" s="98">
        <f t="shared" si="698"/>
        <v>7847191.6319999993</v>
      </c>
    </row>
    <row r="322" spans="1:114" ht="15.75" customHeight="1" x14ac:dyDescent="0.25">
      <c r="A322" s="89">
        <v>31</v>
      </c>
      <c r="B322" s="204"/>
      <c r="C322" s="205"/>
      <c r="D322" s="201" t="s">
        <v>726</v>
      </c>
      <c r="E322" s="85">
        <v>23160</v>
      </c>
      <c r="F322" s="157">
        <v>0.9</v>
      </c>
      <c r="G322" s="94">
        <v>1</v>
      </c>
      <c r="H322" s="88"/>
      <c r="I322" s="95">
        <v>1.4</v>
      </c>
      <c r="J322" s="95">
        <v>1.68</v>
      </c>
      <c r="K322" s="95">
        <v>2.23</v>
      </c>
      <c r="L322" s="96">
        <v>2.57</v>
      </c>
      <c r="M322" s="113">
        <f>SUM(M323:M341)</f>
        <v>352</v>
      </c>
      <c r="N322" s="113">
        <f>SUM(N323:N341)</f>
        <v>16411589.174399998</v>
      </c>
      <c r="O322" s="113">
        <f>SUM(O323:O341)</f>
        <v>703</v>
      </c>
      <c r="P322" s="113">
        <f t="shared" ref="P322:BT322" si="701">SUM(P323:P341)</f>
        <v>33129870.48</v>
      </c>
      <c r="Q322" s="113">
        <f t="shared" si="701"/>
        <v>778</v>
      </c>
      <c r="R322" s="113">
        <f t="shared" si="701"/>
        <v>27062834.265600003</v>
      </c>
      <c r="S322" s="113">
        <f>SUM(S323:S341)</f>
        <v>9</v>
      </c>
      <c r="T322" s="113">
        <f t="shared" si="701"/>
        <v>166870.11599999998</v>
      </c>
      <c r="U322" s="113">
        <f>SUM(U323:U341)</f>
        <v>183</v>
      </c>
      <c r="V322" s="113">
        <f t="shared" si="701"/>
        <v>9054395.5152000003</v>
      </c>
      <c r="W322" s="113">
        <f t="shared" si="701"/>
        <v>0</v>
      </c>
      <c r="X322" s="113">
        <f t="shared" si="701"/>
        <v>0</v>
      </c>
      <c r="Y322" s="113">
        <f>SUM(Y323:Y341)</f>
        <v>0</v>
      </c>
      <c r="Z322" s="113">
        <f t="shared" si="701"/>
        <v>0</v>
      </c>
      <c r="AA322" s="113">
        <f>SUM(AA323:AA341)</f>
        <v>0</v>
      </c>
      <c r="AB322" s="113">
        <f t="shared" si="701"/>
        <v>0</v>
      </c>
      <c r="AC322" s="113">
        <f>SUM(AC323:AC341)</f>
        <v>31</v>
      </c>
      <c r="AD322" s="113">
        <f t="shared" si="701"/>
        <v>932540.1791999999</v>
      </c>
      <c r="AE322" s="113">
        <f t="shared" si="701"/>
        <v>0</v>
      </c>
      <c r="AF322" s="113">
        <f t="shared" si="701"/>
        <v>0</v>
      </c>
      <c r="AG322" s="113">
        <f>SUM(AG323:AG341)</f>
        <v>786</v>
      </c>
      <c r="AH322" s="113">
        <f t="shared" si="701"/>
        <v>18776245.555200003</v>
      </c>
      <c r="AI322" s="113">
        <f>SUM(AI323:AI341)</f>
        <v>155</v>
      </c>
      <c r="AJ322" s="113">
        <f t="shared" si="701"/>
        <v>5546099.2607999993</v>
      </c>
      <c r="AK322" s="113">
        <f>SUM(AK323:AK341)</f>
        <v>382</v>
      </c>
      <c r="AL322" s="113">
        <f t="shared" si="701"/>
        <v>10018685.2752</v>
      </c>
      <c r="AM322" s="113">
        <f>SUM(AM323:AM341)</f>
        <v>1283</v>
      </c>
      <c r="AN322" s="113">
        <f t="shared" si="701"/>
        <v>43129805.604480013</v>
      </c>
      <c r="AO322" s="113">
        <f>SUM(AO323:AO341)</f>
        <v>238</v>
      </c>
      <c r="AP322" s="113">
        <f t="shared" si="701"/>
        <v>11626463.03616</v>
      </c>
      <c r="AQ322" s="113">
        <f t="shared" si="701"/>
        <v>52</v>
      </c>
      <c r="AR322" s="113">
        <f t="shared" si="701"/>
        <v>1523069.4124799999</v>
      </c>
      <c r="AS322" s="113">
        <f t="shared" si="701"/>
        <v>0</v>
      </c>
      <c r="AT322" s="113">
        <f t="shared" si="701"/>
        <v>0</v>
      </c>
      <c r="AU322" s="113">
        <f>SUM(AU323:AU341)</f>
        <v>27</v>
      </c>
      <c r="AV322" s="113">
        <f t="shared" si="701"/>
        <v>999197.43839999998</v>
      </c>
      <c r="AW322" s="113">
        <f>SUM(AW323:AW341)</f>
        <v>0</v>
      </c>
      <c r="AX322" s="113">
        <f>SUM(AX323:AX341)</f>
        <v>0</v>
      </c>
      <c r="AY322" s="113">
        <f>SUM(AY323:AY341)</f>
        <v>0</v>
      </c>
      <c r="AZ322" s="113">
        <f t="shared" si="701"/>
        <v>0</v>
      </c>
      <c r="BA322" s="113">
        <v>0</v>
      </c>
      <c r="BB322" s="113">
        <f t="shared" si="701"/>
        <v>0</v>
      </c>
      <c r="BC322" s="113">
        <f>SUM(BC323:BC341)</f>
        <v>0</v>
      </c>
      <c r="BD322" s="113">
        <f t="shared" si="701"/>
        <v>0</v>
      </c>
      <c r="BE322" s="113">
        <f t="shared" si="701"/>
        <v>183</v>
      </c>
      <c r="BF322" s="113">
        <f t="shared" si="701"/>
        <v>5222754.1631999994</v>
      </c>
      <c r="BG322" s="113">
        <f>SUM(BG323:BG341)</f>
        <v>163</v>
      </c>
      <c r="BH322" s="113">
        <f t="shared" si="701"/>
        <v>5738114.1887999997</v>
      </c>
      <c r="BI322" s="113">
        <f>SUM(BI323:BI341)</f>
        <v>5</v>
      </c>
      <c r="BJ322" s="113">
        <f t="shared" si="701"/>
        <v>147853.44</v>
      </c>
      <c r="BK322" s="113">
        <v>0</v>
      </c>
      <c r="BL322" s="113">
        <f t="shared" si="701"/>
        <v>0</v>
      </c>
      <c r="BM322" s="113">
        <f>SUM(BM323:BM341)</f>
        <v>154</v>
      </c>
      <c r="BN322" s="113">
        <f t="shared" si="701"/>
        <v>4983828.1919999989</v>
      </c>
      <c r="BO322" s="113">
        <f t="shared" si="701"/>
        <v>59</v>
      </c>
      <c r="BP322" s="113">
        <f t="shared" si="701"/>
        <v>1596249.0835200001</v>
      </c>
      <c r="BQ322" s="113">
        <f t="shared" si="701"/>
        <v>224</v>
      </c>
      <c r="BR322" s="113">
        <f t="shared" si="701"/>
        <v>8241030.1370879998</v>
      </c>
      <c r="BS322" s="113">
        <f>SUM(BS323:BS341)</f>
        <v>153</v>
      </c>
      <c r="BT322" s="203">
        <f t="shared" si="701"/>
        <v>4722617.85408</v>
      </c>
      <c r="BU322" s="156">
        <f>SUM(BU323:BU341)</f>
        <v>0</v>
      </c>
      <c r="BV322" s="113">
        <f t="shared" ref="BV322:DJ322" si="702">SUM(BV323:BV341)</f>
        <v>0</v>
      </c>
      <c r="BW322" s="113">
        <f>SUM(BW323:BW341)</f>
        <v>0</v>
      </c>
      <c r="BX322" s="113">
        <f t="shared" si="702"/>
        <v>0</v>
      </c>
      <c r="BY322" s="113">
        <f t="shared" si="702"/>
        <v>10</v>
      </c>
      <c r="BZ322" s="113">
        <f t="shared" si="702"/>
        <v>385845.6</v>
      </c>
      <c r="CA322" s="113">
        <f>SUM(CA323:CA341)</f>
        <v>98</v>
      </c>
      <c r="CB322" s="113">
        <f>SUM(CB323:CB341)</f>
        <v>3229663.8528000005</v>
      </c>
      <c r="CC322" s="113">
        <f>SUM(CC323:CC341)</f>
        <v>43</v>
      </c>
      <c r="CD322" s="113">
        <f t="shared" si="702"/>
        <v>987635.03999999992</v>
      </c>
      <c r="CE322" s="113">
        <f>SUM(CE323:CE341)</f>
        <v>41</v>
      </c>
      <c r="CF322" s="113">
        <f t="shared" si="702"/>
        <v>1010331.8399999999</v>
      </c>
      <c r="CG322" s="113">
        <f>SUM(CG323:CG341)</f>
        <v>245</v>
      </c>
      <c r="CH322" s="113">
        <f t="shared" si="702"/>
        <v>5436305.1119999988</v>
      </c>
      <c r="CI322" s="113">
        <f>SUM(CI323:CI341)</f>
        <v>103</v>
      </c>
      <c r="CJ322" s="113">
        <f t="shared" si="702"/>
        <v>2602013.0304</v>
      </c>
      <c r="CK322" s="113">
        <f t="shared" si="702"/>
        <v>161</v>
      </c>
      <c r="CL322" s="113">
        <f t="shared" si="702"/>
        <v>4169467.0079999994</v>
      </c>
      <c r="CM322" s="113">
        <f t="shared" si="702"/>
        <v>214</v>
      </c>
      <c r="CN322" s="113">
        <f t="shared" si="702"/>
        <v>5111875.7558399998</v>
      </c>
      <c r="CO322" s="113">
        <f t="shared" si="702"/>
        <v>388</v>
      </c>
      <c r="CP322" s="113">
        <f t="shared" si="702"/>
        <v>11723120.277120002</v>
      </c>
      <c r="CQ322" s="113">
        <f t="shared" si="702"/>
        <v>122</v>
      </c>
      <c r="CR322" s="113">
        <f t="shared" si="702"/>
        <v>3386528.5708800005</v>
      </c>
      <c r="CS322" s="113">
        <f t="shared" si="702"/>
        <v>0</v>
      </c>
      <c r="CT322" s="113">
        <f t="shared" si="702"/>
        <v>0</v>
      </c>
      <c r="CU322" s="113">
        <f>SUM(CU323:CU341)</f>
        <v>0</v>
      </c>
      <c r="CV322" s="113">
        <f t="shared" si="702"/>
        <v>0</v>
      </c>
      <c r="CW322" s="113">
        <f t="shared" si="702"/>
        <v>13</v>
      </c>
      <c r="CX322" s="113">
        <f t="shared" si="702"/>
        <v>376209.18719999999</v>
      </c>
      <c r="CY322" s="113">
        <f>SUM(CY323:CY341)</f>
        <v>15</v>
      </c>
      <c r="CZ322" s="113">
        <f t="shared" si="702"/>
        <v>341619.26399999997</v>
      </c>
      <c r="DA322" s="113">
        <f t="shared" si="702"/>
        <v>53</v>
      </c>
      <c r="DB322" s="113">
        <f t="shared" si="702"/>
        <v>1054428.48</v>
      </c>
      <c r="DC322" s="113">
        <f>SUM(DC323:DC341)</f>
        <v>138</v>
      </c>
      <c r="DD322" s="113">
        <f t="shared" si="702"/>
        <v>4056164.5824000002</v>
      </c>
      <c r="DE322" s="113">
        <f>SUM(DE323:DE341)</f>
        <v>53</v>
      </c>
      <c r="DF322" s="113">
        <f t="shared" si="702"/>
        <v>1666435.6488000001</v>
      </c>
      <c r="DG322" s="113">
        <f>SUM(DG323:DG341)</f>
        <v>129</v>
      </c>
      <c r="DH322" s="203">
        <f t="shared" si="702"/>
        <v>5411471.0840399992</v>
      </c>
      <c r="DI322" s="113">
        <f t="shared" si="702"/>
        <v>7746</v>
      </c>
      <c r="DJ322" s="113">
        <f t="shared" si="702"/>
        <v>259979226.70528805</v>
      </c>
    </row>
    <row r="323" spans="1:114" ht="30" customHeight="1" x14ac:dyDescent="0.25">
      <c r="A323" s="89"/>
      <c r="B323" s="90">
        <v>275</v>
      </c>
      <c r="C323" s="91" t="s">
        <v>727</v>
      </c>
      <c r="D323" s="92" t="s">
        <v>728</v>
      </c>
      <c r="E323" s="85">
        <v>23160</v>
      </c>
      <c r="F323" s="93">
        <v>0.61</v>
      </c>
      <c r="G323" s="94">
        <v>1</v>
      </c>
      <c r="H323" s="88"/>
      <c r="I323" s="95">
        <v>1.4</v>
      </c>
      <c r="J323" s="95">
        <v>1.68</v>
      </c>
      <c r="K323" s="95">
        <v>2.23</v>
      </c>
      <c r="L323" s="96">
        <v>2.57</v>
      </c>
      <c r="M323" s="97">
        <v>10</v>
      </c>
      <c r="N323" s="98">
        <f>(M323*$E323*$F323*$G323*$I323*$N$11)</f>
        <v>217565.04</v>
      </c>
      <c r="O323" s="87">
        <v>9</v>
      </c>
      <c r="P323" s="97">
        <f>(O323*$E323*$F323*$G323*$I323*$P$11)</f>
        <v>195808.53599999999</v>
      </c>
      <c r="Q323" s="97">
        <v>225</v>
      </c>
      <c r="R323" s="98">
        <f>(Q323*$E323*$F323*$G323*$I323*$R$11)</f>
        <v>4895213.4000000004</v>
      </c>
      <c r="S323" s="97"/>
      <c r="T323" s="98">
        <f>(S323/12*2*$E323*$F323*$G323*$I323*$T$11)+(S323/12*10*$E323*$F323*$G323*$I323*$T$12)</f>
        <v>0</v>
      </c>
      <c r="U323" s="97"/>
      <c r="V323" s="98">
        <f>(U323*$E323*$F323*$G323*$I323*$V$11)</f>
        <v>0</v>
      </c>
      <c r="W323" s="97">
        <v>0</v>
      </c>
      <c r="X323" s="98">
        <f>(W323*$E323*$F323*$G323*$I323*$X$11)</f>
        <v>0</v>
      </c>
      <c r="Y323" s="97"/>
      <c r="Z323" s="98">
        <f>(Y323*$E323*$F323*$G323*$I323*$Z$11)</f>
        <v>0</v>
      </c>
      <c r="AA323" s="97">
        <v>0</v>
      </c>
      <c r="AB323" s="98">
        <f>(AA323*$E323*$F323*$G323*$I323*$AB$11)</f>
        <v>0</v>
      </c>
      <c r="AC323" s="97"/>
      <c r="AD323" s="98">
        <f>(AC323*$E323*$F323*$G323*$I323*$AD$11)</f>
        <v>0</v>
      </c>
      <c r="AE323" s="97">
        <v>0</v>
      </c>
      <c r="AF323" s="98">
        <f>(AE323*$E323*$F323*$G323*$I323*$AF$11)</f>
        <v>0</v>
      </c>
      <c r="AG323" s="97">
        <v>2</v>
      </c>
      <c r="AH323" s="98">
        <f>(AG323*$E323*$F323*$G323*$I323*$AH$11)</f>
        <v>43513.008000000002</v>
      </c>
      <c r="AI323" s="97">
        <v>9</v>
      </c>
      <c r="AJ323" s="98">
        <f>(AI323*$E323*$F323*$G323*$I323*$AJ$11)</f>
        <v>195808.53599999999</v>
      </c>
      <c r="AK323" s="97"/>
      <c r="AL323" s="97">
        <f>(AK323*$E323*$F323*$G323*$I323*$AL$11)</f>
        <v>0</v>
      </c>
      <c r="AM323" s="97">
        <v>173</v>
      </c>
      <c r="AN323" s="98">
        <f>(AM323*$E323*$F323*$G323*$J323*$AN$11)</f>
        <v>4516650.2303999998</v>
      </c>
      <c r="AO323" s="101">
        <v>1</v>
      </c>
      <c r="AP323" s="98">
        <f>(AO323*$E323*$F323*$G323*$J323*$AP$11)</f>
        <v>26107.804800000002</v>
      </c>
      <c r="AQ323" s="97">
        <v>2</v>
      </c>
      <c r="AR323" s="102">
        <f>(AQ323*$E323*$F323*$G323*$J323*$AR$11)</f>
        <v>52215.609600000003</v>
      </c>
      <c r="AS323" s="97"/>
      <c r="AT323" s="98">
        <f>(AS323*$E323*$F323*$G323*$I323*$AT$11)</f>
        <v>0</v>
      </c>
      <c r="AU323" s="97">
        <v>5</v>
      </c>
      <c r="AV323" s="97">
        <f>(AU323*$E323*$F323*$G323*$I323*$AV$11)</f>
        <v>89003.88</v>
      </c>
      <c r="AW323" s="97"/>
      <c r="AX323" s="98">
        <f>(AW323*$E323*$F323*$G323*$I323*$AX$11)</f>
        <v>0</v>
      </c>
      <c r="AY323" s="97">
        <v>0</v>
      </c>
      <c r="AZ323" s="98">
        <f>(AY323*$E323*$F323*$G323*$I323*$AZ$11)</f>
        <v>0</v>
      </c>
      <c r="BA323" s="97">
        <v>0</v>
      </c>
      <c r="BB323" s="98">
        <f>(BA323*$E323*$F323*$G323*$I323*$BB$11)</f>
        <v>0</v>
      </c>
      <c r="BC323" s="97">
        <v>0</v>
      </c>
      <c r="BD323" s="98">
        <f>(BC323*$E323*$F323*$G323*$I323*$BD$11)</f>
        <v>0</v>
      </c>
      <c r="BE323" s="97">
        <v>20</v>
      </c>
      <c r="BF323" s="98">
        <f>(BE323*$E323*$F323*$G323*$I323*$BF$11)</f>
        <v>506333.18400000001</v>
      </c>
      <c r="BG323" s="97">
        <v>0</v>
      </c>
      <c r="BH323" s="98">
        <f>(BG323*$E323*$F323*$G323*$J323*$BH$11)</f>
        <v>0</v>
      </c>
      <c r="BI323" s="97"/>
      <c r="BJ323" s="98">
        <f>(BI323*$E323*$F323*$G323*$J323*$BJ$11)</f>
        <v>0</v>
      </c>
      <c r="BK323" s="97">
        <v>0</v>
      </c>
      <c r="BL323" s="98">
        <f>(BK323*$E323*$F323*$G323*$J323*$BL$11)</f>
        <v>0</v>
      </c>
      <c r="BM323" s="97">
        <v>30</v>
      </c>
      <c r="BN323" s="98">
        <f>(BM323*$E323*$F323*$G323*$J323*$BN$11)</f>
        <v>712031.03999999992</v>
      </c>
      <c r="BO323" s="97">
        <v>9</v>
      </c>
      <c r="BP323" s="98">
        <f>(BO323*$E323*$F323*$G323*$J323*$BP$11)</f>
        <v>192248.38079999998</v>
      </c>
      <c r="BQ323" s="97">
        <v>15</v>
      </c>
      <c r="BR323" s="98">
        <f>(BQ323*$E323*$F323*$G323*$J323*$BR$11)</f>
        <v>455699.86559999996</v>
      </c>
      <c r="BS323" s="97">
        <v>28</v>
      </c>
      <c r="BT323" s="102">
        <f>(BS323*$E323*$F323*$G323*$J323*$BT$11)</f>
        <v>731018.53440000012</v>
      </c>
      <c r="BU323" s="104">
        <v>0</v>
      </c>
      <c r="BV323" s="98">
        <f>(BU323*$E323*$F323*$G323*$I323*$BV$11)</f>
        <v>0</v>
      </c>
      <c r="BW323" s="97">
        <v>0</v>
      </c>
      <c r="BX323" s="98">
        <f>(BW323*$E323*$F323*$G323*$I323*$BX$11)</f>
        <v>0</v>
      </c>
      <c r="BY323" s="97">
        <v>0</v>
      </c>
      <c r="BZ323" s="98">
        <f>(BY323*$E323*$F323*$G323*$I323*$BZ$11)</f>
        <v>0</v>
      </c>
      <c r="CA323" s="97">
        <v>2</v>
      </c>
      <c r="CB323" s="98">
        <f>(CA323*$E323*$F323*$G323*$J323*$CB$11)</f>
        <v>47468.735999999997</v>
      </c>
      <c r="CC323" s="97"/>
      <c r="CD323" s="98">
        <f>(CC323*$E323*$F323*$G323*$I323*$CD$11)</f>
        <v>0</v>
      </c>
      <c r="CE323" s="97"/>
      <c r="CF323" s="98">
        <f>(CE323*$E323*$F323*$G323*$I323*$CF$11)</f>
        <v>0</v>
      </c>
      <c r="CG323" s="97"/>
      <c r="CH323" s="98">
        <f>(CG323*$E323*$F323*$G323*$I323*$CH$11)</f>
        <v>0</v>
      </c>
      <c r="CI323" s="97">
        <v>5</v>
      </c>
      <c r="CJ323" s="98">
        <f>(CI323*$E323*$F323*$G323*$I323*$CJ$11)</f>
        <v>118671.84</v>
      </c>
      <c r="CK323" s="97">
        <v>11</v>
      </c>
      <c r="CL323" s="98">
        <f>(CK323*$E323*$F323*$G323*$I323*$CL$11)</f>
        <v>217565.04</v>
      </c>
      <c r="CM323" s="97">
        <v>15</v>
      </c>
      <c r="CN323" s="98">
        <f>(CM323*$E323*$F323*$G323*$I323*$CN$11)</f>
        <v>329314.35600000003</v>
      </c>
      <c r="CO323" s="97">
        <v>6</v>
      </c>
      <c r="CP323" s="98">
        <f>(CO323*$E323*$F323*$G323*$J323*$CP$11)</f>
        <v>158070.89087999999</v>
      </c>
      <c r="CQ323" s="97"/>
      <c r="CR323" s="98">
        <f>(CQ323*$E323*$F323*$G323*$J323*$CR$11)</f>
        <v>0</v>
      </c>
      <c r="CS323" s="97">
        <v>0</v>
      </c>
      <c r="CT323" s="98">
        <f>(CS323*$E323*$F323*$G323*$J323*$CT$11)</f>
        <v>0</v>
      </c>
      <c r="CU323" s="103">
        <v>0</v>
      </c>
      <c r="CV323" s="98">
        <f>(CU323*$E323*$F323*$G323*$J323*$CV$11)</f>
        <v>0</v>
      </c>
      <c r="CW323" s="97">
        <v>1</v>
      </c>
      <c r="CX323" s="102">
        <f>(CW323*$E323*$F323*$G323*$J323*$CX$11)</f>
        <v>21360.931199999999</v>
      </c>
      <c r="CY323" s="97">
        <v>1</v>
      </c>
      <c r="CZ323" s="98">
        <f>(CY323*$E323*$F323*$G323*$J323*$CZ$11)</f>
        <v>23734.367999999999</v>
      </c>
      <c r="DA323" s="104">
        <v>2</v>
      </c>
      <c r="DB323" s="98">
        <f>(DA323*$E323*$F323*$G323*$J323*$DB$11)</f>
        <v>47468.735999999997</v>
      </c>
      <c r="DC323" s="97">
        <v>3</v>
      </c>
      <c r="DD323" s="98">
        <f>(DC323*$E323*$F323*$G323*$J323*$DD$11)</f>
        <v>85443.724799999982</v>
      </c>
      <c r="DE323" s="97"/>
      <c r="DF323" s="98">
        <f>(DE323*$E323*$F323*$G323*$K323*$DF$11)</f>
        <v>0</v>
      </c>
      <c r="DG323" s="97">
        <v>2</v>
      </c>
      <c r="DH323" s="102">
        <f>(DG323*$E323*$F323*$G323*$L323*$DH$11)</f>
        <v>80603.60904000001</v>
      </c>
      <c r="DI323" s="98">
        <f t="shared" ref="DI323:DI341" si="703">SUM(M323,O323,Q323,S323,U323,W323,Y323,AA323,AC323,AE323,AG323,AI323,AO323,AS323,AU323,BY323,AK323,AY323,BA323,BC323,CM323,BE323,BG323,AM323,BK323,AQ323,CO323,BM323,CQ323,BO323,BQ323,BS323,CA323,BU323,BW323,CC323,CE323,CG323,CI323,CK323,CS323,CU323,BI323,AW323,CW323,CY323,DA323,DC323,DE323,DG323)</f>
        <v>586</v>
      </c>
      <c r="DJ323" s="98">
        <f t="shared" ref="DJ323:DJ341" si="704">SUM(N323,P323,R323,T323,V323,X323,Z323,AB323,AD323,AF323,AH323,AJ323,AP323,AT323,AV323,BZ323,AL323,AZ323,BB323,BD323,CN323,BF323,BH323,AN323,BL323,AR323,CP323,BN323,CR323,BP323,BR323,BT323,CB323,BV323,BX323,CD323,CF323,CH323,CJ323,CL323,CT323,CV323,BJ323,AX323,CX323,CZ323,DB323,DD323,DF323,DH323)</f>
        <v>13958919.281519996</v>
      </c>
    </row>
    <row r="324" spans="1:114" ht="30" customHeight="1" x14ac:dyDescent="0.25">
      <c r="A324" s="89"/>
      <c r="B324" s="90">
        <v>276</v>
      </c>
      <c r="C324" s="91" t="s">
        <v>729</v>
      </c>
      <c r="D324" s="92" t="s">
        <v>730</v>
      </c>
      <c r="E324" s="85">
        <v>23160</v>
      </c>
      <c r="F324" s="93">
        <v>0.55000000000000004</v>
      </c>
      <c r="G324" s="94">
        <v>1</v>
      </c>
      <c r="H324" s="88"/>
      <c r="I324" s="95">
        <v>1.4</v>
      </c>
      <c r="J324" s="95">
        <v>1.68</v>
      </c>
      <c r="K324" s="95">
        <v>2.23</v>
      </c>
      <c r="L324" s="96">
        <v>2.57</v>
      </c>
      <c r="M324" s="97">
        <v>0</v>
      </c>
      <c r="N324" s="98">
        <f>(M324*$E324*$F324*$G324*$I324)</f>
        <v>0</v>
      </c>
      <c r="O324" s="87">
        <v>16</v>
      </c>
      <c r="P324" s="97">
        <f>(O324*$E324*$F324*$G324*$I324)</f>
        <v>285331.20000000001</v>
      </c>
      <c r="Q324" s="97"/>
      <c r="R324" s="98">
        <f>(Q324*$E324*$F324*$G324*$I324)</f>
        <v>0</v>
      </c>
      <c r="S324" s="98">
        <v>6</v>
      </c>
      <c r="T324" s="98">
        <f>(S324*$E324*$F324*$G324*$I324)</f>
        <v>106999.2</v>
      </c>
      <c r="U324" s="97">
        <v>14</v>
      </c>
      <c r="V324" s="98">
        <f>(U324*$E324*$F324*$G324*$I324)</f>
        <v>249664.8</v>
      </c>
      <c r="W324" s="97">
        <v>0</v>
      </c>
      <c r="X324" s="98">
        <f>(W324*$E324*$F324*$G324*$I324)</f>
        <v>0</v>
      </c>
      <c r="Y324" s="97"/>
      <c r="Z324" s="98">
        <f>(Y324*$E324*$F324*$G324*$I324)</f>
        <v>0</v>
      </c>
      <c r="AA324" s="97">
        <v>0</v>
      </c>
      <c r="AB324" s="98">
        <f>(AA324*$E324*$F324*$G324*$I324)</f>
        <v>0</v>
      </c>
      <c r="AC324" s="97"/>
      <c r="AD324" s="98">
        <f>(AC324*$E324*$F324*$G324*$I324)</f>
        <v>0</v>
      </c>
      <c r="AE324" s="97">
        <v>0</v>
      </c>
      <c r="AF324" s="98">
        <f>(AE324*$E324*$F324*$G324*$I324)</f>
        <v>0</v>
      </c>
      <c r="AG324" s="98">
        <v>120</v>
      </c>
      <c r="AH324" s="98">
        <f>(AG324*$E324*$F324*$G324*$I324)</f>
        <v>2139984</v>
      </c>
      <c r="AI324" s="97">
        <v>0</v>
      </c>
      <c r="AJ324" s="98">
        <f>(AI324*$E324*$F324*$G324*$I324)</f>
        <v>0</v>
      </c>
      <c r="AK324" s="97">
        <v>47</v>
      </c>
      <c r="AL324" s="98">
        <f>(AK324*$E324*$F324*$G324*$I324)</f>
        <v>838160.39999999991</v>
      </c>
      <c r="AM324" s="97">
        <v>66</v>
      </c>
      <c r="AN324" s="98">
        <f>(AM324*$E324*$F324*$G324*$J324)</f>
        <v>1412389.4400000002</v>
      </c>
      <c r="AO324" s="103">
        <v>30</v>
      </c>
      <c r="AP324" s="98">
        <f>(AO324*$E324*$F324*$G324*$J324)</f>
        <v>641995.20000000007</v>
      </c>
      <c r="AQ324" s="97">
        <v>3</v>
      </c>
      <c r="AR324" s="98">
        <f>(AQ324*$E324*$F324*$G324*$J324)</f>
        <v>64199.519999999997</v>
      </c>
      <c r="AS324" s="97"/>
      <c r="AT324" s="98">
        <f>(AS324*$E324*$F324*$G324*$I324)</f>
        <v>0</v>
      </c>
      <c r="AU324" s="97">
        <v>3</v>
      </c>
      <c r="AV324" s="98">
        <f>(AU324*$E324*$F324*$G324*$I324)</f>
        <v>53499.6</v>
      </c>
      <c r="AW324" s="97"/>
      <c r="AX324" s="98">
        <f>(AW324*$E324*$F324*$G324*$I324)</f>
        <v>0</v>
      </c>
      <c r="AY324" s="97">
        <v>0</v>
      </c>
      <c r="AZ324" s="98">
        <f>(AY324*$E324*$F324*$G324*$I324)</f>
        <v>0</v>
      </c>
      <c r="BA324" s="97">
        <v>0</v>
      </c>
      <c r="BB324" s="98">
        <f>(BA324*$E324*$F324*$G324*$I324)</f>
        <v>0</v>
      </c>
      <c r="BC324" s="97">
        <v>0</v>
      </c>
      <c r="BD324" s="98">
        <f>(BC324*$E324*$F324*$G324*$I324)</f>
        <v>0</v>
      </c>
      <c r="BE324" s="97">
        <v>20</v>
      </c>
      <c r="BF324" s="98">
        <f>(BE324*$E324*$F324*$G324*$I324)</f>
        <v>356664</v>
      </c>
      <c r="BG324" s="97">
        <v>0</v>
      </c>
      <c r="BH324" s="98">
        <f>(BG324*$E324*$F324*$G324*$J324)</f>
        <v>0</v>
      </c>
      <c r="BI324" s="97">
        <v>0</v>
      </c>
      <c r="BJ324" s="98">
        <f>(BI324*$E324*$F324*$G324*$J324)</f>
        <v>0</v>
      </c>
      <c r="BK324" s="97">
        <v>0</v>
      </c>
      <c r="BL324" s="98">
        <f>(BK324*$E324*$F324*$G324*$J324)</f>
        <v>0</v>
      </c>
      <c r="BM324" s="97">
        <v>16</v>
      </c>
      <c r="BN324" s="98">
        <f>(BM324*$E324*$F324*$G324*$J324)</f>
        <v>342397.44000000006</v>
      </c>
      <c r="BO324" s="97"/>
      <c r="BP324" s="98">
        <f>(BO324*$E324*$F324*$G324*$J324)</f>
        <v>0</v>
      </c>
      <c r="BQ324" s="97">
        <v>25</v>
      </c>
      <c r="BR324" s="98">
        <f>(BQ324*$E324*$F324*$G324*$J324)</f>
        <v>534996</v>
      </c>
      <c r="BS324" s="97"/>
      <c r="BT324" s="98">
        <f>(BS324*$E324*$F324*$G324*$J324)</f>
        <v>0</v>
      </c>
      <c r="BU324" s="104">
        <v>0</v>
      </c>
      <c r="BV324" s="98">
        <f>(BU324*$E324*$F324*$G324*$I324)</f>
        <v>0</v>
      </c>
      <c r="BW324" s="97">
        <v>0</v>
      </c>
      <c r="BX324" s="98">
        <f>(BW324*$E324*$F324*$G324*$I324)</f>
        <v>0</v>
      </c>
      <c r="BY324" s="97">
        <v>0</v>
      </c>
      <c r="BZ324" s="98">
        <f>(BY324*$E324*$F324*$G324*$I324)</f>
        <v>0</v>
      </c>
      <c r="CA324" s="97">
        <v>14</v>
      </c>
      <c r="CB324" s="98">
        <f>(CA324*$E324*$F324*$G324*$J324)</f>
        <v>299597.76</v>
      </c>
      <c r="CC324" s="97">
        <v>30</v>
      </c>
      <c r="CD324" s="98">
        <f>(CC324*$E324*$F324*$G324*$I324)</f>
        <v>534996</v>
      </c>
      <c r="CE324" s="97"/>
      <c r="CF324" s="98">
        <f>(CE324*$E324*$F324*$G324*$I324)</f>
        <v>0</v>
      </c>
      <c r="CG324" s="97"/>
      <c r="CH324" s="98">
        <f>(CG324*$E324*$F324*$G324*$I324)</f>
        <v>0</v>
      </c>
      <c r="CI324" s="97">
        <v>38</v>
      </c>
      <c r="CJ324" s="98">
        <f>(CI324*$E324*$F324*$G324*$I324)</f>
        <v>677661.60000000009</v>
      </c>
      <c r="CK324" s="97">
        <v>4</v>
      </c>
      <c r="CL324" s="98">
        <f>(CK324*$E324*$F324*$G324*$I324)</f>
        <v>71332.800000000003</v>
      </c>
      <c r="CM324" s="98">
        <v>17</v>
      </c>
      <c r="CN324" s="98">
        <f>(CM324*$E324*$F324*$G324*$I324)</f>
        <v>303164.40000000002</v>
      </c>
      <c r="CO324" s="97">
        <v>39</v>
      </c>
      <c r="CP324" s="98">
        <f>(CO324*$E324*$F324*$G324*$J324)</f>
        <v>834593.76</v>
      </c>
      <c r="CQ324" s="97">
        <v>20</v>
      </c>
      <c r="CR324" s="98">
        <f>(CQ324*$E324*$F324*$G324*$J324)</f>
        <v>427996.80000000005</v>
      </c>
      <c r="CS324" s="97">
        <v>0</v>
      </c>
      <c r="CT324" s="98">
        <f>(CS324*$E324*$F324*$G324*$J324)</f>
        <v>0</v>
      </c>
      <c r="CU324" s="103"/>
      <c r="CV324" s="98">
        <f>(CU324*$E324*$F324*$G324*$J324)</f>
        <v>0</v>
      </c>
      <c r="CW324" s="97">
        <v>0</v>
      </c>
      <c r="CX324" s="98">
        <f>(CW324*$E324*$F324*$G324*$J324)</f>
        <v>0</v>
      </c>
      <c r="CY324" s="97">
        <v>2</v>
      </c>
      <c r="CZ324" s="98">
        <f>(CY324*$E324*$F324*$G324*$J324)</f>
        <v>42799.680000000008</v>
      </c>
      <c r="DA324" s="104">
        <v>3</v>
      </c>
      <c r="DB324" s="98">
        <f>(DA324*$E324*$F324*$G324*$J324)</f>
        <v>64199.519999999997</v>
      </c>
      <c r="DC324" s="97"/>
      <c r="DD324" s="98">
        <f>(DC324*$E324*$F324*$G324*$J324)</f>
        <v>0</v>
      </c>
      <c r="DE324" s="97">
        <v>4</v>
      </c>
      <c r="DF324" s="98">
        <f>(DE324*$E324*$F324*$G324*$K324)</f>
        <v>113622.96000000002</v>
      </c>
      <c r="DG324" s="97">
        <v>6</v>
      </c>
      <c r="DH324" s="102">
        <f>(DG324*$E324*$F324*$G324*$L324)</f>
        <v>196419.96</v>
      </c>
      <c r="DI324" s="98">
        <f t="shared" si="703"/>
        <v>543</v>
      </c>
      <c r="DJ324" s="98">
        <f t="shared" si="704"/>
        <v>10592666.040000003</v>
      </c>
    </row>
    <row r="325" spans="1:114" ht="30" customHeight="1" x14ac:dyDescent="0.25">
      <c r="A325" s="89"/>
      <c r="B325" s="90">
        <v>277</v>
      </c>
      <c r="C325" s="91" t="s">
        <v>731</v>
      </c>
      <c r="D325" s="92" t="s">
        <v>732</v>
      </c>
      <c r="E325" s="85">
        <v>23160</v>
      </c>
      <c r="F325" s="93">
        <v>0.71</v>
      </c>
      <c r="G325" s="94">
        <v>1</v>
      </c>
      <c r="H325" s="88"/>
      <c r="I325" s="95">
        <v>1.4</v>
      </c>
      <c r="J325" s="95">
        <v>1.68</v>
      </c>
      <c r="K325" s="95">
        <v>2.23</v>
      </c>
      <c r="L325" s="96">
        <v>2.57</v>
      </c>
      <c r="M325" s="97">
        <v>76</v>
      </c>
      <c r="N325" s="98">
        <f t="shared" ref="N325:N330" si="705">(M325*$E325*$F325*$G325*$I325*$N$11)</f>
        <v>1924558.9439999999</v>
      </c>
      <c r="O325" s="87">
        <v>115</v>
      </c>
      <c r="P325" s="97">
        <f t="shared" ref="P325:P330" si="706">(O325*$E325*$F325*$G325*$I325*$P$11)</f>
        <v>2912161.56</v>
      </c>
      <c r="Q325" s="97">
        <v>76</v>
      </c>
      <c r="R325" s="98">
        <f t="shared" ref="R325:R330" si="707">(Q325*$E325*$F325*$G325*$I325*$R$11)</f>
        <v>1924558.9439999999</v>
      </c>
      <c r="S325" s="97"/>
      <c r="T325" s="98">
        <f t="shared" ref="T325:T330" si="708">(S325/12*2*$E325*$F325*$G325*$I325*$T$11)+(S325/12*10*$E325*$F325*$G325*$I325*$T$12)</f>
        <v>0</v>
      </c>
      <c r="U325" s="97">
        <v>5</v>
      </c>
      <c r="V325" s="98">
        <f t="shared" ref="V325:V330" si="709">(U325*$E325*$F325*$G325*$I325*$V$11)</f>
        <v>126615.72</v>
      </c>
      <c r="W325" s="97">
        <v>0</v>
      </c>
      <c r="X325" s="98">
        <f t="shared" ref="X325:X330" si="710">(W325*$E325*$F325*$G325*$I325*$X$11)</f>
        <v>0</v>
      </c>
      <c r="Y325" s="97"/>
      <c r="Z325" s="98">
        <f t="shared" ref="Z325:Z330" si="711">(Y325*$E325*$F325*$G325*$I325*$Z$11)</f>
        <v>0</v>
      </c>
      <c r="AA325" s="97">
        <v>0</v>
      </c>
      <c r="AB325" s="98">
        <f t="shared" ref="AB325:AB330" si="712">(AA325*$E325*$F325*$G325*$I325*$AB$11)</f>
        <v>0</v>
      </c>
      <c r="AC325" s="97">
        <v>6</v>
      </c>
      <c r="AD325" s="98">
        <f t="shared" ref="AD325:AD330" si="713">(AC325*$E325*$F325*$G325*$I325*$AD$11)</f>
        <v>151938.864</v>
      </c>
      <c r="AE325" s="97">
        <v>0</v>
      </c>
      <c r="AF325" s="98">
        <f t="shared" ref="AF325:AF330" si="714">(AE325*$E325*$F325*$G325*$I325*$AF$11)</f>
        <v>0</v>
      </c>
      <c r="AG325" s="97">
        <v>564</v>
      </c>
      <c r="AH325" s="98">
        <f t="shared" ref="AH325:AH330" si="715">(AG325*$E325*$F325*$G325*$I325*$AH$11)</f>
        <v>14282253.216000002</v>
      </c>
      <c r="AI325" s="97">
        <v>36</v>
      </c>
      <c r="AJ325" s="98">
        <f t="shared" ref="AJ325:AJ330" si="716">(AI325*$E325*$F325*$G325*$I325*$AJ$11)</f>
        <v>911633.18400000001</v>
      </c>
      <c r="AK325" s="97">
        <v>266</v>
      </c>
      <c r="AL325" s="97">
        <f t="shared" ref="AL325:AL330" si="717">(AK325*$E325*$F325*$G325*$I325*$AL$11)</f>
        <v>6735956.3039999995</v>
      </c>
      <c r="AM325" s="97">
        <v>520</v>
      </c>
      <c r="AN325" s="98">
        <f t="shared" ref="AN325:AN330" si="718">(AM325*$E325*$F325*$G325*$J325*$AN$11)</f>
        <v>15801641.856000001</v>
      </c>
      <c r="AO325" s="103">
        <v>23</v>
      </c>
      <c r="AP325" s="98">
        <f t="shared" ref="AP325:AP330" si="719">(AO325*$E325*$F325*$G325*$J325*$AP$11)</f>
        <v>698918.77439999999</v>
      </c>
      <c r="AQ325" s="97">
        <v>9</v>
      </c>
      <c r="AR325" s="102">
        <f t="shared" ref="AR325:AR330" si="720">(AQ325*$E325*$F325*$G325*$J325*$AR$11)</f>
        <v>273489.95520000003</v>
      </c>
      <c r="AS325" s="97"/>
      <c r="AT325" s="98">
        <f t="shared" ref="AT325:AT330" si="721">(AS325*$E325*$F325*$G325*$I325*$AT$11)</f>
        <v>0</v>
      </c>
      <c r="AU325" s="97"/>
      <c r="AV325" s="97">
        <f t="shared" ref="AV325:AV330" si="722">(AU325*$E325*$F325*$G325*$I325*$AV$11)</f>
        <v>0</v>
      </c>
      <c r="AW325" s="97"/>
      <c r="AX325" s="98">
        <f t="shared" ref="AX325:AX330" si="723">(AW325*$E325*$F325*$G325*$I325*$AX$11)</f>
        <v>0</v>
      </c>
      <c r="AY325" s="97">
        <v>0</v>
      </c>
      <c r="AZ325" s="98">
        <f t="shared" ref="AZ325:AZ330" si="724">(AY325*$E325*$F325*$G325*$I325*$AZ$11)</f>
        <v>0</v>
      </c>
      <c r="BA325" s="97">
        <v>0</v>
      </c>
      <c r="BB325" s="98">
        <f t="shared" ref="BB325:BB330" si="725">(BA325*$E325*$F325*$G325*$I325*$BB$11)</f>
        <v>0</v>
      </c>
      <c r="BC325" s="97">
        <v>0</v>
      </c>
      <c r="BD325" s="98">
        <f t="shared" ref="BD325:BD330" si="726">(BC325*$E325*$F325*$G325*$I325*$BD$11)</f>
        <v>0</v>
      </c>
      <c r="BE325" s="97">
        <v>35</v>
      </c>
      <c r="BF325" s="98">
        <f t="shared" ref="BF325:BF330" si="727">(BE325*$E325*$F325*$G325*$I325*$BF$11)</f>
        <v>1031342.5919999999</v>
      </c>
      <c r="BG325" s="97">
        <v>90</v>
      </c>
      <c r="BH325" s="98">
        <f t="shared" ref="BH325:BH330" si="728">(BG325*$E325*$F325*$G325*$J325*$BH$11)</f>
        <v>2734899.5520000001</v>
      </c>
      <c r="BI325" s="97">
        <v>0</v>
      </c>
      <c r="BJ325" s="98">
        <f t="shared" ref="BJ325:BJ330" si="729">(BI325*$E325*$F325*$G325*$J325*$BJ$11)</f>
        <v>0</v>
      </c>
      <c r="BK325" s="97">
        <v>0</v>
      </c>
      <c r="BL325" s="98">
        <f t="shared" ref="BL325:BL330" si="730">(BK325*$E325*$F325*$G325*$J325*$BL$11)</f>
        <v>0</v>
      </c>
      <c r="BM325" s="97">
        <v>20</v>
      </c>
      <c r="BN325" s="98">
        <f t="shared" ref="BN325:BN330" si="731">(BM325*$E325*$F325*$G325*$J325*$BN$11)</f>
        <v>552504.96</v>
      </c>
      <c r="BO325" s="97"/>
      <c r="BP325" s="98">
        <f t="shared" ref="BP325:BP330" si="732">(BO325*$E325*$F325*$G325*$J325*$BP$11)</f>
        <v>0</v>
      </c>
      <c r="BQ325" s="97">
        <v>55</v>
      </c>
      <c r="BR325" s="98">
        <f t="shared" ref="BR325:BR330" si="733">(BQ325*$E325*$F325*$G325*$J325*$BR$11)</f>
        <v>1944817.4591999999</v>
      </c>
      <c r="BS325" s="97">
        <v>40</v>
      </c>
      <c r="BT325" s="102">
        <f t="shared" ref="BT325:BT330" si="734">(BS325*$E325*$F325*$G325*$J325*$BT$11)</f>
        <v>1215510.912</v>
      </c>
      <c r="BU325" s="104">
        <v>0</v>
      </c>
      <c r="BV325" s="98">
        <f t="shared" ref="BV325:BV330" si="735">(BU325*$E325*$F325*$G325*$I325*$BV$11)</f>
        <v>0</v>
      </c>
      <c r="BW325" s="97">
        <v>0</v>
      </c>
      <c r="BX325" s="98">
        <f t="shared" ref="BX325:BX330" si="736">(BW325*$E325*$F325*$G325*$I325*$BX$11)</f>
        <v>0</v>
      </c>
      <c r="BY325" s="97">
        <v>0</v>
      </c>
      <c r="BZ325" s="98">
        <f t="shared" ref="BZ325:BZ330" si="737">(BY325*$E325*$F325*$G325*$I325*$BZ$11)</f>
        <v>0</v>
      </c>
      <c r="CA325" s="97">
        <v>30</v>
      </c>
      <c r="CB325" s="98">
        <f t="shared" ref="CB325:CB330" si="738">(CA325*$E325*$F325*$G325*$J325*$CB$11)</f>
        <v>828757.44</v>
      </c>
      <c r="CC325" s="97">
        <v>0</v>
      </c>
      <c r="CD325" s="98">
        <f t="shared" ref="CD325:CD330" si="739">(CC325*$E325*$F325*$G325*$I325*$CD$11)</f>
        <v>0</v>
      </c>
      <c r="CE325" s="97"/>
      <c r="CF325" s="98">
        <f t="shared" ref="CF325:CF330" si="740">(CE325*$E325*$F325*$G325*$I325*$CF$11)</f>
        <v>0</v>
      </c>
      <c r="CG325" s="97">
        <v>65</v>
      </c>
      <c r="CH325" s="98">
        <f t="shared" ref="CH325:CH330" si="741">(CG325*$E325*$F325*$G325*$I325*$CH$11)</f>
        <v>1047457.3199999998</v>
      </c>
      <c r="CI325" s="97">
        <v>58</v>
      </c>
      <c r="CJ325" s="98">
        <f t="shared" ref="CJ325:CJ330" si="742">(CI325*$E325*$F325*$G325*$I325*$CJ$11)</f>
        <v>1602264.3839999998</v>
      </c>
      <c r="CK325" s="97">
        <v>52</v>
      </c>
      <c r="CL325" s="98">
        <f t="shared" ref="CL325:CL330" si="743">(CK325*$E325*$F325*$G325*$I325*$CL$11)</f>
        <v>1197094.0799999998</v>
      </c>
      <c r="CM325" s="97">
        <v>75</v>
      </c>
      <c r="CN325" s="98">
        <f t="shared" ref="CN325:CN330" si="744">(CM325*$E325*$F325*$G325*$I325*$CN$11)</f>
        <v>1916501.58</v>
      </c>
      <c r="CO325" s="97">
        <v>185</v>
      </c>
      <c r="CP325" s="98">
        <f t="shared" ref="CP325:CP330" si="745">(CO325*$E325*$F325*$G325*$J325*$CP$11)</f>
        <v>5672844.6768000005</v>
      </c>
      <c r="CQ325" s="97">
        <v>17</v>
      </c>
      <c r="CR325" s="98">
        <f t="shared" ref="CR325:CR330" si="746">(CQ325*$E325*$F325*$G325*$J325*$CR$11)</f>
        <v>563555.05920000002</v>
      </c>
      <c r="CS325" s="97">
        <v>0</v>
      </c>
      <c r="CT325" s="98">
        <f t="shared" ref="CT325:CT330" si="747">(CS325*$E325*$F325*$G325*$J325*$CT$11)</f>
        <v>0</v>
      </c>
      <c r="CU325" s="103"/>
      <c r="CV325" s="98">
        <f t="shared" ref="CV325:CV330" si="748">(CU325*$E325*$F325*$G325*$J325*$CV$11)</f>
        <v>0</v>
      </c>
      <c r="CW325" s="97">
        <v>0</v>
      </c>
      <c r="CX325" s="102">
        <f t="shared" ref="CX325:CX330" si="749">(CW325*$E325*$F325*$G325*$J325*$CX$11)</f>
        <v>0</v>
      </c>
      <c r="CY325" s="97">
        <v>2</v>
      </c>
      <c r="CZ325" s="98">
        <f t="shared" ref="CZ325:CZ330" si="750">(CY325*$E325*$F325*$G325*$J325*$CZ$11)</f>
        <v>55250.495999999992</v>
      </c>
      <c r="DA325" s="104">
        <v>2</v>
      </c>
      <c r="DB325" s="98">
        <f t="shared" ref="DB325:DB330" si="751">(DA325*$E325*$F325*$G325*$J325*$DB$11)</f>
        <v>55250.495999999992</v>
      </c>
      <c r="DC325" s="97">
        <v>11</v>
      </c>
      <c r="DD325" s="98">
        <f t="shared" ref="DD325:DD330" si="752">(DC325*$E325*$F325*$G325*$J325*$DD$11)</f>
        <v>364653.2735999999</v>
      </c>
      <c r="DE325" s="97">
        <v>3</v>
      </c>
      <c r="DF325" s="98">
        <f t="shared" ref="DF325:DF330" si="753">(DE325*$E325*$F325*$G325*$K325*$DF$11)</f>
        <v>132009.22079999998</v>
      </c>
      <c r="DG325" s="97">
        <v>21</v>
      </c>
      <c r="DH325" s="102">
        <f t="shared" ref="DH325:DH330" si="754">(DG325*$E325*$F325*$G325*$L325*$DH$11)</f>
        <v>985081.8121199999</v>
      </c>
      <c r="DI325" s="98">
        <f t="shared" si="703"/>
        <v>2457</v>
      </c>
      <c r="DJ325" s="98">
        <f t="shared" si="704"/>
        <v>67643522.635320008</v>
      </c>
    </row>
    <row r="326" spans="1:114" ht="30" customHeight="1" x14ac:dyDescent="0.25">
      <c r="A326" s="89"/>
      <c r="B326" s="90">
        <v>278</v>
      </c>
      <c r="C326" s="91" t="s">
        <v>733</v>
      </c>
      <c r="D326" s="92" t="s">
        <v>734</v>
      </c>
      <c r="E326" s="85">
        <v>23160</v>
      </c>
      <c r="F326" s="93">
        <v>1.38</v>
      </c>
      <c r="G326" s="94">
        <v>1</v>
      </c>
      <c r="H326" s="88"/>
      <c r="I326" s="95">
        <v>1.4</v>
      </c>
      <c r="J326" s="95">
        <v>1.68</v>
      </c>
      <c r="K326" s="95">
        <v>2.23</v>
      </c>
      <c r="L326" s="96">
        <v>2.57</v>
      </c>
      <c r="M326" s="97">
        <v>8</v>
      </c>
      <c r="N326" s="98">
        <f t="shared" si="705"/>
        <v>393757.05599999998</v>
      </c>
      <c r="O326" s="87">
        <v>2</v>
      </c>
      <c r="P326" s="97">
        <f t="shared" si="706"/>
        <v>98439.263999999996</v>
      </c>
      <c r="Q326" s="97">
        <v>7</v>
      </c>
      <c r="R326" s="98">
        <f t="shared" si="707"/>
        <v>344537.424</v>
      </c>
      <c r="S326" s="97"/>
      <c r="T326" s="98">
        <f t="shared" si="708"/>
        <v>0</v>
      </c>
      <c r="U326" s="97"/>
      <c r="V326" s="98">
        <f t="shared" si="709"/>
        <v>0</v>
      </c>
      <c r="W326" s="97">
        <v>0</v>
      </c>
      <c r="X326" s="98">
        <f t="shared" si="710"/>
        <v>0</v>
      </c>
      <c r="Y326" s="97"/>
      <c r="Z326" s="98">
        <f t="shared" si="711"/>
        <v>0</v>
      </c>
      <c r="AA326" s="97">
        <v>0</v>
      </c>
      <c r="AB326" s="98">
        <f t="shared" si="712"/>
        <v>0</v>
      </c>
      <c r="AC326" s="97">
        <v>1</v>
      </c>
      <c r="AD326" s="98">
        <f t="shared" si="713"/>
        <v>49219.631999999998</v>
      </c>
      <c r="AE326" s="97">
        <v>0</v>
      </c>
      <c r="AF326" s="98">
        <f t="shared" si="714"/>
        <v>0</v>
      </c>
      <c r="AG326" s="97">
        <v>9</v>
      </c>
      <c r="AH326" s="98">
        <f t="shared" si="715"/>
        <v>442976.68799999991</v>
      </c>
      <c r="AI326" s="97"/>
      <c r="AJ326" s="98">
        <f t="shared" si="716"/>
        <v>0</v>
      </c>
      <c r="AK326" s="97"/>
      <c r="AL326" s="97">
        <f t="shared" si="717"/>
        <v>0</v>
      </c>
      <c r="AM326" s="97">
        <v>9</v>
      </c>
      <c r="AN326" s="98">
        <f t="shared" si="718"/>
        <v>531572.02559999994</v>
      </c>
      <c r="AO326" s="101">
        <v>4</v>
      </c>
      <c r="AP326" s="98">
        <f t="shared" si="719"/>
        <v>236254.23360000001</v>
      </c>
      <c r="AQ326" s="97">
        <v>0</v>
      </c>
      <c r="AR326" s="102">
        <f t="shared" si="720"/>
        <v>0</v>
      </c>
      <c r="AS326" s="97"/>
      <c r="AT326" s="98">
        <f t="shared" si="721"/>
        <v>0</v>
      </c>
      <c r="AU326" s="97"/>
      <c r="AV326" s="97">
        <f t="shared" si="722"/>
        <v>0</v>
      </c>
      <c r="AW326" s="97"/>
      <c r="AX326" s="98">
        <f t="shared" si="723"/>
        <v>0</v>
      </c>
      <c r="AY326" s="97">
        <v>0</v>
      </c>
      <c r="AZ326" s="98">
        <f t="shared" si="724"/>
        <v>0</v>
      </c>
      <c r="BA326" s="97">
        <v>0</v>
      </c>
      <c r="BB326" s="98">
        <f t="shared" si="725"/>
        <v>0</v>
      </c>
      <c r="BC326" s="97">
        <v>0</v>
      </c>
      <c r="BD326" s="98">
        <f t="shared" si="726"/>
        <v>0</v>
      </c>
      <c r="BE326" s="97"/>
      <c r="BF326" s="98">
        <f t="shared" si="727"/>
        <v>0</v>
      </c>
      <c r="BG326" s="97">
        <v>0</v>
      </c>
      <c r="BH326" s="98">
        <f t="shared" si="728"/>
        <v>0</v>
      </c>
      <c r="BI326" s="97">
        <v>0</v>
      </c>
      <c r="BJ326" s="98">
        <f t="shared" si="729"/>
        <v>0</v>
      </c>
      <c r="BK326" s="97">
        <v>0</v>
      </c>
      <c r="BL326" s="98">
        <f t="shared" si="730"/>
        <v>0</v>
      </c>
      <c r="BM326" s="97">
        <v>1</v>
      </c>
      <c r="BN326" s="98">
        <f t="shared" si="731"/>
        <v>53694.144</v>
      </c>
      <c r="BO326" s="97"/>
      <c r="BP326" s="98">
        <f t="shared" si="732"/>
        <v>0</v>
      </c>
      <c r="BQ326" s="97">
        <v>0</v>
      </c>
      <c r="BR326" s="98">
        <f t="shared" si="733"/>
        <v>0</v>
      </c>
      <c r="BS326" s="97"/>
      <c r="BT326" s="102">
        <f t="shared" si="734"/>
        <v>0</v>
      </c>
      <c r="BU326" s="104">
        <v>0</v>
      </c>
      <c r="BV326" s="98">
        <f t="shared" si="735"/>
        <v>0</v>
      </c>
      <c r="BW326" s="97">
        <v>0</v>
      </c>
      <c r="BX326" s="98">
        <f t="shared" si="736"/>
        <v>0</v>
      </c>
      <c r="BY326" s="97">
        <v>0</v>
      </c>
      <c r="BZ326" s="98">
        <f t="shared" si="737"/>
        <v>0</v>
      </c>
      <c r="CA326" s="97"/>
      <c r="CB326" s="98">
        <f t="shared" si="738"/>
        <v>0</v>
      </c>
      <c r="CC326" s="97">
        <v>0</v>
      </c>
      <c r="CD326" s="98">
        <f t="shared" si="739"/>
        <v>0</v>
      </c>
      <c r="CE326" s="97"/>
      <c r="CF326" s="98">
        <f t="shared" si="740"/>
        <v>0</v>
      </c>
      <c r="CG326" s="97"/>
      <c r="CH326" s="98">
        <f t="shared" si="741"/>
        <v>0</v>
      </c>
      <c r="CI326" s="97"/>
      <c r="CJ326" s="98">
        <f t="shared" si="742"/>
        <v>0</v>
      </c>
      <c r="CK326" s="97"/>
      <c r="CL326" s="98">
        <f t="shared" si="743"/>
        <v>0</v>
      </c>
      <c r="CM326" s="97"/>
      <c r="CN326" s="98">
        <f t="shared" si="744"/>
        <v>0</v>
      </c>
      <c r="CO326" s="97">
        <v>0</v>
      </c>
      <c r="CP326" s="98">
        <f t="shared" si="745"/>
        <v>0</v>
      </c>
      <c r="CQ326" s="97"/>
      <c r="CR326" s="98">
        <f t="shared" si="746"/>
        <v>0</v>
      </c>
      <c r="CS326" s="97">
        <v>0</v>
      </c>
      <c r="CT326" s="98">
        <f t="shared" si="747"/>
        <v>0</v>
      </c>
      <c r="CU326" s="103">
        <v>0</v>
      </c>
      <c r="CV326" s="98">
        <f t="shared" si="748"/>
        <v>0</v>
      </c>
      <c r="CW326" s="97">
        <v>0</v>
      </c>
      <c r="CX326" s="102">
        <f t="shared" si="749"/>
        <v>0</v>
      </c>
      <c r="CY326" s="97"/>
      <c r="CZ326" s="98">
        <f t="shared" si="750"/>
        <v>0</v>
      </c>
      <c r="DA326" s="104"/>
      <c r="DB326" s="98">
        <f t="shared" si="751"/>
        <v>0</v>
      </c>
      <c r="DC326" s="97"/>
      <c r="DD326" s="98">
        <f t="shared" si="752"/>
        <v>0</v>
      </c>
      <c r="DE326" s="97"/>
      <c r="DF326" s="98">
        <f t="shared" si="753"/>
        <v>0</v>
      </c>
      <c r="DG326" s="97"/>
      <c r="DH326" s="102">
        <f t="shared" si="754"/>
        <v>0</v>
      </c>
      <c r="DI326" s="98">
        <f t="shared" si="703"/>
        <v>41</v>
      </c>
      <c r="DJ326" s="98">
        <f t="shared" si="704"/>
        <v>2150450.4671999994</v>
      </c>
    </row>
    <row r="327" spans="1:114" ht="30" customHeight="1" x14ac:dyDescent="0.25">
      <c r="A327" s="89"/>
      <c r="B327" s="90">
        <v>279</v>
      </c>
      <c r="C327" s="91" t="s">
        <v>735</v>
      </c>
      <c r="D327" s="92" t="s">
        <v>736</v>
      </c>
      <c r="E327" s="85">
        <v>23160</v>
      </c>
      <c r="F327" s="93">
        <v>2.41</v>
      </c>
      <c r="G327" s="111">
        <v>0.8</v>
      </c>
      <c r="H327" s="149"/>
      <c r="I327" s="95">
        <v>1.4</v>
      </c>
      <c r="J327" s="95">
        <v>1.68</v>
      </c>
      <c r="K327" s="95">
        <v>2.23</v>
      </c>
      <c r="L327" s="96">
        <v>2.57</v>
      </c>
      <c r="M327" s="97">
        <v>7</v>
      </c>
      <c r="N327" s="98">
        <f t="shared" si="705"/>
        <v>481353.73440000013</v>
      </c>
      <c r="O327" s="87">
        <v>245</v>
      </c>
      <c r="P327" s="97">
        <f t="shared" si="706"/>
        <v>16847380.704000004</v>
      </c>
      <c r="Q327" s="97">
        <v>133</v>
      </c>
      <c r="R327" s="98">
        <f t="shared" si="707"/>
        <v>9145720.9536000006</v>
      </c>
      <c r="S327" s="97"/>
      <c r="T327" s="98">
        <f t="shared" si="708"/>
        <v>0</v>
      </c>
      <c r="U327" s="97">
        <v>1</v>
      </c>
      <c r="V327" s="98">
        <f t="shared" si="709"/>
        <v>68764.819200000013</v>
      </c>
      <c r="W327" s="97">
        <v>0</v>
      </c>
      <c r="X327" s="98">
        <f t="shared" si="710"/>
        <v>0</v>
      </c>
      <c r="Y327" s="97"/>
      <c r="Z327" s="98">
        <f t="shared" si="711"/>
        <v>0</v>
      </c>
      <c r="AA327" s="97">
        <v>0</v>
      </c>
      <c r="AB327" s="98">
        <f t="shared" si="712"/>
        <v>0</v>
      </c>
      <c r="AC327" s="97"/>
      <c r="AD327" s="98">
        <f t="shared" si="713"/>
        <v>0</v>
      </c>
      <c r="AE327" s="97">
        <v>0</v>
      </c>
      <c r="AF327" s="98">
        <f t="shared" si="714"/>
        <v>0</v>
      </c>
      <c r="AG327" s="97">
        <v>1</v>
      </c>
      <c r="AH327" s="98">
        <f t="shared" si="715"/>
        <v>68764.819200000013</v>
      </c>
      <c r="AI327" s="97"/>
      <c r="AJ327" s="98">
        <f t="shared" si="716"/>
        <v>0</v>
      </c>
      <c r="AK327" s="97"/>
      <c r="AL327" s="97">
        <f t="shared" si="717"/>
        <v>0</v>
      </c>
      <c r="AM327" s="97">
        <v>21</v>
      </c>
      <c r="AN327" s="98">
        <f t="shared" si="718"/>
        <v>1732873.4438400001</v>
      </c>
      <c r="AO327" s="103">
        <v>4</v>
      </c>
      <c r="AP327" s="98">
        <f t="shared" si="719"/>
        <v>330071.1321600001</v>
      </c>
      <c r="AQ327" s="97">
        <v>0</v>
      </c>
      <c r="AR327" s="102">
        <f t="shared" si="720"/>
        <v>0</v>
      </c>
      <c r="AS327" s="97"/>
      <c r="AT327" s="98">
        <f t="shared" si="721"/>
        <v>0</v>
      </c>
      <c r="AU327" s="97"/>
      <c r="AV327" s="97">
        <f t="shared" si="722"/>
        <v>0</v>
      </c>
      <c r="AW327" s="97"/>
      <c r="AX327" s="98">
        <f t="shared" si="723"/>
        <v>0</v>
      </c>
      <c r="AY327" s="97">
        <v>0</v>
      </c>
      <c r="AZ327" s="98">
        <f t="shared" si="724"/>
        <v>0</v>
      </c>
      <c r="BA327" s="97">
        <v>0</v>
      </c>
      <c r="BB327" s="98">
        <f t="shared" si="725"/>
        <v>0</v>
      </c>
      <c r="BC327" s="97">
        <v>0</v>
      </c>
      <c r="BD327" s="98">
        <f t="shared" si="726"/>
        <v>0</v>
      </c>
      <c r="BE327" s="97"/>
      <c r="BF327" s="98">
        <f t="shared" si="727"/>
        <v>0</v>
      </c>
      <c r="BG327" s="97">
        <v>5</v>
      </c>
      <c r="BH327" s="98">
        <f t="shared" si="728"/>
        <v>412588.9152000001</v>
      </c>
      <c r="BI327" s="97">
        <v>0</v>
      </c>
      <c r="BJ327" s="98">
        <f t="shared" si="729"/>
        <v>0</v>
      </c>
      <c r="BK327" s="97">
        <v>0</v>
      </c>
      <c r="BL327" s="98">
        <f t="shared" si="730"/>
        <v>0</v>
      </c>
      <c r="BM327" s="97"/>
      <c r="BN327" s="98">
        <f t="shared" si="731"/>
        <v>0</v>
      </c>
      <c r="BO327" s="97"/>
      <c r="BP327" s="98">
        <f t="shared" si="732"/>
        <v>0</v>
      </c>
      <c r="BQ327" s="97">
        <v>0</v>
      </c>
      <c r="BR327" s="98">
        <f t="shared" si="733"/>
        <v>0</v>
      </c>
      <c r="BS327" s="97">
        <v>3</v>
      </c>
      <c r="BT327" s="102">
        <f t="shared" si="734"/>
        <v>247553.34912000009</v>
      </c>
      <c r="BU327" s="104">
        <v>0</v>
      </c>
      <c r="BV327" s="98">
        <f t="shared" si="735"/>
        <v>0</v>
      </c>
      <c r="BW327" s="97">
        <v>0</v>
      </c>
      <c r="BX327" s="98">
        <f t="shared" si="736"/>
        <v>0</v>
      </c>
      <c r="BY327" s="97">
        <v>0</v>
      </c>
      <c r="BZ327" s="98">
        <f t="shared" si="737"/>
        <v>0</v>
      </c>
      <c r="CA327" s="97">
        <v>1</v>
      </c>
      <c r="CB327" s="98">
        <f t="shared" si="738"/>
        <v>75016.166400000016</v>
      </c>
      <c r="CC327" s="97">
        <v>0</v>
      </c>
      <c r="CD327" s="98">
        <f t="shared" si="739"/>
        <v>0</v>
      </c>
      <c r="CE327" s="97"/>
      <c r="CF327" s="98">
        <f t="shared" si="740"/>
        <v>0</v>
      </c>
      <c r="CG327" s="97"/>
      <c r="CH327" s="98">
        <f t="shared" si="741"/>
        <v>0</v>
      </c>
      <c r="CI327" s="97"/>
      <c r="CJ327" s="98">
        <f t="shared" si="742"/>
        <v>0</v>
      </c>
      <c r="CK327" s="97"/>
      <c r="CL327" s="98">
        <f t="shared" si="743"/>
        <v>0</v>
      </c>
      <c r="CM327" s="97"/>
      <c r="CN327" s="98">
        <f t="shared" si="744"/>
        <v>0</v>
      </c>
      <c r="CO327" s="97">
        <v>5</v>
      </c>
      <c r="CP327" s="98">
        <f t="shared" si="745"/>
        <v>416339.72352000012</v>
      </c>
      <c r="CQ327" s="97"/>
      <c r="CR327" s="98">
        <f t="shared" si="746"/>
        <v>0</v>
      </c>
      <c r="CS327" s="97">
        <v>0</v>
      </c>
      <c r="CT327" s="98">
        <f t="shared" si="747"/>
        <v>0</v>
      </c>
      <c r="CU327" s="103"/>
      <c r="CV327" s="98">
        <f t="shared" si="748"/>
        <v>0</v>
      </c>
      <c r="CW327" s="97">
        <v>0</v>
      </c>
      <c r="CX327" s="102">
        <f t="shared" si="749"/>
        <v>0</v>
      </c>
      <c r="CY327" s="97"/>
      <c r="CZ327" s="98">
        <f t="shared" si="750"/>
        <v>0</v>
      </c>
      <c r="DA327" s="104"/>
      <c r="DB327" s="98">
        <f t="shared" si="751"/>
        <v>0</v>
      </c>
      <c r="DC327" s="97"/>
      <c r="DD327" s="98">
        <f t="shared" si="752"/>
        <v>0</v>
      </c>
      <c r="DE327" s="97"/>
      <c r="DF327" s="98">
        <f t="shared" si="753"/>
        <v>0</v>
      </c>
      <c r="DG327" s="97"/>
      <c r="DH327" s="102">
        <f t="shared" si="754"/>
        <v>0</v>
      </c>
      <c r="DI327" s="98">
        <f t="shared" si="703"/>
        <v>426</v>
      </c>
      <c r="DJ327" s="98">
        <f t="shared" si="704"/>
        <v>29826427.760640007</v>
      </c>
    </row>
    <row r="328" spans="1:114" ht="30" customHeight="1" x14ac:dyDescent="0.25">
      <c r="A328" s="89"/>
      <c r="B328" s="90">
        <v>280</v>
      </c>
      <c r="C328" s="91" t="s">
        <v>737</v>
      </c>
      <c r="D328" s="92" t="s">
        <v>738</v>
      </c>
      <c r="E328" s="85">
        <v>23160</v>
      </c>
      <c r="F328" s="93">
        <v>1.43</v>
      </c>
      <c r="G328" s="94">
        <v>1</v>
      </c>
      <c r="H328" s="88"/>
      <c r="I328" s="95">
        <v>1.4</v>
      </c>
      <c r="J328" s="95">
        <v>1.68</v>
      </c>
      <c r="K328" s="95">
        <v>2.23</v>
      </c>
      <c r="L328" s="96">
        <v>2.57</v>
      </c>
      <c r="M328" s="97">
        <v>12</v>
      </c>
      <c r="N328" s="98">
        <f t="shared" si="705"/>
        <v>612035.424</v>
      </c>
      <c r="O328" s="87">
        <v>3</v>
      </c>
      <c r="P328" s="97">
        <f t="shared" si="706"/>
        <v>153008.856</v>
      </c>
      <c r="Q328" s="97">
        <v>15</v>
      </c>
      <c r="R328" s="98">
        <f t="shared" si="707"/>
        <v>765044.28</v>
      </c>
      <c r="S328" s="97"/>
      <c r="T328" s="98">
        <f t="shared" si="708"/>
        <v>0</v>
      </c>
      <c r="U328" s="97">
        <v>43</v>
      </c>
      <c r="V328" s="98">
        <f t="shared" si="709"/>
        <v>2193126.9359999998</v>
      </c>
      <c r="W328" s="97">
        <v>0</v>
      </c>
      <c r="X328" s="98">
        <f t="shared" si="710"/>
        <v>0</v>
      </c>
      <c r="Y328" s="97"/>
      <c r="Z328" s="98">
        <f t="shared" si="711"/>
        <v>0</v>
      </c>
      <c r="AA328" s="97">
        <v>0</v>
      </c>
      <c r="AB328" s="98">
        <f t="shared" si="712"/>
        <v>0</v>
      </c>
      <c r="AC328" s="97"/>
      <c r="AD328" s="98">
        <f t="shared" si="713"/>
        <v>0</v>
      </c>
      <c r="AE328" s="97">
        <v>0</v>
      </c>
      <c r="AF328" s="98">
        <f t="shared" si="714"/>
        <v>0</v>
      </c>
      <c r="AG328" s="97"/>
      <c r="AH328" s="98">
        <f t="shared" si="715"/>
        <v>0</v>
      </c>
      <c r="AI328" s="97"/>
      <c r="AJ328" s="98">
        <f t="shared" si="716"/>
        <v>0</v>
      </c>
      <c r="AK328" s="97">
        <v>4</v>
      </c>
      <c r="AL328" s="97">
        <f t="shared" si="717"/>
        <v>204011.80799999999</v>
      </c>
      <c r="AM328" s="97">
        <v>2</v>
      </c>
      <c r="AN328" s="98">
        <f t="shared" si="718"/>
        <v>122407.08479999998</v>
      </c>
      <c r="AO328" s="103">
        <v>9</v>
      </c>
      <c r="AP328" s="98">
        <f t="shared" si="719"/>
        <v>550831.88160000008</v>
      </c>
      <c r="AQ328" s="97">
        <v>0</v>
      </c>
      <c r="AR328" s="102">
        <f t="shared" si="720"/>
        <v>0</v>
      </c>
      <c r="AS328" s="97"/>
      <c r="AT328" s="98">
        <f t="shared" si="721"/>
        <v>0</v>
      </c>
      <c r="AU328" s="97"/>
      <c r="AV328" s="97">
        <f t="shared" si="722"/>
        <v>0</v>
      </c>
      <c r="AW328" s="97"/>
      <c r="AX328" s="98">
        <f t="shared" si="723"/>
        <v>0</v>
      </c>
      <c r="AY328" s="97">
        <v>0</v>
      </c>
      <c r="AZ328" s="98">
        <f t="shared" si="724"/>
        <v>0</v>
      </c>
      <c r="BA328" s="97">
        <v>0</v>
      </c>
      <c r="BB328" s="98">
        <f t="shared" si="725"/>
        <v>0</v>
      </c>
      <c r="BC328" s="97">
        <v>0</v>
      </c>
      <c r="BD328" s="98">
        <f t="shared" si="726"/>
        <v>0</v>
      </c>
      <c r="BE328" s="97"/>
      <c r="BF328" s="98">
        <f t="shared" si="727"/>
        <v>0</v>
      </c>
      <c r="BG328" s="97">
        <v>0</v>
      </c>
      <c r="BH328" s="98">
        <f t="shared" si="728"/>
        <v>0</v>
      </c>
      <c r="BI328" s="97">
        <v>0</v>
      </c>
      <c r="BJ328" s="98">
        <f t="shared" si="729"/>
        <v>0</v>
      </c>
      <c r="BK328" s="97">
        <v>0</v>
      </c>
      <c r="BL328" s="98">
        <f t="shared" si="730"/>
        <v>0</v>
      </c>
      <c r="BM328" s="97"/>
      <c r="BN328" s="98">
        <f t="shared" si="731"/>
        <v>0</v>
      </c>
      <c r="BO328" s="97"/>
      <c r="BP328" s="98">
        <f t="shared" si="732"/>
        <v>0</v>
      </c>
      <c r="BQ328" s="97">
        <v>0</v>
      </c>
      <c r="BR328" s="98">
        <f t="shared" si="733"/>
        <v>0</v>
      </c>
      <c r="BS328" s="97"/>
      <c r="BT328" s="102">
        <f t="shared" si="734"/>
        <v>0</v>
      </c>
      <c r="BU328" s="104">
        <v>0</v>
      </c>
      <c r="BV328" s="98">
        <f t="shared" si="735"/>
        <v>0</v>
      </c>
      <c r="BW328" s="97">
        <v>0</v>
      </c>
      <c r="BX328" s="98">
        <f t="shared" si="736"/>
        <v>0</v>
      </c>
      <c r="BY328" s="97">
        <v>0</v>
      </c>
      <c r="BZ328" s="98">
        <f t="shared" si="737"/>
        <v>0</v>
      </c>
      <c r="CA328" s="97"/>
      <c r="CB328" s="98">
        <f t="shared" si="738"/>
        <v>0</v>
      </c>
      <c r="CC328" s="97">
        <v>0</v>
      </c>
      <c r="CD328" s="98">
        <f t="shared" si="739"/>
        <v>0</v>
      </c>
      <c r="CE328" s="97"/>
      <c r="CF328" s="98">
        <f t="shared" si="740"/>
        <v>0</v>
      </c>
      <c r="CG328" s="97"/>
      <c r="CH328" s="98">
        <f t="shared" si="741"/>
        <v>0</v>
      </c>
      <c r="CI328" s="97"/>
      <c r="CJ328" s="98">
        <f t="shared" si="742"/>
        <v>0</v>
      </c>
      <c r="CK328" s="97"/>
      <c r="CL328" s="98">
        <f t="shared" si="743"/>
        <v>0</v>
      </c>
      <c r="CM328" s="97"/>
      <c r="CN328" s="98">
        <f t="shared" si="744"/>
        <v>0</v>
      </c>
      <c r="CO328" s="97">
        <v>0</v>
      </c>
      <c r="CP328" s="98">
        <f t="shared" si="745"/>
        <v>0</v>
      </c>
      <c r="CQ328" s="97"/>
      <c r="CR328" s="98">
        <f t="shared" si="746"/>
        <v>0</v>
      </c>
      <c r="CS328" s="97">
        <v>0</v>
      </c>
      <c r="CT328" s="98">
        <f t="shared" si="747"/>
        <v>0</v>
      </c>
      <c r="CU328" s="103">
        <v>0</v>
      </c>
      <c r="CV328" s="98">
        <f t="shared" si="748"/>
        <v>0</v>
      </c>
      <c r="CW328" s="97">
        <v>0</v>
      </c>
      <c r="CX328" s="102">
        <f t="shared" si="749"/>
        <v>0</v>
      </c>
      <c r="CY328" s="97">
        <v>0</v>
      </c>
      <c r="CZ328" s="98">
        <f t="shared" si="750"/>
        <v>0</v>
      </c>
      <c r="DA328" s="104"/>
      <c r="DB328" s="98">
        <f t="shared" si="751"/>
        <v>0</v>
      </c>
      <c r="DC328" s="97"/>
      <c r="DD328" s="98">
        <f t="shared" si="752"/>
        <v>0</v>
      </c>
      <c r="DE328" s="97"/>
      <c r="DF328" s="98">
        <f t="shared" si="753"/>
        <v>0</v>
      </c>
      <c r="DG328" s="97"/>
      <c r="DH328" s="102">
        <f t="shared" si="754"/>
        <v>0</v>
      </c>
      <c r="DI328" s="98">
        <f t="shared" si="703"/>
        <v>88</v>
      </c>
      <c r="DJ328" s="98">
        <f t="shared" si="704"/>
        <v>4600466.2704000007</v>
      </c>
    </row>
    <row r="329" spans="1:114" ht="30" customHeight="1" x14ac:dyDescent="0.25">
      <c r="A329" s="89"/>
      <c r="B329" s="90">
        <v>281</v>
      </c>
      <c r="C329" s="91" t="s">
        <v>739</v>
      </c>
      <c r="D329" s="92" t="s">
        <v>740</v>
      </c>
      <c r="E329" s="85">
        <v>23160</v>
      </c>
      <c r="F329" s="93">
        <v>1.83</v>
      </c>
      <c r="G329" s="94">
        <v>1</v>
      </c>
      <c r="H329" s="88"/>
      <c r="I329" s="95">
        <v>1.4</v>
      </c>
      <c r="J329" s="95">
        <v>1.68</v>
      </c>
      <c r="K329" s="95">
        <v>2.23</v>
      </c>
      <c r="L329" s="96">
        <v>2.57</v>
      </c>
      <c r="M329" s="97">
        <v>12</v>
      </c>
      <c r="N329" s="98">
        <f t="shared" si="705"/>
        <v>783234.14400000009</v>
      </c>
      <c r="O329" s="87">
        <v>5</v>
      </c>
      <c r="P329" s="97">
        <f t="shared" si="706"/>
        <v>326347.56</v>
      </c>
      <c r="Q329" s="97">
        <v>3</v>
      </c>
      <c r="R329" s="98">
        <f t="shared" si="707"/>
        <v>195808.53600000002</v>
      </c>
      <c r="S329" s="97"/>
      <c r="T329" s="98">
        <f t="shared" si="708"/>
        <v>0</v>
      </c>
      <c r="U329" s="97">
        <v>8</v>
      </c>
      <c r="V329" s="98">
        <f t="shared" si="709"/>
        <v>522156.09600000002</v>
      </c>
      <c r="W329" s="97">
        <v>0</v>
      </c>
      <c r="X329" s="98">
        <f t="shared" si="710"/>
        <v>0</v>
      </c>
      <c r="Y329" s="97"/>
      <c r="Z329" s="98">
        <f t="shared" si="711"/>
        <v>0</v>
      </c>
      <c r="AA329" s="97">
        <v>0</v>
      </c>
      <c r="AB329" s="98">
        <f t="shared" si="712"/>
        <v>0</v>
      </c>
      <c r="AC329" s="97"/>
      <c r="AD329" s="98">
        <f t="shared" si="713"/>
        <v>0</v>
      </c>
      <c r="AE329" s="97">
        <v>0</v>
      </c>
      <c r="AF329" s="98">
        <f t="shared" si="714"/>
        <v>0</v>
      </c>
      <c r="AG329" s="99"/>
      <c r="AH329" s="98">
        <f t="shared" si="715"/>
        <v>0</v>
      </c>
      <c r="AI329" s="97">
        <v>4</v>
      </c>
      <c r="AJ329" s="98">
        <f t="shared" si="716"/>
        <v>261078.04800000001</v>
      </c>
      <c r="AK329" s="97">
        <v>3</v>
      </c>
      <c r="AL329" s="97">
        <f t="shared" si="717"/>
        <v>195808.53600000002</v>
      </c>
      <c r="AM329" s="97">
        <v>2</v>
      </c>
      <c r="AN329" s="98">
        <f t="shared" si="718"/>
        <v>156646.82880000002</v>
      </c>
      <c r="AO329" s="103">
        <v>6</v>
      </c>
      <c r="AP329" s="98">
        <f t="shared" si="719"/>
        <v>469940.48640000005</v>
      </c>
      <c r="AQ329" s="97">
        <v>0</v>
      </c>
      <c r="AR329" s="102">
        <f t="shared" si="720"/>
        <v>0</v>
      </c>
      <c r="AS329" s="97"/>
      <c r="AT329" s="98">
        <f t="shared" si="721"/>
        <v>0</v>
      </c>
      <c r="AU329" s="97"/>
      <c r="AV329" s="97">
        <f t="shared" si="722"/>
        <v>0</v>
      </c>
      <c r="AW329" s="97"/>
      <c r="AX329" s="98">
        <f t="shared" si="723"/>
        <v>0</v>
      </c>
      <c r="AY329" s="97">
        <v>0</v>
      </c>
      <c r="AZ329" s="98">
        <f t="shared" si="724"/>
        <v>0</v>
      </c>
      <c r="BA329" s="97">
        <v>0</v>
      </c>
      <c r="BB329" s="98">
        <f t="shared" si="725"/>
        <v>0</v>
      </c>
      <c r="BC329" s="97">
        <v>0</v>
      </c>
      <c r="BD329" s="98">
        <f t="shared" si="726"/>
        <v>0</v>
      </c>
      <c r="BE329" s="97"/>
      <c r="BF329" s="98">
        <f t="shared" si="727"/>
        <v>0</v>
      </c>
      <c r="BG329" s="97">
        <v>3</v>
      </c>
      <c r="BH329" s="98">
        <f t="shared" si="728"/>
        <v>234970.24320000003</v>
      </c>
      <c r="BI329" s="97">
        <v>0</v>
      </c>
      <c r="BJ329" s="98">
        <f t="shared" si="729"/>
        <v>0</v>
      </c>
      <c r="BK329" s="97">
        <v>0</v>
      </c>
      <c r="BL329" s="98">
        <f t="shared" si="730"/>
        <v>0</v>
      </c>
      <c r="BM329" s="97"/>
      <c r="BN329" s="98">
        <f t="shared" si="731"/>
        <v>0</v>
      </c>
      <c r="BO329" s="97"/>
      <c r="BP329" s="98">
        <f t="shared" si="732"/>
        <v>0</v>
      </c>
      <c r="BQ329" s="97">
        <v>0</v>
      </c>
      <c r="BR329" s="98">
        <f t="shared" si="733"/>
        <v>0</v>
      </c>
      <c r="BS329" s="97"/>
      <c r="BT329" s="102">
        <f t="shared" si="734"/>
        <v>0</v>
      </c>
      <c r="BU329" s="104">
        <v>0</v>
      </c>
      <c r="BV329" s="98">
        <f t="shared" si="735"/>
        <v>0</v>
      </c>
      <c r="BW329" s="97">
        <v>0</v>
      </c>
      <c r="BX329" s="98">
        <f t="shared" si="736"/>
        <v>0</v>
      </c>
      <c r="BY329" s="97">
        <v>0</v>
      </c>
      <c r="BZ329" s="98">
        <f t="shared" si="737"/>
        <v>0</v>
      </c>
      <c r="CA329" s="97"/>
      <c r="CB329" s="98">
        <f t="shared" si="738"/>
        <v>0</v>
      </c>
      <c r="CC329" s="97">
        <v>0</v>
      </c>
      <c r="CD329" s="98">
        <f t="shared" si="739"/>
        <v>0</v>
      </c>
      <c r="CE329" s="97"/>
      <c r="CF329" s="98">
        <f t="shared" si="740"/>
        <v>0</v>
      </c>
      <c r="CG329" s="97"/>
      <c r="CH329" s="98">
        <f t="shared" si="741"/>
        <v>0</v>
      </c>
      <c r="CI329" s="97"/>
      <c r="CJ329" s="98">
        <f t="shared" si="742"/>
        <v>0</v>
      </c>
      <c r="CK329" s="97"/>
      <c r="CL329" s="98">
        <f t="shared" si="743"/>
        <v>0</v>
      </c>
      <c r="CM329" s="97"/>
      <c r="CN329" s="98">
        <f t="shared" si="744"/>
        <v>0</v>
      </c>
      <c r="CO329" s="97">
        <v>2</v>
      </c>
      <c r="CP329" s="98">
        <f t="shared" si="745"/>
        <v>158070.89088000002</v>
      </c>
      <c r="CQ329" s="97"/>
      <c r="CR329" s="98">
        <f t="shared" si="746"/>
        <v>0</v>
      </c>
      <c r="CS329" s="97">
        <v>0</v>
      </c>
      <c r="CT329" s="98">
        <f t="shared" si="747"/>
        <v>0</v>
      </c>
      <c r="CU329" s="103">
        <v>0</v>
      </c>
      <c r="CV329" s="98">
        <f t="shared" si="748"/>
        <v>0</v>
      </c>
      <c r="CW329" s="97">
        <v>0</v>
      </c>
      <c r="CX329" s="102">
        <f t="shared" si="749"/>
        <v>0</v>
      </c>
      <c r="CY329" s="97">
        <v>0</v>
      </c>
      <c r="CZ329" s="98">
        <f t="shared" si="750"/>
        <v>0</v>
      </c>
      <c r="DA329" s="104"/>
      <c r="DB329" s="98">
        <f t="shared" si="751"/>
        <v>0</v>
      </c>
      <c r="DC329" s="97"/>
      <c r="DD329" s="98">
        <f t="shared" si="752"/>
        <v>0</v>
      </c>
      <c r="DE329" s="97"/>
      <c r="DF329" s="98">
        <f t="shared" si="753"/>
        <v>0</v>
      </c>
      <c r="DG329" s="97"/>
      <c r="DH329" s="102">
        <f t="shared" si="754"/>
        <v>0</v>
      </c>
      <c r="DI329" s="98">
        <f t="shared" si="703"/>
        <v>48</v>
      </c>
      <c r="DJ329" s="98">
        <f t="shared" si="704"/>
        <v>3304061.3692800002</v>
      </c>
    </row>
    <row r="330" spans="1:114" ht="30" customHeight="1" x14ac:dyDescent="0.25">
      <c r="A330" s="89"/>
      <c r="B330" s="90">
        <v>282</v>
      </c>
      <c r="C330" s="91" t="s">
        <v>741</v>
      </c>
      <c r="D330" s="92" t="s">
        <v>742</v>
      </c>
      <c r="E330" s="85">
        <v>23160</v>
      </c>
      <c r="F330" s="93">
        <v>2.16</v>
      </c>
      <c r="G330" s="94">
        <v>1</v>
      </c>
      <c r="H330" s="88"/>
      <c r="I330" s="95">
        <v>1.4</v>
      </c>
      <c r="J330" s="95">
        <v>1.68</v>
      </c>
      <c r="K330" s="95">
        <v>2.23</v>
      </c>
      <c r="L330" s="96">
        <v>2.57</v>
      </c>
      <c r="M330" s="97">
        <v>8</v>
      </c>
      <c r="N330" s="98">
        <f t="shared" si="705"/>
        <v>616315.39199999999</v>
      </c>
      <c r="O330" s="87">
        <v>0</v>
      </c>
      <c r="P330" s="97">
        <f t="shared" si="706"/>
        <v>0</v>
      </c>
      <c r="Q330" s="97"/>
      <c r="R330" s="98">
        <f t="shared" si="707"/>
        <v>0</v>
      </c>
      <c r="S330" s="97"/>
      <c r="T330" s="98">
        <f t="shared" si="708"/>
        <v>0</v>
      </c>
      <c r="U330" s="97">
        <v>4</v>
      </c>
      <c r="V330" s="98">
        <f t="shared" si="709"/>
        <v>308157.696</v>
      </c>
      <c r="W330" s="97">
        <v>0</v>
      </c>
      <c r="X330" s="98">
        <f t="shared" si="710"/>
        <v>0</v>
      </c>
      <c r="Y330" s="97"/>
      <c r="Z330" s="98">
        <f t="shared" si="711"/>
        <v>0</v>
      </c>
      <c r="AA330" s="97">
        <v>0</v>
      </c>
      <c r="AB330" s="98">
        <f t="shared" si="712"/>
        <v>0</v>
      </c>
      <c r="AC330" s="97"/>
      <c r="AD330" s="98">
        <f t="shared" si="713"/>
        <v>0</v>
      </c>
      <c r="AE330" s="97">
        <v>0</v>
      </c>
      <c r="AF330" s="98">
        <f t="shared" si="714"/>
        <v>0</v>
      </c>
      <c r="AG330" s="99"/>
      <c r="AH330" s="98">
        <f t="shared" si="715"/>
        <v>0</v>
      </c>
      <c r="AI330" s="97"/>
      <c r="AJ330" s="98">
        <f t="shared" si="716"/>
        <v>0</v>
      </c>
      <c r="AK330" s="97"/>
      <c r="AL330" s="97">
        <f t="shared" si="717"/>
        <v>0</v>
      </c>
      <c r="AM330" s="97"/>
      <c r="AN330" s="98">
        <f t="shared" si="718"/>
        <v>0</v>
      </c>
      <c r="AO330" s="103"/>
      <c r="AP330" s="98">
        <f t="shared" si="719"/>
        <v>0</v>
      </c>
      <c r="AQ330" s="97">
        <v>0</v>
      </c>
      <c r="AR330" s="102">
        <f t="shared" si="720"/>
        <v>0</v>
      </c>
      <c r="AS330" s="97"/>
      <c r="AT330" s="98">
        <f t="shared" si="721"/>
        <v>0</v>
      </c>
      <c r="AU330" s="97"/>
      <c r="AV330" s="97">
        <f t="shared" si="722"/>
        <v>0</v>
      </c>
      <c r="AW330" s="97"/>
      <c r="AX330" s="98">
        <f t="shared" si="723"/>
        <v>0</v>
      </c>
      <c r="AY330" s="97">
        <v>0</v>
      </c>
      <c r="AZ330" s="98">
        <f t="shared" si="724"/>
        <v>0</v>
      </c>
      <c r="BA330" s="97">
        <v>0</v>
      </c>
      <c r="BB330" s="98">
        <f t="shared" si="725"/>
        <v>0</v>
      </c>
      <c r="BC330" s="97">
        <v>0</v>
      </c>
      <c r="BD330" s="98">
        <f t="shared" si="726"/>
        <v>0</v>
      </c>
      <c r="BE330" s="97"/>
      <c r="BF330" s="98">
        <f t="shared" si="727"/>
        <v>0</v>
      </c>
      <c r="BG330" s="97">
        <v>0</v>
      </c>
      <c r="BH330" s="98">
        <f t="shared" si="728"/>
        <v>0</v>
      </c>
      <c r="BI330" s="97">
        <v>0</v>
      </c>
      <c r="BJ330" s="98">
        <f t="shared" si="729"/>
        <v>0</v>
      </c>
      <c r="BK330" s="97">
        <v>0</v>
      </c>
      <c r="BL330" s="98">
        <f t="shared" si="730"/>
        <v>0</v>
      </c>
      <c r="BM330" s="97"/>
      <c r="BN330" s="98">
        <f t="shared" si="731"/>
        <v>0</v>
      </c>
      <c r="BO330" s="97"/>
      <c r="BP330" s="98">
        <f t="shared" si="732"/>
        <v>0</v>
      </c>
      <c r="BQ330" s="97">
        <v>0</v>
      </c>
      <c r="BR330" s="98">
        <f t="shared" si="733"/>
        <v>0</v>
      </c>
      <c r="BS330" s="97"/>
      <c r="BT330" s="102">
        <f t="shared" si="734"/>
        <v>0</v>
      </c>
      <c r="BU330" s="104">
        <v>0</v>
      </c>
      <c r="BV330" s="98">
        <f t="shared" si="735"/>
        <v>0</v>
      </c>
      <c r="BW330" s="97">
        <v>0</v>
      </c>
      <c r="BX330" s="98">
        <f t="shared" si="736"/>
        <v>0</v>
      </c>
      <c r="BY330" s="97">
        <v>0</v>
      </c>
      <c r="BZ330" s="98">
        <f t="shared" si="737"/>
        <v>0</v>
      </c>
      <c r="CA330" s="97"/>
      <c r="CB330" s="98">
        <f t="shared" si="738"/>
        <v>0</v>
      </c>
      <c r="CC330" s="97">
        <v>0</v>
      </c>
      <c r="CD330" s="98">
        <f t="shared" si="739"/>
        <v>0</v>
      </c>
      <c r="CE330" s="97"/>
      <c r="CF330" s="98">
        <f t="shared" si="740"/>
        <v>0</v>
      </c>
      <c r="CG330" s="97"/>
      <c r="CH330" s="98">
        <f t="shared" si="741"/>
        <v>0</v>
      </c>
      <c r="CI330" s="97"/>
      <c r="CJ330" s="98">
        <f t="shared" si="742"/>
        <v>0</v>
      </c>
      <c r="CK330" s="97"/>
      <c r="CL330" s="98">
        <f t="shared" si="743"/>
        <v>0</v>
      </c>
      <c r="CM330" s="97"/>
      <c r="CN330" s="98">
        <f t="shared" si="744"/>
        <v>0</v>
      </c>
      <c r="CO330" s="97">
        <v>0</v>
      </c>
      <c r="CP330" s="98">
        <f t="shared" si="745"/>
        <v>0</v>
      </c>
      <c r="CQ330" s="97"/>
      <c r="CR330" s="98">
        <f t="shared" si="746"/>
        <v>0</v>
      </c>
      <c r="CS330" s="97">
        <v>0</v>
      </c>
      <c r="CT330" s="98">
        <f t="shared" si="747"/>
        <v>0</v>
      </c>
      <c r="CU330" s="103"/>
      <c r="CV330" s="98">
        <f t="shared" si="748"/>
        <v>0</v>
      </c>
      <c r="CW330" s="97">
        <v>0</v>
      </c>
      <c r="CX330" s="102">
        <f t="shared" si="749"/>
        <v>0</v>
      </c>
      <c r="CY330" s="97">
        <v>0</v>
      </c>
      <c r="CZ330" s="98">
        <f t="shared" si="750"/>
        <v>0</v>
      </c>
      <c r="DA330" s="104"/>
      <c r="DB330" s="98">
        <f t="shared" si="751"/>
        <v>0</v>
      </c>
      <c r="DC330" s="97"/>
      <c r="DD330" s="98">
        <f t="shared" si="752"/>
        <v>0</v>
      </c>
      <c r="DE330" s="97"/>
      <c r="DF330" s="98">
        <f t="shared" si="753"/>
        <v>0</v>
      </c>
      <c r="DG330" s="97"/>
      <c r="DH330" s="102">
        <f t="shared" si="754"/>
        <v>0</v>
      </c>
      <c r="DI330" s="98">
        <f t="shared" si="703"/>
        <v>12</v>
      </c>
      <c r="DJ330" s="98">
        <f t="shared" si="704"/>
        <v>924473.08799999999</v>
      </c>
    </row>
    <row r="331" spans="1:114" ht="30" customHeight="1" x14ac:dyDescent="0.25">
      <c r="A331" s="89"/>
      <c r="B331" s="90">
        <v>283</v>
      </c>
      <c r="C331" s="91" t="s">
        <v>743</v>
      </c>
      <c r="D331" s="92" t="s">
        <v>744</v>
      </c>
      <c r="E331" s="85">
        <v>23160</v>
      </c>
      <c r="F331" s="93">
        <v>1.81</v>
      </c>
      <c r="G331" s="94">
        <v>1</v>
      </c>
      <c r="H331" s="88"/>
      <c r="I331" s="95">
        <v>1.4</v>
      </c>
      <c r="J331" s="95">
        <v>1.68</v>
      </c>
      <c r="K331" s="95">
        <v>2.23</v>
      </c>
      <c r="L331" s="96">
        <v>2.57</v>
      </c>
      <c r="M331" s="98">
        <v>99</v>
      </c>
      <c r="N331" s="98">
        <f>(M331*$E331*$F331*$G331*$I331)</f>
        <v>5810056.5599999996</v>
      </c>
      <c r="O331" s="87">
        <v>20</v>
      </c>
      <c r="P331" s="97">
        <f>(O331*$E331*$F331*$G331*$I331)</f>
        <v>1173748.7999999998</v>
      </c>
      <c r="Q331" s="97">
        <v>8</v>
      </c>
      <c r="R331" s="98">
        <f>(Q331*$E331*$F331*$G331*$I331)</f>
        <v>469499.51999999996</v>
      </c>
      <c r="S331" s="97"/>
      <c r="T331" s="98">
        <f>(S331*$E331*$F331*$G331*$I331)</f>
        <v>0</v>
      </c>
      <c r="U331" s="97">
        <v>25</v>
      </c>
      <c r="V331" s="98">
        <f>(U331*$E331*$F331*$G331*$I331)</f>
        <v>1467186</v>
      </c>
      <c r="W331" s="97">
        <v>0</v>
      </c>
      <c r="X331" s="98">
        <f>(W331*$E331*$F331*$G331*$I331)</f>
        <v>0</v>
      </c>
      <c r="Y331" s="97"/>
      <c r="Z331" s="98">
        <f>(Y331*$E331*$F331*$G331*$I331)</f>
        <v>0</v>
      </c>
      <c r="AA331" s="97">
        <v>0</v>
      </c>
      <c r="AB331" s="98">
        <f>(AA331*$E331*$F331*$G331*$I331)</f>
        <v>0</v>
      </c>
      <c r="AC331" s="97"/>
      <c r="AD331" s="98">
        <f>(AC331*$E331*$F331*$G331*$I331)</f>
        <v>0</v>
      </c>
      <c r="AE331" s="97">
        <v>0</v>
      </c>
      <c r="AF331" s="98">
        <f>(AE331*$E331*$F331*$G331*$I331)</f>
        <v>0</v>
      </c>
      <c r="AG331" s="99"/>
      <c r="AH331" s="98">
        <f>(AG331*$E331*$F331*$G331*$I331)</f>
        <v>0</v>
      </c>
      <c r="AI331" s="97">
        <v>0</v>
      </c>
      <c r="AJ331" s="98">
        <f>(AI331*$E331*$F331*$G331*$I331)</f>
        <v>0</v>
      </c>
      <c r="AK331" s="97">
        <v>15</v>
      </c>
      <c r="AL331" s="98">
        <f>(AK331*$E331*$F331*$G331*$I331)</f>
        <v>880311.6</v>
      </c>
      <c r="AM331" s="97">
        <v>76</v>
      </c>
      <c r="AN331" s="98">
        <f>(AM331*$E331*$F331*$G331*$J331)</f>
        <v>5352294.5279999999</v>
      </c>
      <c r="AO331" s="103">
        <v>25</v>
      </c>
      <c r="AP331" s="98">
        <f>(AO331*$E331*$F331*$G331*$J331)</f>
        <v>1760623.2</v>
      </c>
      <c r="AQ331" s="97">
        <v>0</v>
      </c>
      <c r="AR331" s="98">
        <f>(AQ331*$E331*$F331*$G331*$J331)</f>
        <v>0</v>
      </c>
      <c r="AS331" s="97"/>
      <c r="AT331" s="98">
        <f>(AS331*$E331*$F331*$G331*$I331)</f>
        <v>0</v>
      </c>
      <c r="AU331" s="97"/>
      <c r="AV331" s="98">
        <f>(AU331*$E331*$F331*$G331*$I331)</f>
        <v>0</v>
      </c>
      <c r="AW331" s="97"/>
      <c r="AX331" s="98">
        <f>(AW331*$E331*$F331*$G331*$I331)</f>
        <v>0</v>
      </c>
      <c r="AY331" s="97">
        <v>0</v>
      </c>
      <c r="AZ331" s="98">
        <f>(AY331*$E331*$F331*$G331*$I331)</f>
        <v>0</v>
      </c>
      <c r="BA331" s="97">
        <v>0</v>
      </c>
      <c r="BB331" s="98">
        <f>(BA331*$E331*$F331*$G331*$I331)</f>
        <v>0</v>
      </c>
      <c r="BC331" s="97">
        <v>0</v>
      </c>
      <c r="BD331" s="98">
        <f>(BC331*$E331*$F331*$G331*$I331)</f>
        <v>0</v>
      </c>
      <c r="BE331" s="97"/>
      <c r="BF331" s="98">
        <f>(BE331*$E331*$F331*$G331*$I331)</f>
        <v>0</v>
      </c>
      <c r="BG331" s="97">
        <v>0</v>
      </c>
      <c r="BH331" s="98">
        <f>(BG331*$E331*$F331*$G331*$J331)</f>
        <v>0</v>
      </c>
      <c r="BI331" s="97">
        <v>0</v>
      </c>
      <c r="BJ331" s="98">
        <f>(BI331*$E331*$F331*$G331*$J331)</f>
        <v>0</v>
      </c>
      <c r="BK331" s="97">
        <v>0</v>
      </c>
      <c r="BL331" s="98">
        <f>(BK331*$E331*$F331*$G331*$J331)</f>
        <v>0</v>
      </c>
      <c r="BM331" s="97"/>
      <c r="BN331" s="98">
        <f>(BM331*$E331*$F331*$G331*$J331)</f>
        <v>0</v>
      </c>
      <c r="BO331" s="97"/>
      <c r="BP331" s="98">
        <f>(BO331*$E331*$F331*$G331*$J331)</f>
        <v>0</v>
      </c>
      <c r="BQ331" s="97">
        <v>0</v>
      </c>
      <c r="BR331" s="98">
        <f>(BQ331*$E331*$F331*$G331*$J331)</f>
        <v>0</v>
      </c>
      <c r="BS331" s="97"/>
      <c r="BT331" s="98">
        <f>(BS331*$E331*$F331*$G331*$J331)</f>
        <v>0</v>
      </c>
      <c r="BU331" s="104">
        <v>0</v>
      </c>
      <c r="BV331" s="98">
        <f>(BU331*$E331*$F331*$G331*$I331)</f>
        <v>0</v>
      </c>
      <c r="BW331" s="97">
        <v>0</v>
      </c>
      <c r="BX331" s="98">
        <f>(BW331*$E331*$F331*$G331*$I331)</f>
        <v>0</v>
      </c>
      <c r="BY331" s="97">
        <v>0</v>
      </c>
      <c r="BZ331" s="98">
        <f>(BY331*$E331*$F331*$G331*$I331)</f>
        <v>0</v>
      </c>
      <c r="CA331" s="97"/>
      <c r="CB331" s="98">
        <f>(CA331*$E331*$F331*$G331*$J331)</f>
        <v>0</v>
      </c>
      <c r="CC331" s="97">
        <v>5</v>
      </c>
      <c r="CD331" s="98">
        <f>(CC331*$E331*$F331*$G331*$I331)</f>
        <v>293437.19999999995</v>
      </c>
      <c r="CE331" s="97"/>
      <c r="CF331" s="98">
        <f>(CE331*$E331*$F331*$G331*$I331)</f>
        <v>0</v>
      </c>
      <c r="CG331" s="97"/>
      <c r="CH331" s="98">
        <f>(CG331*$E331*$F331*$G331*$I331)</f>
        <v>0</v>
      </c>
      <c r="CI331" s="97"/>
      <c r="CJ331" s="98">
        <f>(CI331*$E331*$F331*$G331*$I331)</f>
        <v>0</v>
      </c>
      <c r="CK331" s="97"/>
      <c r="CL331" s="98">
        <f>(CK331*$E331*$F331*$G331*$I331)</f>
        <v>0</v>
      </c>
      <c r="CM331" s="97"/>
      <c r="CN331" s="98">
        <f>(CM331*$E331*$F331*$G331*$I331)</f>
        <v>0</v>
      </c>
      <c r="CO331" s="97">
        <v>0</v>
      </c>
      <c r="CP331" s="98">
        <f>(CO331*$E331*$F331*$G331*$J331)</f>
        <v>0</v>
      </c>
      <c r="CQ331" s="97"/>
      <c r="CR331" s="98">
        <f>(CQ331*$E331*$F331*$G331*$J331)</f>
        <v>0</v>
      </c>
      <c r="CS331" s="97">
        <v>0</v>
      </c>
      <c r="CT331" s="98">
        <f>(CS331*$E331*$F331*$G331*$J331)</f>
        <v>0</v>
      </c>
      <c r="CU331" s="103"/>
      <c r="CV331" s="98">
        <f>(CU331*$E331*$F331*$G331*$J331)</f>
        <v>0</v>
      </c>
      <c r="CW331" s="97">
        <v>0</v>
      </c>
      <c r="CX331" s="98">
        <f>(CW331*$E331*$F331*$G331*$J331)</f>
        <v>0</v>
      </c>
      <c r="CY331" s="97">
        <v>0</v>
      </c>
      <c r="CZ331" s="98">
        <f>(CY331*$E331*$F331*$G331*$J331)</f>
        <v>0</v>
      </c>
      <c r="DA331" s="104"/>
      <c r="DB331" s="98">
        <f>(DA331*$E331*$F331*$G331*$J331)</f>
        <v>0</v>
      </c>
      <c r="DC331" s="97"/>
      <c r="DD331" s="98">
        <f>(DC331*$E331*$F331*$G331*$J331)</f>
        <v>0</v>
      </c>
      <c r="DE331" s="97"/>
      <c r="DF331" s="98">
        <f>(DE331*$E331*$F331*$G331*$K331)</f>
        <v>0</v>
      </c>
      <c r="DG331" s="97"/>
      <c r="DH331" s="102">
        <f>(DG331*$E331*$F331*$G331*$L331)</f>
        <v>0</v>
      </c>
      <c r="DI331" s="98">
        <f t="shared" si="703"/>
        <v>273</v>
      </c>
      <c r="DJ331" s="98">
        <f t="shared" si="704"/>
        <v>17207157.407999996</v>
      </c>
    </row>
    <row r="332" spans="1:114" ht="30" customHeight="1" x14ac:dyDescent="0.25">
      <c r="A332" s="89"/>
      <c r="B332" s="90">
        <v>284</v>
      </c>
      <c r="C332" s="91" t="s">
        <v>745</v>
      </c>
      <c r="D332" s="92" t="s">
        <v>746</v>
      </c>
      <c r="E332" s="85">
        <v>23160</v>
      </c>
      <c r="F332" s="93">
        <v>2.67</v>
      </c>
      <c r="G332" s="94">
        <v>1</v>
      </c>
      <c r="H332" s="88"/>
      <c r="I332" s="95">
        <v>1.4</v>
      </c>
      <c r="J332" s="95">
        <v>1.68</v>
      </c>
      <c r="K332" s="95">
        <v>2.23</v>
      </c>
      <c r="L332" s="96">
        <v>2.57</v>
      </c>
      <c r="M332" s="98">
        <v>1</v>
      </c>
      <c r="N332" s="98">
        <f>(M332*$E332*$F332*$G332*$I332)</f>
        <v>86572.079999999987</v>
      </c>
      <c r="O332" s="87">
        <v>0</v>
      </c>
      <c r="P332" s="97">
        <f>(O332*$E332*$F332*$G332*$I332)</f>
        <v>0</v>
      </c>
      <c r="Q332" s="97">
        <v>1</v>
      </c>
      <c r="R332" s="98">
        <f>(Q332*$E332*$F332*$G332*$I332)</f>
        <v>86572.079999999987</v>
      </c>
      <c r="S332" s="97"/>
      <c r="T332" s="98">
        <f>(S332*$E332*$F332*$G332*$I332)</f>
        <v>0</v>
      </c>
      <c r="U332" s="97">
        <v>15</v>
      </c>
      <c r="V332" s="98">
        <f>(U332*$E332*$F332*$G332*$I332)</f>
        <v>1298581.2</v>
      </c>
      <c r="W332" s="97">
        <v>0</v>
      </c>
      <c r="X332" s="98">
        <f>(W332*$E332*$F332*$G332*$I332)</f>
        <v>0</v>
      </c>
      <c r="Y332" s="97"/>
      <c r="Z332" s="98">
        <f>(Y332*$E332*$F332*$G332*$I332)</f>
        <v>0</v>
      </c>
      <c r="AA332" s="97">
        <v>0</v>
      </c>
      <c r="AB332" s="98">
        <f>(AA332*$E332*$F332*$G332*$I332)</f>
        <v>0</v>
      </c>
      <c r="AC332" s="97"/>
      <c r="AD332" s="98">
        <f>(AC332*$E332*$F332*$G332*$I332)</f>
        <v>0</v>
      </c>
      <c r="AE332" s="97">
        <v>0</v>
      </c>
      <c r="AF332" s="98">
        <f>(AE332*$E332*$F332*$G332*$I332)</f>
        <v>0</v>
      </c>
      <c r="AG332" s="99"/>
      <c r="AH332" s="98">
        <f>(AG332*$E332*$F332*$G332*$I332)</f>
        <v>0</v>
      </c>
      <c r="AI332" s="97"/>
      <c r="AJ332" s="98">
        <f>(AI332*$E332*$F332*$G332*$I332)</f>
        <v>0</v>
      </c>
      <c r="AK332" s="97"/>
      <c r="AL332" s="98">
        <f>(AK332*$E332*$F332*$G332*$I332)</f>
        <v>0</v>
      </c>
      <c r="AM332" s="97"/>
      <c r="AN332" s="98">
        <f>(AM332*$E332*$F332*$G332*$J332)</f>
        <v>0</v>
      </c>
      <c r="AO332" s="103"/>
      <c r="AP332" s="98">
        <f>(AO332*$E332*$F332*$G332*$J332)</f>
        <v>0</v>
      </c>
      <c r="AQ332" s="97">
        <v>0</v>
      </c>
      <c r="AR332" s="98">
        <f>(AQ332*$E332*$F332*$G332*$J332)</f>
        <v>0</v>
      </c>
      <c r="AS332" s="97"/>
      <c r="AT332" s="98">
        <f>(AS332*$E332*$F332*$G332*$I332)</f>
        <v>0</v>
      </c>
      <c r="AU332" s="97"/>
      <c r="AV332" s="98">
        <f>(AU332*$E332*$F332*$G332*$I332)</f>
        <v>0</v>
      </c>
      <c r="AW332" s="97"/>
      <c r="AX332" s="98">
        <f>(AW332*$E332*$F332*$G332*$I332)</f>
        <v>0</v>
      </c>
      <c r="AY332" s="97">
        <v>0</v>
      </c>
      <c r="AZ332" s="98">
        <f>(AY332*$E332*$F332*$G332*$I332)</f>
        <v>0</v>
      </c>
      <c r="BA332" s="97">
        <v>0</v>
      </c>
      <c r="BB332" s="98">
        <f>(BA332*$E332*$F332*$G332*$I332)</f>
        <v>0</v>
      </c>
      <c r="BC332" s="97">
        <v>0</v>
      </c>
      <c r="BD332" s="98">
        <f>(BC332*$E332*$F332*$G332*$I332)</f>
        <v>0</v>
      </c>
      <c r="BE332" s="97"/>
      <c r="BF332" s="98">
        <f>(BE332*$E332*$F332*$G332*$I332)</f>
        <v>0</v>
      </c>
      <c r="BG332" s="97">
        <v>0</v>
      </c>
      <c r="BH332" s="98">
        <f>(BG332*$E332*$F332*$G332*$J332)</f>
        <v>0</v>
      </c>
      <c r="BI332" s="97">
        <v>0</v>
      </c>
      <c r="BJ332" s="98">
        <f>(BI332*$E332*$F332*$G332*$J332)</f>
        <v>0</v>
      </c>
      <c r="BK332" s="97">
        <v>0</v>
      </c>
      <c r="BL332" s="98">
        <f>(BK332*$E332*$F332*$G332*$J332)</f>
        <v>0</v>
      </c>
      <c r="BM332" s="97"/>
      <c r="BN332" s="98">
        <f>(BM332*$E332*$F332*$G332*$J332)</f>
        <v>0</v>
      </c>
      <c r="BO332" s="97"/>
      <c r="BP332" s="98">
        <f>(BO332*$E332*$F332*$G332*$J332)</f>
        <v>0</v>
      </c>
      <c r="BQ332" s="97">
        <v>0</v>
      </c>
      <c r="BR332" s="98">
        <f>(BQ332*$E332*$F332*$G332*$J332)</f>
        <v>0</v>
      </c>
      <c r="BS332" s="97"/>
      <c r="BT332" s="98">
        <f>(BS332*$E332*$F332*$G332*$J332)</f>
        <v>0</v>
      </c>
      <c r="BU332" s="104">
        <v>0</v>
      </c>
      <c r="BV332" s="98">
        <f>(BU332*$E332*$F332*$G332*$I332)</f>
        <v>0</v>
      </c>
      <c r="BW332" s="97">
        <v>0</v>
      </c>
      <c r="BX332" s="98">
        <f>(BW332*$E332*$F332*$G332*$I332)</f>
        <v>0</v>
      </c>
      <c r="BY332" s="97">
        <v>0</v>
      </c>
      <c r="BZ332" s="98">
        <f>(BY332*$E332*$F332*$G332*$I332)</f>
        <v>0</v>
      </c>
      <c r="CA332" s="97"/>
      <c r="CB332" s="98">
        <f>(CA332*$E332*$F332*$G332*$J332)</f>
        <v>0</v>
      </c>
      <c r="CC332" s="97"/>
      <c r="CD332" s="98">
        <f>(CC332*$E332*$F332*$G332*$I332)</f>
        <v>0</v>
      </c>
      <c r="CE332" s="97"/>
      <c r="CF332" s="98">
        <f>(CE332*$E332*$F332*$G332*$I332)</f>
        <v>0</v>
      </c>
      <c r="CG332" s="97"/>
      <c r="CH332" s="98">
        <f>(CG332*$E332*$F332*$G332*$I332)</f>
        <v>0</v>
      </c>
      <c r="CI332" s="97"/>
      <c r="CJ332" s="98">
        <f>(CI332*$E332*$F332*$G332*$I332)</f>
        <v>0</v>
      </c>
      <c r="CK332" s="97"/>
      <c r="CL332" s="98">
        <f>(CK332*$E332*$F332*$G332*$I332)</f>
        <v>0</v>
      </c>
      <c r="CM332" s="97"/>
      <c r="CN332" s="98">
        <f>(CM332*$E332*$F332*$G332*$I332)</f>
        <v>0</v>
      </c>
      <c r="CO332" s="97">
        <v>0</v>
      </c>
      <c r="CP332" s="98">
        <f>(CO332*$E332*$F332*$G332*$J332)</f>
        <v>0</v>
      </c>
      <c r="CQ332" s="97"/>
      <c r="CR332" s="98">
        <f>(CQ332*$E332*$F332*$G332*$J332)</f>
        <v>0</v>
      </c>
      <c r="CS332" s="97">
        <v>0</v>
      </c>
      <c r="CT332" s="98">
        <f>(CS332*$E332*$F332*$G332*$J332)</f>
        <v>0</v>
      </c>
      <c r="CU332" s="103">
        <v>0</v>
      </c>
      <c r="CV332" s="98">
        <f>(CU332*$E332*$F332*$G332*$J332)</f>
        <v>0</v>
      </c>
      <c r="CW332" s="97">
        <v>0</v>
      </c>
      <c r="CX332" s="98">
        <f>(CW332*$E332*$F332*$G332*$J332)</f>
        <v>0</v>
      </c>
      <c r="CY332" s="97">
        <v>0</v>
      </c>
      <c r="CZ332" s="98">
        <f>(CY332*$E332*$F332*$G332*$J332)</f>
        <v>0</v>
      </c>
      <c r="DA332" s="104"/>
      <c r="DB332" s="98">
        <f>(DA332*$E332*$F332*$G332*$J332)</f>
        <v>0</v>
      </c>
      <c r="DC332" s="97"/>
      <c r="DD332" s="98">
        <f>(DC332*$E332*$F332*$G332*$J332)</f>
        <v>0</v>
      </c>
      <c r="DE332" s="97"/>
      <c r="DF332" s="98">
        <f>(DE332*$E332*$F332*$G332*$K332)</f>
        <v>0</v>
      </c>
      <c r="DG332" s="97"/>
      <c r="DH332" s="102">
        <f>(DG332*$E332*$F332*$G332*$L332)</f>
        <v>0</v>
      </c>
      <c r="DI332" s="98">
        <f t="shared" si="703"/>
        <v>17</v>
      </c>
      <c r="DJ332" s="98">
        <f t="shared" si="704"/>
        <v>1471725.3599999999</v>
      </c>
    </row>
    <row r="333" spans="1:114" ht="45" customHeight="1" x14ac:dyDescent="0.25">
      <c r="A333" s="89"/>
      <c r="B333" s="90">
        <v>285</v>
      </c>
      <c r="C333" s="91" t="s">
        <v>747</v>
      </c>
      <c r="D333" s="92" t="s">
        <v>748</v>
      </c>
      <c r="E333" s="85">
        <v>23160</v>
      </c>
      <c r="F333" s="93">
        <v>0.73</v>
      </c>
      <c r="G333" s="94">
        <v>1</v>
      </c>
      <c r="H333" s="88"/>
      <c r="I333" s="95">
        <v>1.4</v>
      </c>
      <c r="J333" s="95">
        <v>1.68</v>
      </c>
      <c r="K333" s="95">
        <v>2.23</v>
      </c>
      <c r="L333" s="96">
        <v>2.57</v>
      </c>
      <c r="M333" s="97">
        <v>1</v>
      </c>
      <c r="N333" s="98">
        <f>(M333*$E333*$F333*$G333*$I333*$N$11)</f>
        <v>26036.471999999998</v>
      </c>
      <c r="O333" s="87">
        <v>7</v>
      </c>
      <c r="P333" s="97">
        <f>(O333*$E333*$F333*$G333*$I333*$P$11)</f>
        <v>182255.304</v>
      </c>
      <c r="Q333" s="97">
        <v>3</v>
      </c>
      <c r="R333" s="98">
        <f>(Q333*$E333*$F333*$G333*$I333*$R$11)</f>
        <v>78109.415999999997</v>
      </c>
      <c r="S333" s="97"/>
      <c r="T333" s="98">
        <f>(S333/12*2*$E333*$F333*$G333*$I333*$T$11)+(S333/12*10*$E333*$F333*$G333*$I333*$T$12)</f>
        <v>0</v>
      </c>
      <c r="U333" s="97">
        <v>1</v>
      </c>
      <c r="V333" s="98">
        <f>(U333*$E333*$F333*$G333*$I333*$V$11)</f>
        <v>26036.471999999998</v>
      </c>
      <c r="W333" s="97">
        <v>0</v>
      </c>
      <c r="X333" s="98">
        <f>(W333*$E333*$F333*$G333*$I333*$X$11)</f>
        <v>0</v>
      </c>
      <c r="Y333" s="97"/>
      <c r="Z333" s="98">
        <f>(Y333*$E333*$F333*$G333*$I333*$Z$11)</f>
        <v>0</v>
      </c>
      <c r="AA333" s="97">
        <v>0</v>
      </c>
      <c r="AB333" s="98">
        <f>(AA333*$E333*$F333*$G333*$I333*$AB$11)</f>
        <v>0</v>
      </c>
      <c r="AC333" s="97">
        <v>2</v>
      </c>
      <c r="AD333" s="98">
        <f>(AC333*$E333*$F333*$G333*$I333*$AD$11)</f>
        <v>52072.943999999996</v>
      </c>
      <c r="AE333" s="97">
        <v>0</v>
      </c>
      <c r="AF333" s="98">
        <f>(AE333*$E333*$F333*$G333*$I333*$AF$11)</f>
        <v>0</v>
      </c>
      <c r="AG333" s="99"/>
      <c r="AH333" s="98">
        <f>(AG333*$E333*$F333*$G333*$I333*$AH$11)</f>
        <v>0</v>
      </c>
      <c r="AI333" s="97">
        <v>5</v>
      </c>
      <c r="AJ333" s="98">
        <f>(AI333*$E333*$F333*$G333*$I333*$AJ$11)</f>
        <v>130182.36</v>
      </c>
      <c r="AK333" s="97"/>
      <c r="AL333" s="97">
        <f>(AK333*$E333*$F333*$G333*$I333*$AL$11)</f>
        <v>0</v>
      </c>
      <c r="AM333" s="97">
        <v>14</v>
      </c>
      <c r="AN333" s="98">
        <f>(AM333*$E333*$F333*$G333*$J333*$AN$11)</f>
        <v>437412.72959999996</v>
      </c>
      <c r="AO333" s="101"/>
      <c r="AP333" s="98">
        <f>(AO333*$E333*$F333*$G333*$J333*$AP$11)</f>
        <v>0</v>
      </c>
      <c r="AQ333" s="97">
        <v>2</v>
      </c>
      <c r="AR333" s="102">
        <f>(AQ333*$E333*$F333*$G333*$J333*$AR$11)</f>
        <v>62487.532800000001</v>
      </c>
      <c r="AS333" s="97"/>
      <c r="AT333" s="98">
        <f>(AS333*$E333*$F333*$G333*$I333*$AT$11)</f>
        <v>0</v>
      </c>
      <c r="AU333" s="97"/>
      <c r="AV333" s="97">
        <f>(AU333*$E333*$F333*$G333*$I333*$AV$11)</f>
        <v>0</v>
      </c>
      <c r="AW333" s="97"/>
      <c r="AX333" s="98">
        <f>(AW333*$E333*$F333*$G333*$I333*$AX$11)</f>
        <v>0</v>
      </c>
      <c r="AY333" s="97">
        <v>0</v>
      </c>
      <c r="AZ333" s="98">
        <f>(AY333*$E333*$F333*$G333*$I333*$AZ$11)</f>
        <v>0</v>
      </c>
      <c r="BA333" s="97">
        <v>0</v>
      </c>
      <c r="BB333" s="98">
        <f>(BA333*$E333*$F333*$G333*$I333*$BB$11)</f>
        <v>0</v>
      </c>
      <c r="BC333" s="97">
        <v>0</v>
      </c>
      <c r="BD333" s="98">
        <f>(BC333*$E333*$F333*$G333*$I333*$BD$11)</f>
        <v>0</v>
      </c>
      <c r="BE333" s="97"/>
      <c r="BF333" s="98">
        <f>(BE333*$E333*$F333*$G333*$I333*$BF$11)</f>
        <v>0</v>
      </c>
      <c r="BG333" s="97">
        <v>3</v>
      </c>
      <c r="BH333" s="98">
        <f>(BG333*$E333*$F333*$G333*$J333*$BH$11)</f>
        <v>93731.299200000009</v>
      </c>
      <c r="BI333" s="97">
        <v>0</v>
      </c>
      <c r="BJ333" s="98">
        <f>(BI333*$E333*$F333*$G333*$J333*$BJ$11)</f>
        <v>0</v>
      </c>
      <c r="BK333" s="97">
        <v>0</v>
      </c>
      <c r="BL333" s="98">
        <f>(BK333*$E333*$F333*$G333*$J333*$BL$11)</f>
        <v>0</v>
      </c>
      <c r="BM333" s="97">
        <v>2</v>
      </c>
      <c r="BN333" s="98">
        <f>(BM333*$E333*$F333*$G333*$J333*$BN$11)</f>
        <v>56806.847999999998</v>
      </c>
      <c r="BO333" s="97"/>
      <c r="BP333" s="98">
        <f>(BO333*$E333*$F333*$G333*$J333*$BP$11)</f>
        <v>0</v>
      </c>
      <c r="BQ333" s="97">
        <v>3</v>
      </c>
      <c r="BR333" s="98">
        <f>(BQ333*$E333*$F333*$G333*$J333*$BR$11)</f>
        <v>109069.14816</v>
      </c>
      <c r="BS333" s="97"/>
      <c r="BT333" s="102">
        <f>(BS333*$E333*$F333*$G333*$J333*$BT$11)</f>
        <v>0</v>
      </c>
      <c r="BU333" s="104">
        <v>0</v>
      </c>
      <c r="BV333" s="98">
        <f>(BU333*$E333*$F333*$G333*$I333*$BV$11)</f>
        <v>0</v>
      </c>
      <c r="BW333" s="97">
        <v>0</v>
      </c>
      <c r="BX333" s="98">
        <f>(BW333*$E333*$F333*$G333*$I333*$BX$11)</f>
        <v>0</v>
      </c>
      <c r="BY333" s="97">
        <v>0</v>
      </c>
      <c r="BZ333" s="98">
        <f>(BY333*$E333*$F333*$G333*$I333*$BZ$11)</f>
        <v>0</v>
      </c>
      <c r="CA333" s="97">
        <v>1</v>
      </c>
      <c r="CB333" s="98">
        <f>(CA333*$E333*$F333*$G333*$J333*$CB$11)</f>
        <v>28403.423999999999</v>
      </c>
      <c r="CC333" s="97"/>
      <c r="CD333" s="98">
        <f>(CC333*$E333*$F333*$G333*$I333*$CD$11)</f>
        <v>0</v>
      </c>
      <c r="CE333" s="97"/>
      <c r="CF333" s="98">
        <f>(CE333*$E333*$F333*$G333*$I333*$CF$11)</f>
        <v>0</v>
      </c>
      <c r="CG333" s="97">
        <v>30</v>
      </c>
      <c r="CH333" s="98">
        <f>(CG333*$E333*$F333*$G333*$I333*$CH$11)</f>
        <v>497059.91999999993</v>
      </c>
      <c r="CI333" s="97"/>
      <c r="CJ333" s="98">
        <f>(CI333*$E333*$F333*$G333*$I333*$CJ$11)</f>
        <v>0</v>
      </c>
      <c r="CK333" s="97">
        <v>4</v>
      </c>
      <c r="CL333" s="98">
        <f>(CK333*$E333*$F333*$G333*$I333*$CL$11)</f>
        <v>94678.079999999987</v>
      </c>
      <c r="CM333" s="97"/>
      <c r="CN333" s="98">
        <f>(CM333*$E333*$F333*$G333*$I333*$CN$11)</f>
        <v>0</v>
      </c>
      <c r="CO333" s="97">
        <v>5</v>
      </c>
      <c r="CP333" s="98">
        <f>(CO333*$E333*$F333*$G333*$J333*$CP$11)</f>
        <v>157639.00320000001</v>
      </c>
      <c r="CQ333" s="97"/>
      <c r="CR333" s="98">
        <f>(CQ333*$E333*$F333*$G333*$J333*$CR$11)</f>
        <v>0</v>
      </c>
      <c r="CS333" s="97">
        <v>0</v>
      </c>
      <c r="CT333" s="98">
        <f>(CS333*$E333*$F333*$G333*$J333*$CT$11)</f>
        <v>0</v>
      </c>
      <c r="CU333" s="103"/>
      <c r="CV333" s="98">
        <f>(CU333*$E333*$F333*$G333*$J333*$CV$11)</f>
        <v>0</v>
      </c>
      <c r="CW333" s="97">
        <v>0</v>
      </c>
      <c r="CX333" s="102">
        <f>(CW333*$E333*$F333*$G333*$J333*$CX$11)</f>
        <v>0</v>
      </c>
      <c r="CY333" s="97">
        <v>0</v>
      </c>
      <c r="CZ333" s="98">
        <f>(CY333*$E333*$F333*$G333*$J333*$CZ$11)</f>
        <v>0</v>
      </c>
      <c r="DA333" s="104">
        <v>2</v>
      </c>
      <c r="DB333" s="98">
        <f>(DA333*$E333*$F333*$G333*$J333*$DB$11)</f>
        <v>56806.847999999998</v>
      </c>
      <c r="DC333" s="97"/>
      <c r="DD333" s="98">
        <f>(DC333*$E333*$F333*$G333*$J333*$DD$11)</f>
        <v>0</v>
      </c>
      <c r="DE333" s="97"/>
      <c r="DF333" s="98">
        <f>(DE333*$E333*$F333*$G333*$K333*$DF$11)</f>
        <v>0</v>
      </c>
      <c r="DG333" s="97">
        <v>1</v>
      </c>
      <c r="DH333" s="102">
        <f>(DG333*$E333*$F333*$G333*$L333*$DH$11)</f>
        <v>48230.028359999997</v>
      </c>
      <c r="DI333" s="98">
        <f t="shared" si="703"/>
        <v>86</v>
      </c>
      <c r="DJ333" s="98">
        <f t="shared" si="704"/>
        <v>2137017.82932</v>
      </c>
    </row>
    <row r="334" spans="1:114" ht="31.5" customHeight="1" x14ac:dyDescent="0.25">
      <c r="A334" s="89"/>
      <c r="B334" s="90">
        <v>286</v>
      </c>
      <c r="C334" s="91" t="s">
        <v>749</v>
      </c>
      <c r="D334" s="92" t="s">
        <v>750</v>
      </c>
      <c r="E334" s="85">
        <v>23160</v>
      </c>
      <c r="F334" s="93">
        <v>0.76</v>
      </c>
      <c r="G334" s="94">
        <v>1</v>
      </c>
      <c r="H334" s="88"/>
      <c r="I334" s="95">
        <v>1.4</v>
      </c>
      <c r="J334" s="95">
        <v>1.68</v>
      </c>
      <c r="K334" s="95">
        <v>2.23</v>
      </c>
      <c r="L334" s="96">
        <v>2.57</v>
      </c>
      <c r="M334" s="98">
        <f>40+10+2</f>
        <v>52</v>
      </c>
      <c r="N334" s="98">
        <f>(M334*$E334*$F334*$G334*$I334)</f>
        <v>1281396.4799999997</v>
      </c>
      <c r="O334" s="87">
        <v>116</v>
      </c>
      <c r="P334" s="97">
        <f>(O334*$E334*$F334*$G334*$I334)</f>
        <v>2858499.84</v>
      </c>
      <c r="Q334" s="97">
        <v>202</v>
      </c>
      <c r="R334" s="98">
        <f>(Q334*$E334*$F334*$G334*$I334)</f>
        <v>4977732.4799999995</v>
      </c>
      <c r="S334" s="97"/>
      <c r="T334" s="98">
        <f>(S334*$E334*$F334*$G334*$I334)</f>
        <v>0</v>
      </c>
      <c r="U334" s="97"/>
      <c r="V334" s="98">
        <f>(U334*$E334*$F334*$G334*$I334)</f>
        <v>0</v>
      </c>
      <c r="W334" s="97">
        <v>0</v>
      </c>
      <c r="X334" s="98">
        <f>(W334*$E334*$F334*$G334*$I334)</f>
        <v>0</v>
      </c>
      <c r="Y334" s="97"/>
      <c r="Z334" s="98">
        <f>(Y334*$E334*$F334*$G334*$I334)</f>
        <v>0</v>
      </c>
      <c r="AA334" s="97">
        <v>0</v>
      </c>
      <c r="AB334" s="98">
        <f>(AA334*$E334*$F334*$G334*$I334)</f>
        <v>0</v>
      </c>
      <c r="AC334" s="97">
        <v>20</v>
      </c>
      <c r="AD334" s="98">
        <f>(AC334*$E334*$F334*$G334*$I334)</f>
        <v>492844.79999999999</v>
      </c>
      <c r="AE334" s="97">
        <v>0</v>
      </c>
      <c r="AF334" s="98">
        <f>(AE334*$E334*$F334*$G334*$I334)</f>
        <v>0</v>
      </c>
      <c r="AG334" s="98">
        <v>20</v>
      </c>
      <c r="AH334" s="98">
        <f>(AG334*$E334*$F334*$G334*$I334)</f>
        <v>492844.79999999999</v>
      </c>
      <c r="AI334" s="97">
        <v>63</v>
      </c>
      <c r="AJ334" s="98">
        <f>(AI334*$E334*$F334*$G334*$I334)</f>
        <v>1552461.1199999999</v>
      </c>
      <c r="AK334" s="97">
        <v>17</v>
      </c>
      <c r="AL334" s="98">
        <f>(AK334*$E334*$F334*$G334*$I334)</f>
        <v>418918.08</v>
      </c>
      <c r="AM334" s="97">
        <v>252</v>
      </c>
      <c r="AN334" s="98">
        <f>(AM334*$E334*$F334*$G334*$J334)</f>
        <v>7451813.3760000002</v>
      </c>
      <c r="AO334" s="103"/>
      <c r="AP334" s="98">
        <f>(AO334*$E334*$F334*$G334*$J334)</f>
        <v>0</v>
      </c>
      <c r="AQ334" s="97">
        <v>22</v>
      </c>
      <c r="AR334" s="98">
        <f>(AQ334*$E334*$F334*$G334*$J334)</f>
        <v>650555.13599999994</v>
      </c>
      <c r="AS334" s="97"/>
      <c r="AT334" s="98">
        <f>(AS334*$E334*$F334*$G334*$I334)</f>
        <v>0</v>
      </c>
      <c r="AU334" s="97">
        <v>5</v>
      </c>
      <c r="AV334" s="98">
        <f>(AU334*$E334*$F334*$G334*$I334)</f>
        <v>123211.2</v>
      </c>
      <c r="AW334" s="97"/>
      <c r="AX334" s="98">
        <f>(AW334*$E334*$F334*$G334*$I334)</f>
        <v>0</v>
      </c>
      <c r="AY334" s="97">
        <v>0</v>
      </c>
      <c r="AZ334" s="98">
        <f>(AY334*$E334*$F334*$G334*$I334)</f>
        <v>0</v>
      </c>
      <c r="BA334" s="97">
        <v>0</v>
      </c>
      <c r="BB334" s="98">
        <f>(BA334*$E334*$F334*$G334*$I334)</f>
        <v>0</v>
      </c>
      <c r="BC334" s="97">
        <v>0</v>
      </c>
      <c r="BD334" s="98">
        <f>(BC334*$E334*$F334*$G334*$I334)</f>
        <v>0</v>
      </c>
      <c r="BE334" s="97">
        <v>71</v>
      </c>
      <c r="BF334" s="98">
        <f>(BE334*$E334*$F334*$G334*$I334)</f>
        <v>1749599.04</v>
      </c>
      <c r="BG334" s="97">
        <v>54</v>
      </c>
      <c r="BH334" s="98">
        <f>(BG334*$E334*$F334*$G334*$J334)</f>
        <v>1596817.152</v>
      </c>
      <c r="BI334" s="97">
        <v>5</v>
      </c>
      <c r="BJ334" s="98">
        <f>(BI334*$E334*$F334*$G334*$J334)</f>
        <v>147853.44</v>
      </c>
      <c r="BK334" s="97">
        <v>0</v>
      </c>
      <c r="BL334" s="98">
        <f>(BK334*$E334*$F334*$G334*$J334)</f>
        <v>0</v>
      </c>
      <c r="BM334" s="98">
        <v>55</v>
      </c>
      <c r="BN334" s="98">
        <f>(BM334*$E334*$F334*$G334*$J334)</f>
        <v>1626387.8399999999</v>
      </c>
      <c r="BO334" s="97">
        <v>33</v>
      </c>
      <c r="BP334" s="98">
        <f>(BO334*$E334*$F334*$G334*$J334)</f>
        <v>975832.70400000003</v>
      </c>
      <c r="BQ334" s="97">
        <v>63</v>
      </c>
      <c r="BR334" s="98">
        <f>(BQ334*$E334*$F334*$G334*$J334)</f>
        <v>1862953.344</v>
      </c>
      <c r="BS334" s="97">
        <v>40</v>
      </c>
      <c r="BT334" s="98">
        <f>(BS334*$E334*$F334*$G334*$J334)</f>
        <v>1182827.52</v>
      </c>
      <c r="BU334" s="104">
        <v>0</v>
      </c>
      <c r="BV334" s="98">
        <f>(BU334*$E334*$F334*$G334*$I334)</f>
        <v>0</v>
      </c>
      <c r="BW334" s="97">
        <v>0</v>
      </c>
      <c r="BX334" s="98">
        <f>(BW334*$E334*$F334*$G334*$I334)</f>
        <v>0</v>
      </c>
      <c r="BY334" s="97">
        <v>0</v>
      </c>
      <c r="BZ334" s="98">
        <f>(BY334*$E334*$F334*$G334*$I334)</f>
        <v>0</v>
      </c>
      <c r="CA334" s="97">
        <v>38</v>
      </c>
      <c r="CB334" s="98">
        <f>(CA334*$E334*$F334*$G334*$J334)</f>
        <v>1123686.1440000001</v>
      </c>
      <c r="CC334" s="97">
        <v>5</v>
      </c>
      <c r="CD334" s="98">
        <f>(CC334*$E334*$F334*$G334*$I334)</f>
        <v>123211.2</v>
      </c>
      <c r="CE334" s="97">
        <v>41</v>
      </c>
      <c r="CF334" s="98">
        <f>(CE334*$E334*$F334*$G334*$I334)</f>
        <v>1010331.8399999999</v>
      </c>
      <c r="CG334" s="97">
        <v>145</v>
      </c>
      <c r="CH334" s="98">
        <f>(CG334*$E334*$F334*$G334*$I334)</f>
        <v>3573124.8</v>
      </c>
      <c r="CI334" s="97"/>
      <c r="CJ334" s="98">
        <f>(CI334*$E334*$F334*$G334*$I334)</f>
        <v>0</v>
      </c>
      <c r="CK334" s="97">
        <v>70</v>
      </c>
      <c r="CL334" s="98">
        <f>(CK334*$E334*$F334*$G334*$I334)</f>
        <v>1724956.7999999998</v>
      </c>
      <c r="CM334" s="97">
        <v>40</v>
      </c>
      <c r="CN334" s="98">
        <f>(CM334*$E334*$F334*$G334*$I334)</f>
        <v>985689.59999999998</v>
      </c>
      <c r="CO334" s="97">
        <v>80</v>
      </c>
      <c r="CP334" s="98">
        <f>(CO334*$E334*$F334*$G334*$J334)</f>
        <v>2365655.04</v>
      </c>
      <c r="CQ334" s="97">
        <v>63</v>
      </c>
      <c r="CR334" s="98">
        <f>(CQ334*$E334*$F334*$G334*$J334)</f>
        <v>1862953.344</v>
      </c>
      <c r="CS334" s="97"/>
      <c r="CT334" s="98">
        <f>(CS334*$E334*$F334*$G334*$J334)</f>
        <v>0</v>
      </c>
      <c r="CU334" s="103"/>
      <c r="CV334" s="98">
        <f>(CU334*$E334*$F334*$G334*$J334)</f>
        <v>0</v>
      </c>
      <c r="CW334" s="97">
        <v>12</v>
      </c>
      <c r="CX334" s="98">
        <f>(CW334*$E334*$F334*$G334*$J334)</f>
        <v>354848.25599999999</v>
      </c>
      <c r="CY334" s="97">
        <v>5</v>
      </c>
      <c r="CZ334" s="98">
        <f>(CY334*$E334*$F334*$G334*$J334)</f>
        <v>147853.44</v>
      </c>
      <c r="DA334" s="104">
        <v>10</v>
      </c>
      <c r="DB334" s="98">
        <f>(DA334*$E334*$F334*$G334*$J334)</f>
        <v>295706.88</v>
      </c>
      <c r="DC334" s="97">
        <v>120</v>
      </c>
      <c r="DD334" s="98">
        <f>(DC334*$E334*$F334*$G334*$J334)</f>
        <v>3548482.56</v>
      </c>
      <c r="DE334" s="97">
        <v>21</v>
      </c>
      <c r="DF334" s="98">
        <f>(DE334*$E334*$F334*$G334*$K334)</f>
        <v>824282.92799999996</v>
      </c>
      <c r="DG334" s="97">
        <v>72</v>
      </c>
      <c r="DH334" s="102">
        <f>(DG334*$E334*$F334*$G334*$L334)</f>
        <v>3257000.0639999998</v>
      </c>
      <c r="DI334" s="98">
        <f t="shared" si="703"/>
        <v>1812</v>
      </c>
      <c r="DJ334" s="98">
        <f t="shared" si="704"/>
        <v>50640331.247999996</v>
      </c>
    </row>
    <row r="335" spans="1:114" ht="22.5" customHeight="1" x14ac:dyDescent="0.25">
      <c r="A335" s="89"/>
      <c r="B335" s="90">
        <v>287</v>
      </c>
      <c r="C335" s="91" t="s">
        <v>751</v>
      </c>
      <c r="D335" s="92" t="s">
        <v>752</v>
      </c>
      <c r="E335" s="85">
        <v>23160</v>
      </c>
      <c r="F335" s="93">
        <v>2.42</v>
      </c>
      <c r="G335" s="94">
        <v>1</v>
      </c>
      <c r="H335" s="88"/>
      <c r="I335" s="95">
        <v>1.4</v>
      </c>
      <c r="J335" s="95">
        <v>1.68</v>
      </c>
      <c r="K335" s="95">
        <v>2.23</v>
      </c>
      <c r="L335" s="96">
        <v>2.57</v>
      </c>
      <c r="M335" s="97">
        <v>2</v>
      </c>
      <c r="N335" s="98">
        <f>(M335*$E335*$F335*$G335*$I335*$N$11)</f>
        <v>172625.37599999999</v>
      </c>
      <c r="O335" s="87">
        <v>3</v>
      </c>
      <c r="P335" s="97">
        <f>(O335*$E335*$F335*$G335*$I335*$P$11)</f>
        <v>258938.06400000001</v>
      </c>
      <c r="Q335" s="97">
        <f>12+5</f>
        <v>17</v>
      </c>
      <c r="R335" s="98">
        <f>(Q335*$E335*$F335*$G335*$I335*$R$11)</f>
        <v>1467315.696</v>
      </c>
      <c r="S335" s="97"/>
      <c r="T335" s="98">
        <f>(S335/12*2*$E335*$F335*$G335*$I335*$T$11)+(S335/12*10*$E335*$F335*$G335*$I335*$T$12)</f>
        <v>0</v>
      </c>
      <c r="U335" s="97"/>
      <c r="V335" s="98">
        <f>(U335*$E335*$F335*$G335*$I335*$V$11)</f>
        <v>0</v>
      </c>
      <c r="W335" s="97">
        <v>0</v>
      </c>
      <c r="X335" s="98">
        <f>(W335*$E335*$F335*$G335*$I335*$X$11)</f>
        <v>0</v>
      </c>
      <c r="Y335" s="97"/>
      <c r="Z335" s="98">
        <f>(Y335*$E335*$F335*$G335*$I335*$Z$11)</f>
        <v>0</v>
      </c>
      <c r="AA335" s="97">
        <v>0</v>
      </c>
      <c r="AB335" s="98">
        <f>(AA335*$E335*$F335*$G335*$I335*$AB$11)</f>
        <v>0</v>
      </c>
      <c r="AC335" s="97">
        <f>2-1</f>
        <v>1</v>
      </c>
      <c r="AD335" s="98">
        <f>(AC335*$E335*$F335*$G335*$I335*$AD$11)</f>
        <v>86312.687999999995</v>
      </c>
      <c r="AE335" s="97">
        <v>0</v>
      </c>
      <c r="AF335" s="98">
        <f>(AE335*$E335*$F335*$G335*$I335*$AF$11)</f>
        <v>0</v>
      </c>
      <c r="AG335" s="99"/>
      <c r="AH335" s="98">
        <f>(AG335*$E335*$F335*$G335*$I335*$AH$11)</f>
        <v>0</v>
      </c>
      <c r="AI335" s="97">
        <v>9</v>
      </c>
      <c r="AJ335" s="98">
        <f>(AI335*$E335*$F335*$G335*$I335*$AJ$11)</f>
        <v>776814.19200000004</v>
      </c>
      <c r="AK335" s="97"/>
      <c r="AL335" s="97">
        <f>(AK335*$E335*$F335*$G335*$I335*$AL$11)</f>
        <v>0</v>
      </c>
      <c r="AM335" s="97">
        <v>12</v>
      </c>
      <c r="AN335" s="98">
        <f>(AM335*$E335*$F335*$G335*$J335*$AN$11)</f>
        <v>1242902.7072000001</v>
      </c>
      <c r="AO335" s="103"/>
      <c r="AP335" s="98">
        <f>(AO335*$E335*$F335*$G335*$J335*$AP$11)</f>
        <v>0</v>
      </c>
      <c r="AQ335" s="97">
        <v>0</v>
      </c>
      <c r="AR335" s="102">
        <f>(AQ335*$E335*$F335*$G335*$J335*$AR$11)</f>
        <v>0</v>
      </c>
      <c r="AS335" s="97"/>
      <c r="AT335" s="98">
        <f>(AS335*$E335*$F335*$G335*$I335*$AT$11)</f>
        <v>0</v>
      </c>
      <c r="AU335" s="97">
        <v>5</v>
      </c>
      <c r="AV335" s="97">
        <f>(AU335*$E335*$F335*$G335*$I335*$AV$11)</f>
        <v>353097.36</v>
      </c>
      <c r="AW335" s="97"/>
      <c r="AX335" s="98">
        <f>(AW335*$E335*$F335*$G335*$I335*$AX$11)</f>
        <v>0</v>
      </c>
      <c r="AY335" s="97">
        <v>0</v>
      </c>
      <c r="AZ335" s="98">
        <f>(AY335*$E335*$F335*$G335*$I335*$AZ$11)</f>
        <v>0</v>
      </c>
      <c r="BA335" s="97">
        <v>0</v>
      </c>
      <c r="BB335" s="98">
        <f>(BA335*$E335*$F335*$G335*$I335*$BB$11)</f>
        <v>0</v>
      </c>
      <c r="BC335" s="97">
        <v>0</v>
      </c>
      <c r="BD335" s="98">
        <f>(BC335*$E335*$F335*$G335*$I335*$BD$11)</f>
        <v>0</v>
      </c>
      <c r="BE335" s="97"/>
      <c r="BF335" s="98">
        <f>(BE335*$E335*$F335*$G335*$I335*$BF$11)</f>
        <v>0</v>
      </c>
      <c r="BG335" s="97">
        <v>0</v>
      </c>
      <c r="BH335" s="98">
        <f>(BG335*$E335*$F335*$G335*$J335*$BH$11)</f>
        <v>0</v>
      </c>
      <c r="BI335" s="97"/>
      <c r="BJ335" s="98">
        <f>(BI335*$E335*$F335*$G335*$J335*$BJ$11)</f>
        <v>0</v>
      </c>
      <c r="BK335" s="97">
        <v>0</v>
      </c>
      <c r="BL335" s="98">
        <f>(BK335*$E335*$F335*$G335*$J335*$BL$11)</f>
        <v>0</v>
      </c>
      <c r="BM335" s="97">
        <v>3</v>
      </c>
      <c r="BN335" s="98">
        <f>(BM335*$E335*$F335*$G335*$J335*$BN$11)</f>
        <v>282477.88799999998</v>
      </c>
      <c r="BO335" s="97"/>
      <c r="BP335" s="98">
        <f>(BO335*$E335*$F335*$G335*$J335*$BP$11)</f>
        <v>0</v>
      </c>
      <c r="BQ335" s="97">
        <v>5</v>
      </c>
      <c r="BR335" s="98">
        <f>(BQ335*$E335*$F335*$G335*$J335*$BR$11)</f>
        <v>602619.49439999997</v>
      </c>
      <c r="BS335" s="97"/>
      <c r="BT335" s="102">
        <f>(BS335*$E335*$F335*$G335*$J335*$BT$11)</f>
        <v>0</v>
      </c>
      <c r="BU335" s="104">
        <v>0</v>
      </c>
      <c r="BV335" s="98">
        <f>(BU335*$E335*$F335*$G335*$I335*$BV$11)</f>
        <v>0</v>
      </c>
      <c r="BW335" s="97">
        <v>0</v>
      </c>
      <c r="BX335" s="98">
        <f>(BW335*$E335*$F335*$G335*$I335*$BX$11)</f>
        <v>0</v>
      </c>
      <c r="BY335" s="97">
        <v>0</v>
      </c>
      <c r="BZ335" s="98">
        <f>(BY335*$E335*$F335*$G335*$I335*$BZ$11)</f>
        <v>0</v>
      </c>
      <c r="CA335" s="97">
        <v>1</v>
      </c>
      <c r="CB335" s="98">
        <f>(CA335*$E335*$F335*$G335*$J335*$CB$11)</f>
        <v>94159.295999999988</v>
      </c>
      <c r="CC335" s="97"/>
      <c r="CD335" s="98">
        <f>(CC335*$E335*$F335*$G335*$I335*$CD$11)</f>
        <v>0</v>
      </c>
      <c r="CE335" s="97"/>
      <c r="CF335" s="98">
        <f>(CE335*$E335*$F335*$G335*$I335*$CF$11)</f>
        <v>0</v>
      </c>
      <c r="CG335" s="97"/>
      <c r="CH335" s="98">
        <f>(CG335*$E335*$F335*$G335*$I335*$CH$11)</f>
        <v>0</v>
      </c>
      <c r="CI335" s="97">
        <v>1</v>
      </c>
      <c r="CJ335" s="98">
        <f>(CI335*$E335*$F335*$G335*$I335*$CJ$11)</f>
        <v>94159.295999999988</v>
      </c>
      <c r="CK335" s="97">
        <v>4</v>
      </c>
      <c r="CL335" s="98">
        <f>(CK335*$E335*$F335*$G335*$I335*$CL$11)</f>
        <v>313864.31999999995</v>
      </c>
      <c r="CM335" s="97"/>
      <c r="CN335" s="98">
        <f>(CM335*$E335*$F335*$G335*$I335*$CN$11)</f>
        <v>0</v>
      </c>
      <c r="CO335" s="97">
        <v>3</v>
      </c>
      <c r="CP335" s="98">
        <f>(CO335*$E335*$F335*$G335*$J335*$CP$11)</f>
        <v>313550.45568000001</v>
      </c>
      <c r="CQ335" s="97">
        <v>1</v>
      </c>
      <c r="CR335" s="98">
        <f>(CQ335*$E335*$F335*$G335*$J335*$CR$11)</f>
        <v>112991.15519999998</v>
      </c>
      <c r="CS335" s="97">
        <v>0</v>
      </c>
      <c r="CT335" s="98">
        <f>(CS335*$E335*$F335*$G335*$J335*$CT$11)</f>
        <v>0</v>
      </c>
      <c r="CU335" s="103"/>
      <c r="CV335" s="98">
        <f>(CU335*$E335*$F335*$G335*$J335*$CV$11)</f>
        <v>0</v>
      </c>
      <c r="CW335" s="97">
        <v>0</v>
      </c>
      <c r="CX335" s="102">
        <f>(CW335*$E335*$F335*$G335*$J335*$CX$11)</f>
        <v>0</v>
      </c>
      <c r="CY335" s="97"/>
      <c r="CZ335" s="98">
        <f>(CY335*$E335*$F335*$G335*$J335*$CZ$11)</f>
        <v>0</v>
      </c>
      <c r="DA335" s="104"/>
      <c r="DB335" s="98">
        <f>(DA335*$E335*$F335*$G335*$J335*$DB$11)</f>
        <v>0</v>
      </c>
      <c r="DC335" s="97"/>
      <c r="DD335" s="98">
        <f>(DC335*$E335*$F335*$G335*$J335*$DD$11)</f>
        <v>0</v>
      </c>
      <c r="DE335" s="97"/>
      <c r="DF335" s="98">
        <f>(DE335*$E335*$F335*$G335*$K335*$DF$11)</f>
        <v>0</v>
      </c>
      <c r="DG335" s="97">
        <v>1</v>
      </c>
      <c r="DH335" s="102">
        <f>(DG335*$E335*$F335*$G335*$L335*$DH$11)</f>
        <v>159885.84743999998</v>
      </c>
      <c r="DI335" s="98">
        <f t="shared" si="703"/>
        <v>68</v>
      </c>
      <c r="DJ335" s="98">
        <f t="shared" si="704"/>
        <v>6331713.8359200004</v>
      </c>
    </row>
    <row r="336" spans="1:114" ht="22.5" customHeight="1" x14ac:dyDescent="0.25">
      <c r="A336" s="89"/>
      <c r="B336" s="90">
        <v>288</v>
      </c>
      <c r="C336" s="91" t="s">
        <v>753</v>
      </c>
      <c r="D336" s="92" t="s">
        <v>754</v>
      </c>
      <c r="E336" s="85">
        <v>23160</v>
      </c>
      <c r="F336" s="93">
        <v>3.51</v>
      </c>
      <c r="G336" s="111">
        <v>0.8</v>
      </c>
      <c r="H336" s="88"/>
      <c r="I336" s="95">
        <v>1.4</v>
      </c>
      <c r="J336" s="95">
        <v>1.68</v>
      </c>
      <c r="K336" s="95">
        <v>2.23</v>
      </c>
      <c r="L336" s="96">
        <v>2.57</v>
      </c>
      <c r="M336" s="97">
        <f>42-10-2</f>
        <v>30</v>
      </c>
      <c r="N336" s="98">
        <f>(M336*$E336*$F336*$G336*$I336*$N$11)</f>
        <v>3004537.5360000003</v>
      </c>
      <c r="O336" s="87">
        <v>35</v>
      </c>
      <c r="P336" s="97">
        <f>(O336*$E336*$F336*$G336*$I336*$P$11)</f>
        <v>3505293.7920000004</v>
      </c>
      <c r="Q336" s="97">
        <f>15-5</f>
        <v>10</v>
      </c>
      <c r="R336" s="98">
        <f>(Q336*$E336*$F336*$G336*$I336*$R$11)</f>
        <v>1001512.5120000001</v>
      </c>
      <c r="S336" s="97"/>
      <c r="T336" s="98">
        <f>(S336/12*2*$E336*$F336*$G336*$I336*$T$11)+(S336/12*10*$E336*$F336*$G336*$I336*$T$12)</f>
        <v>0</v>
      </c>
      <c r="U336" s="97"/>
      <c r="V336" s="98">
        <f>(U336*$E336*$F336*$G336*$I336*$V$11)</f>
        <v>0</v>
      </c>
      <c r="W336" s="97"/>
      <c r="X336" s="98">
        <f>(W336*$E336*$F336*$G336*$I336*$X$11)</f>
        <v>0</v>
      </c>
      <c r="Y336" s="97"/>
      <c r="Z336" s="98">
        <f>(Y336*$E336*$F336*$G336*$I336*$Z$11)</f>
        <v>0</v>
      </c>
      <c r="AA336" s="97"/>
      <c r="AB336" s="98">
        <f>(AA336*$E336*$F336*$G336*$I336*$AB$11)</f>
        <v>0</v>
      </c>
      <c r="AC336" s="97">
        <v>1</v>
      </c>
      <c r="AD336" s="98">
        <f>(AC336*$E336*$F336*$G336*$I336*$AD$11)</f>
        <v>100151.2512</v>
      </c>
      <c r="AE336" s="97"/>
      <c r="AF336" s="98">
        <f>(AE336*$E336*$F336*$G336*$I336*$AF$11)</f>
        <v>0</v>
      </c>
      <c r="AG336" s="99"/>
      <c r="AH336" s="98">
        <f>(AG336*$E336*$F336*$G336*$I336*$AH$11)</f>
        <v>0</v>
      </c>
      <c r="AI336" s="97">
        <v>14</v>
      </c>
      <c r="AJ336" s="98">
        <f>(AI336*$E336*$F336*$G336*$I336*$AJ$11)</f>
        <v>1402117.5167999999</v>
      </c>
      <c r="AK336" s="97">
        <v>1</v>
      </c>
      <c r="AL336" s="97">
        <f>(AK336*$E336*$F336*$G336*$I336*$AL$11)</f>
        <v>100151.2512</v>
      </c>
      <c r="AM336" s="97">
        <v>11</v>
      </c>
      <c r="AN336" s="98">
        <f>(AM336*$E336*$F336*$G336*$J336*$AN$11)</f>
        <v>1321996.51584</v>
      </c>
      <c r="AO336" s="103"/>
      <c r="AP336" s="98">
        <f>(AO336*$E336*$F336*$G336*$J336*$AP$11)</f>
        <v>0</v>
      </c>
      <c r="AQ336" s="97">
        <v>2</v>
      </c>
      <c r="AR336" s="102">
        <f>(AQ336*$E336*$F336*$G336*$J336*$AR$11)</f>
        <v>240363.00288000001</v>
      </c>
      <c r="AS336" s="97"/>
      <c r="AT336" s="98">
        <f>(AS336*$E336*$F336*$G336*$I336*$AT$11)</f>
        <v>0</v>
      </c>
      <c r="AU336" s="97">
        <v>3</v>
      </c>
      <c r="AV336" s="97">
        <f>(AU336*$E336*$F336*$G336*$I336*$AV$11)</f>
        <v>245825.79839999997</v>
      </c>
      <c r="AW336" s="97"/>
      <c r="AX336" s="98">
        <f>(AW336*$E336*$F336*$G336*$I336*$AX$11)</f>
        <v>0</v>
      </c>
      <c r="AY336" s="97"/>
      <c r="AZ336" s="98">
        <f>(AY336*$E336*$F336*$G336*$I336*$AZ$11)</f>
        <v>0</v>
      </c>
      <c r="BA336" s="97"/>
      <c r="BB336" s="98">
        <f>(BA336*$E336*$F336*$G336*$I336*$BB$11)</f>
        <v>0</v>
      </c>
      <c r="BC336" s="97"/>
      <c r="BD336" s="98">
        <f>(BC336*$E336*$F336*$G336*$I336*$BD$11)</f>
        <v>0</v>
      </c>
      <c r="BE336" s="97">
        <v>10</v>
      </c>
      <c r="BF336" s="98">
        <f>(BE336*$E336*$F336*$G336*$I336*$BF$11)</f>
        <v>1165396.3776</v>
      </c>
      <c r="BG336" s="97">
        <v>5</v>
      </c>
      <c r="BH336" s="98">
        <f>(BG336*$E336*$F336*$G336*$J336*$BH$11)</f>
        <v>600907.50720000011</v>
      </c>
      <c r="BI336" s="97"/>
      <c r="BJ336" s="98">
        <f>(BI336*$E336*$F336*$G336*$J336*$BJ$11)</f>
        <v>0</v>
      </c>
      <c r="BK336" s="97"/>
      <c r="BL336" s="98">
        <f>(BK336*$E336*$F336*$G336*$J336*$BL$11)</f>
        <v>0</v>
      </c>
      <c r="BM336" s="97">
        <v>10</v>
      </c>
      <c r="BN336" s="98">
        <f>(BM336*$E336*$F336*$G336*$J336*$BN$11)</f>
        <v>1092559.1040000001</v>
      </c>
      <c r="BO336" s="97">
        <v>2</v>
      </c>
      <c r="BP336" s="98">
        <f>(BO336*$E336*$F336*$G336*$J336*$BP$11)</f>
        <v>196660.63871999999</v>
      </c>
      <c r="BQ336" s="97">
        <v>9</v>
      </c>
      <c r="BR336" s="98">
        <f>(BQ336*$E336*$F336*$G336*$J336*$BR$11)</f>
        <v>1258628.0878079997</v>
      </c>
      <c r="BS336" s="97">
        <v>4</v>
      </c>
      <c r="BT336" s="102">
        <f>(BS336*$E336*$F336*$G336*$J336*$BT$11)</f>
        <v>480726.00576000003</v>
      </c>
      <c r="BU336" s="104"/>
      <c r="BV336" s="98">
        <f>(BU336*$E336*$F336*$G336*$I336*$BV$11)</f>
        <v>0</v>
      </c>
      <c r="BW336" s="97"/>
      <c r="BX336" s="98">
        <f>(BW336*$E336*$F336*$G336*$I336*$BX$11)</f>
        <v>0</v>
      </c>
      <c r="BY336" s="97"/>
      <c r="BZ336" s="98">
        <f>(BY336*$E336*$F336*$G336*$I336*$BZ$11)</f>
        <v>0</v>
      </c>
      <c r="CA336" s="97">
        <v>6</v>
      </c>
      <c r="CB336" s="98">
        <f>(CA336*$E336*$F336*$G336*$J336*$CB$11)</f>
        <v>655535.46239999996</v>
      </c>
      <c r="CC336" s="97"/>
      <c r="CD336" s="98">
        <f>(CC336*$E336*$F336*$G336*$I336*$CD$11)</f>
        <v>0</v>
      </c>
      <c r="CE336" s="97"/>
      <c r="CF336" s="98">
        <f>(CE336*$E336*$F336*$G336*$I336*$CF$11)</f>
        <v>0</v>
      </c>
      <c r="CG336" s="97">
        <v>5</v>
      </c>
      <c r="CH336" s="98">
        <f>(CG336*$E336*$F336*$G336*$I336*$CH$11)</f>
        <v>318663.07199999999</v>
      </c>
      <c r="CI336" s="97">
        <v>1</v>
      </c>
      <c r="CJ336" s="98">
        <f>(CI336*$E336*$F336*$G336*$I336*$CJ$11)</f>
        <v>109255.91039999998</v>
      </c>
      <c r="CK336" s="97">
        <v>4</v>
      </c>
      <c r="CL336" s="98">
        <f>(CK336*$E336*$F336*$G336*$I336*$CL$11)</f>
        <v>364186.36799999996</v>
      </c>
      <c r="CM336" s="97">
        <v>7</v>
      </c>
      <c r="CN336" s="98">
        <f>(CM336*$E336*$F336*$G336*$I336*$CN$11)</f>
        <v>707432.01983999985</v>
      </c>
      <c r="CO336" s="97">
        <v>5</v>
      </c>
      <c r="CP336" s="98">
        <f>(CO336*$E336*$F336*$G336*$J336*$CP$11)</f>
        <v>606370.30272000004</v>
      </c>
      <c r="CQ336" s="97">
        <v>1</v>
      </c>
      <c r="CR336" s="98">
        <f>(CQ336*$E336*$F336*$G336*$J336*$CR$11)</f>
        <v>131107.09247999999</v>
      </c>
      <c r="CS336" s="97"/>
      <c r="CT336" s="98">
        <f>(CS336*$E336*$F336*$G336*$J336*$CT$11)</f>
        <v>0</v>
      </c>
      <c r="CU336" s="103"/>
      <c r="CV336" s="98">
        <f>(CU336*$E336*$F336*$G336*$J336*$CV$11)</f>
        <v>0</v>
      </c>
      <c r="CW336" s="97"/>
      <c r="CX336" s="102">
        <f>(CW336*$E336*$F336*$G336*$J336*$CX$11)</f>
        <v>0</v>
      </c>
      <c r="CY336" s="97"/>
      <c r="CZ336" s="98">
        <f>(CY336*$E336*$F336*$G336*$J336*$CZ$11)</f>
        <v>0</v>
      </c>
      <c r="DA336" s="104"/>
      <c r="DB336" s="98">
        <f>(DA336*$E336*$F336*$G336*$J336*$DB$11)</f>
        <v>0</v>
      </c>
      <c r="DC336" s="97"/>
      <c r="DD336" s="98">
        <f>(DC336*$E336*$F336*$G336*$J336*$DD$11)</f>
        <v>0</v>
      </c>
      <c r="DE336" s="97"/>
      <c r="DF336" s="98">
        <f>(DE336*$E336*$F336*$G336*$K336*$DF$11)</f>
        <v>0</v>
      </c>
      <c r="DG336" s="97"/>
      <c r="DH336" s="102">
        <f>(DG336*$E336*$F336*$G336*$L336*$DH$11)</f>
        <v>0</v>
      </c>
      <c r="DI336" s="98">
        <f t="shared" si="703"/>
        <v>176</v>
      </c>
      <c r="DJ336" s="98">
        <f t="shared" si="704"/>
        <v>18609377.125248004</v>
      </c>
    </row>
    <row r="337" spans="1:114" ht="22.5" customHeight="1" x14ac:dyDescent="0.25">
      <c r="A337" s="89"/>
      <c r="B337" s="90">
        <v>289</v>
      </c>
      <c r="C337" s="91" t="s">
        <v>755</v>
      </c>
      <c r="D337" s="92" t="s">
        <v>756</v>
      </c>
      <c r="E337" s="85">
        <v>23160</v>
      </c>
      <c r="F337" s="93">
        <v>4.0199999999999996</v>
      </c>
      <c r="G337" s="94">
        <v>1</v>
      </c>
      <c r="H337" s="88"/>
      <c r="I337" s="95">
        <v>1.4</v>
      </c>
      <c r="J337" s="95">
        <v>1.68</v>
      </c>
      <c r="K337" s="95">
        <v>2.23</v>
      </c>
      <c r="L337" s="96">
        <v>2.57</v>
      </c>
      <c r="M337" s="97">
        <v>1</v>
      </c>
      <c r="N337" s="98">
        <f>(M337*$E337*$F337*$G337*$I337*$N$11)</f>
        <v>143378.92799999999</v>
      </c>
      <c r="O337" s="87">
        <v>15</v>
      </c>
      <c r="P337" s="97">
        <f>(O337*$E337*$F337*$G337*$I337*$P$11)</f>
        <v>2150683.9199999995</v>
      </c>
      <c r="Q337" s="97"/>
      <c r="R337" s="98">
        <f>(Q337*$E337*$F337*$G337*$I337*$R$11)</f>
        <v>0</v>
      </c>
      <c r="S337" s="97"/>
      <c r="T337" s="98">
        <f>(S337/12*2*$E337*$F337*$G337*$I337*$T$11)+(S337/12*10*$E337*$F337*$G337*$I337*$T$12)</f>
        <v>0</v>
      </c>
      <c r="U337" s="97"/>
      <c r="V337" s="98">
        <f>(U337*$E337*$F337*$G337*$I337*$V$11)</f>
        <v>0</v>
      </c>
      <c r="W337" s="97"/>
      <c r="X337" s="98">
        <f>(W337*$E337*$F337*$G337*$I337*$X$11)</f>
        <v>0</v>
      </c>
      <c r="Y337" s="97"/>
      <c r="Z337" s="98">
        <f>(Y337*$E337*$F337*$G337*$I337*$Z$11)</f>
        <v>0</v>
      </c>
      <c r="AA337" s="97"/>
      <c r="AB337" s="98">
        <f>(AA337*$E337*$F337*$G337*$I337*$AB$11)</f>
        <v>0</v>
      </c>
      <c r="AC337" s="97"/>
      <c r="AD337" s="98">
        <f>(AC337*$E337*$F337*$G337*$I337*$AD$11)</f>
        <v>0</v>
      </c>
      <c r="AE337" s="97"/>
      <c r="AF337" s="98">
        <f>(AE337*$E337*$F337*$G337*$I337*$AF$11)</f>
        <v>0</v>
      </c>
      <c r="AG337" s="99"/>
      <c r="AH337" s="98">
        <f>(AG337*$E337*$F337*$G337*$I337*$AH$11)</f>
        <v>0</v>
      </c>
      <c r="AI337" s="97"/>
      <c r="AJ337" s="98">
        <f>(AI337*$E337*$F337*$G337*$I337*$AJ$11)</f>
        <v>0</v>
      </c>
      <c r="AK337" s="97"/>
      <c r="AL337" s="97">
        <f>(AK337*$E337*$F337*$G337*$I337*$AL$11)</f>
        <v>0</v>
      </c>
      <c r="AM337" s="97"/>
      <c r="AN337" s="98">
        <f>(AM337*$E337*$F337*$G337*$J337*$AN$11)</f>
        <v>0</v>
      </c>
      <c r="AO337" s="103"/>
      <c r="AP337" s="98">
        <f>(AO337*$E337*$F337*$G337*$J337*$AP$11)</f>
        <v>0</v>
      </c>
      <c r="AQ337" s="97">
        <v>0</v>
      </c>
      <c r="AR337" s="102">
        <f>(AQ337*$E337*$F337*$G337*$J337*$AR$11)</f>
        <v>0</v>
      </c>
      <c r="AS337" s="97"/>
      <c r="AT337" s="98">
        <f>(AS337*$E337*$F337*$G337*$I337*$AT$11)</f>
        <v>0</v>
      </c>
      <c r="AU337" s="97"/>
      <c r="AV337" s="97">
        <f>(AU337*$E337*$F337*$G337*$I337*$AV$11)</f>
        <v>0</v>
      </c>
      <c r="AW337" s="97"/>
      <c r="AX337" s="98">
        <f>(AW337*$E337*$F337*$G337*$I337*$AX$11)</f>
        <v>0</v>
      </c>
      <c r="AY337" s="97"/>
      <c r="AZ337" s="98">
        <f>(AY337*$E337*$F337*$G337*$I337*$AZ$11)</f>
        <v>0</v>
      </c>
      <c r="BA337" s="97"/>
      <c r="BB337" s="98">
        <f>(BA337*$E337*$F337*$G337*$I337*$BB$11)</f>
        <v>0</v>
      </c>
      <c r="BC337" s="97"/>
      <c r="BD337" s="98">
        <f>(BC337*$E337*$F337*$G337*$I337*$BD$11)</f>
        <v>0</v>
      </c>
      <c r="BE337" s="97">
        <v>0</v>
      </c>
      <c r="BF337" s="98">
        <f>(BE337*$E337*$F337*$G337*$I337*$BF$11)</f>
        <v>0</v>
      </c>
      <c r="BG337" s="97">
        <v>0</v>
      </c>
      <c r="BH337" s="98">
        <f>(BG337*$E337*$F337*$G337*$J337*$BH$11)</f>
        <v>0</v>
      </c>
      <c r="BI337" s="97"/>
      <c r="BJ337" s="98">
        <f>(BI337*$E337*$F337*$G337*$J337*$BJ$11)</f>
        <v>0</v>
      </c>
      <c r="BK337" s="97"/>
      <c r="BL337" s="98">
        <f>(BK337*$E337*$F337*$G337*$J337*$BL$11)</f>
        <v>0</v>
      </c>
      <c r="BM337" s="97"/>
      <c r="BN337" s="98">
        <f>(BM337*$E337*$F337*$G337*$J337*$BN$11)</f>
        <v>0</v>
      </c>
      <c r="BO337" s="97"/>
      <c r="BP337" s="98">
        <f>(BO337*$E337*$F337*$G337*$J337*$BP$11)</f>
        <v>0</v>
      </c>
      <c r="BQ337" s="97">
        <v>0</v>
      </c>
      <c r="BR337" s="98">
        <f>(BQ337*$E337*$F337*$G337*$J337*$BR$11)</f>
        <v>0</v>
      </c>
      <c r="BS337" s="97"/>
      <c r="BT337" s="102">
        <f>(BS337*$E337*$F337*$G337*$J337*$BT$11)</f>
        <v>0</v>
      </c>
      <c r="BU337" s="104"/>
      <c r="BV337" s="98">
        <f>(BU337*$E337*$F337*$G337*$I337*$BV$11)</f>
        <v>0</v>
      </c>
      <c r="BW337" s="97"/>
      <c r="BX337" s="98">
        <f>(BW337*$E337*$F337*$G337*$I337*$BX$11)</f>
        <v>0</v>
      </c>
      <c r="BY337" s="97"/>
      <c r="BZ337" s="98">
        <f>(BY337*$E337*$F337*$G337*$I337*$BZ$11)</f>
        <v>0</v>
      </c>
      <c r="CA337" s="97"/>
      <c r="CB337" s="98">
        <f>(CA337*$E337*$F337*$G337*$J337*$CB$11)</f>
        <v>0</v>
      </c>
      <c r="CC337" s="97"/>
      <c r="CD337" s="98">
        <f>(CC337*$E337*$F337*$G337*$I337*$CD$11)</f>
        <v>0</v>
      </c>
      <c r="CE337" s="97"/>
      <c r="CF337" s="98">
        <f>(CE337*$E337*$F337*$G337*$I337*$CF$11)</f>
        <v>0</v>
      </c>
      <c r="CG337" s="97"/>
      <c r="CH337" s="98">
        <f>(CG337*$E337*$F337*$G337*$I337*$CH$11)</f>
        <v>0</v>
      </c>
      <c r="CI337" s="97"/>
      <c r="CJ337" s="98">
        <f>(CI337*$E337*$F337*$G337*$I337*$CJ$11)</f>
        <v>0</v>
      </c>
      <c r="CK337" s="97"/>
      <c r="CL337" s="98">
        <f>(CK337*$E337*$F337*$G337*$I337*$CL$11)</f>
        <v>0</v>
      </c>
      <c r="CM337" s="97"/>
      <c r="CN337" s="98">
        <f>(CM337*$E337*$F337*$G337*$I337*$CN$11)</f>
        <v>0</v>
      </c>
      <c r="CO337" s="97">
        <v>0</v>
      </c>
      <c r="CP337" s="98">
        <f>(CO337*$E337*$F337*$G337*$J337*$CP$11)</f>
        <v>0</v>
      </c>
      <c r="CQ337" s="97"/>
      <c r="CR337" s="98">
        <f>(CQ337*$E337*$F337*$G337*$J337*$CR$11)</f>
        <v>0</v>
      </c>
      <c r="CS337" s="97"/>
      <c r="CT337" s="98">
        <f>(CS337*$E337*$F337*$G337*$J337*$CT$11)</f>
        <v>0</v>
      </c>
      <c r="CU337" s="103">
        <v>0</v>
      </c>
      <c r="CV337" s="98">
        <f>(CU337*$E337*$F337*$G337*$J337*$CV$11)</f>
        <v>0</v>
      </c>
      <c r="CW337" s="97"/>
      <c r="CX337" s="102">
        <f>(CW337*$E337*$F337*$G337*$J337*$CX$11)</f>
        <v>0</v>
      </c>
      <c r="CY337" s="97"/>
      <c r="CZ337" s="98">
        <f>(CY337*$E337*$F337*$G337*$J337*$CZ$11)</f>
        <v>0</v>
      </c>
      <c r="DA337" s="104"/>
      <c r="DB337" s="98">
        <f>(DA337*$E337*$F337*$G337*$J337*$DB$11)</f>
        <v>0</v>
      </c>
      <c r="DC337" s="97"/>
      <c r="DD337" s="98">
        <f>(DC337*$E337*$F337*$G337*$J337*$DD$11)</f>
        <v>0</v>
      </c>
      <c r="DE337" s="97"/>
      <c r="DF337" s="98">
        <f>(DE337*$E337*$F337*$G337*$K337*$DF$11)</f>
        <v>0</v>
      </c>
      <c r="DG337" s="97"/>
      <c r="DH337" s="102">
        <f>(DG337*$E337*$F337*$G337*$L337*$DH$11)</f>
        <v>0</v>
      </c>
      <c r="DI337" s="98">
        <f t="shared" si="703"/>
        <v>16</v>
      </c>
      <c r="DJ337" s="98">
        <f t="shared" si="704"/>
        <v>2294062.8479999993</v>
      </c>
    </row>
    <row r="338" spans="1:114" ht="30" customHeight="1" x14ac:dyDescent="0.25">
      <c r="A338" s="89"/>
      <c r="B338" s="90">
        <v>290</v>
      </c>
      <c r="C338" s="91" t="s">
        <v>757</v>
      </c>
      <c r="D338" s="92" t="s">
        <v>758</v>
      </c>
      <c r="E338" s="85">
        <v>23160</v>
      </c>
      <c r="F338" s="93">
        <v>0.84</v>
      </c>
      <c r="G338" s="94">
        <v>1</v>
      </c>
      <c r="H338" s="88"/>
      <c r="I338" s="95">
        <v>1.4</v>
      </c>
      <c r="J338" s="95">
        <v>1.68</v>
      </c>
      <c r="K338" s="95">
        <v>2.23</v>
      </c>
      <c r="L338" s="96">
        <v>2.57</v>
      </c>
      <c r="M338" s="97">
        <v>20</v>
      </c>
      <c r="N338" s="98">
        <f>(M338*$E338*$F338*$G338*$I338*$N$11)</f>
        <v>599195.52</v>
      </c>
      <c r="O338" s="87">
        <v>44</v>
      </c>
      <c r="P338" s="97">
        <f>(O338*$E338*$F338*$G338*$I338*$P$11)</f>
        <v>1318230.1439999999</v>
      </c>
      <c r="Q338" s="97">
        <v>9</v>
      </c>
      <c r="R338" s="98">
        <f>(Q338*$E338*$F338*$G338*$I338*$R$11)</f>
        <v>269637.984</v>
      </c>
      <c r="S338" s="97"/>
      <c r="T338" s="98">
        <f>(S338/12*2*$E338*$F338*$G338*$I338*$T$11)+(S338/12*10*$E338*$F338*$G338*$I338*$T$12)</f>
        <v>0</v>
      </c>
      <c r="U338" s="97">
        <v>2</v>
      </c>
      <c r="V338" s="98">
        <f>(U338*$E338*$F338*$G338*$I338*$V$11)</f>
        <v>59919.551999999996</v>
      </c>
      <c r="W338" s="97">
        <v>0</v>
      </c>
      <c r="X338" s="98">
        <f>(W338*$E338*$F338*$G338*$I338*$X$11)</f>
        <v>0</v>
      </c>
      <c r="Y338" s="97"/>
      <c r="Z338" s="98">
        <f>(Y338*$E338*$F338*$G338*$I338*$Z$11)</f>
        <v>0</v>
      </c>
      <c r="AA338" s="97">
        <v>0</v>
      </c>
      <c r="AB338" s="98">
        <f>(AA338*$E338*$F338*$G338*$I338*$AB$11)</f>
        <v>0</v>
      </c>
      <c r="AC338" s="97"/>
      <c r="AD338" s="98">
        <f>(AC338*$E338*$F338*$G338*$I338*$AD$11)</f>
        <v>0</v>
      </c>
      <c r="AE338" s="97">
        <v>0</v>
      </c>
      <c r="AF338" s="98">
        <f>(AE338*$E338*$F338*$G338*$I338*$AF$11)</f>
        <v>0</v>
      </c>
      <c r="AG338" s="97">
        <v>24</v>
      </c>
      <c r="AH338" s="98">
        <f>(AG338*$E338*$F338*$G338*$I338*$AH$11)</f>
        <v>719034.62400000007</v>
      </c>
      <c r="AI338" s="97">
        <v>4</v>
      </c>
      <c r="AJ338" s="98">
        <f>(AI338*$E338*$F338*$G338*$I338*$AJ$11)</f>
        <v>119839.10399999999</v>
      </c>
      <c r="AK338" s="97">
        <v>3</v>
      </c>
      <c r="AL338" s="97">
        <f>(AK338*$E338*$F338*$G338*$I338*$AL$11)</f>
        <v>89879.328000000009</v>
      </c>
      <c r="AM338" s="97">
        <v>57</v>
      </c>
      <c r="AN338" s="98">
        <f>(AM338*$E338*$F338*$G338*$J338*$AN$11)</f>
        <v>2049248.6784000003</v>
      </c>
      <c r="AO338" s="103">
        <v>1</v>
      </c>
      <c r="AP338" s="98">
        <f>(AO338*$E338*$F338*$G338*$J338*$AP$11)</f>
        <v>35951.731200000002</v>
      </c>
      <c r="AQ338" s="97">
        <v>0</v>
      </c>
      <c r="AR338" s="102">
        <f>(AQ338*$E338*$F338*$G338*$J338*$AR$11)</f>
        <v>0</v>
      </c>
      <c r="AS338" s="97"/>
      <c r="AT338" s="98">
        <f>(AS338*$E338*$F338*$G338*$I338*$AT$11)</f>
        <v>0</v>
      </c>
      <c r="AU338" s="97">
        <v>5</v>
      </c>
      <c r="AV338" s="97">
        <f>(AU338*$E338*$F338*$G338*$I338*$AV$11)</f>
        <v>122562.71999999999</v>
      </c>
      <c r="AW338" s="97"/>
      <c r="AX338" s="98">
        <f>(AW338*$E338*$F338*$G338*$I338*$AX$11)</f>
        <v>0</v>
      </c>
      <c r="AY338" s="97">
        <v>0</v>
      </c>
      <c r="AZ338" s="98">
        <f>(AY338*$E338*$F338*$G338*$I338*$AZ$11)</f>
        <v>0</v>
      </c>
      <c r="BA338" s="97">
        <v>0</v>
      </c>
      <c r="BB338" s="98">
        <f>(BA338*$E338*$F338*$G338*$I338*$BB$11)</f>
        <v>0</v>
      </c>
      <c r="BC338" s="97">
        <v>0</v>
      </c>
      <c r="BD338" s="98">
        <f>(BC338*$E338*$F338*$G338*$I338*$BD$11)</f>
        <v>0</v>
      </c>
      <c r="BE338" s="97">
        <v>2</v>
      </c>
      <c r="BF338" s="98">
        <f>(BE338*$E338*$F338*$G338*$I338*$BF$11)</f>
        <v>69724.569599999988</v>
      </c>
      <c r="BG338" s="97">
        <v>0</v>
      </c>
      <c r="BH338" s="98">
        <f>(BG338*$E338*$F338*$G338*$J338*$BH$11)</f>
        <v>0</v>
      </c>
      <c r="BI338" s="97">
        <v>0</v>
      </c>
      <c r="BJ338" s="98">
        <f>(BI338*$E338*$F338*$G338*$J338*$BJ$11)</f>
        <v>0</v>
      </c>
      <c r="BK338" s="97">
        <v>0</v>
      </c>
      <c r="BL338" s="98">
        <f>(BK338*$E338*$F338*$G338*$J338*$BL$11)</f>
        <v>0</v>
      </c>
      <c r="BM338" s="97"/>
      <c r="BN338" s="98">
        <f>(BM338*$E338*$F338*$G338*$J338*$BN$11)</f>
        <v>0</v>
      </c>
      <c r="BO338" s="97"/>
      <c r="BP338" s="98">
        <f>(BO338*$E338*$F338*$G338*$J338*$BP$11)</f>
        <v>0</v>
      </c>
      <c r="BQ338" s="97">
        <v>7</v>
      </c>
      <c r="BR338" s="98">
        <f>(BQ338*$E338*$F338*$G338*$J338*$BR$11)</f>
        <v>292843.19231999997</v>
      </c>
      <c r="BS338" s="97">
        <v>4</v>
      </c>
      <c r="BT338" s="102">
        <f>(BS338*$E338*$F338*$G338*$J338*$BT$11)</f>
        <v>143806.92480000001</v>
      </c>
      <c r="BU338" s="104">
        <v>0</v>
      </c>
      <c r="BV338" s="98">
        <f>(BU338*$E338*$F338*$G338*$I338*$BV$11)</f>
        <v>0</v>
      </c>
      <c r="BW338" s="97">
        <v>0</v>
      </c>
      <c r="BX338" s="98">
        <f>(BW338*$E338*$F338*$G338*$I338*$BX$11)</f>
        <v>0</v>
      </c>
      <c r="BY338" s="97">
        <v>0</v>
      </c>
      <c r="BZ338" s="98">
        <f>(BY338*$E338*$F338*$G338*$I338*$BZ$11)</f>
        <v>0</v>
      </c>
      <c r="CA338" s="97"/>
      <c r="CB338" s="98">
        <f>(CA338*$E338*$F338*$G338*$J338*$CB$11)</f>
        <v>0</v>
      </c>
      <c r="CC338" s="97"/>
      <c r="CD338" s="98">
        <f>(CC338*$E338*$F338*$G338*$I338*$CD$11)</f>
        <v>0</v>
      </c>
      <c r="CE338" s="97"/>
      <c r="CF338" s="98">
        <f>(CE338*$E338*$F338*$G338*$I338*$CF$11)</f>
        <v>0</v>
      </c>
      <c r="CG338" s="97"/>
      <c r="CH338" s="98">
        <f>(CG338*$E338*$F338*$G338*$I338*$CH$11)</f>
        <v>0</v>
      </c>
      <c r="CI338" s="97"/>
      <c r="CJ338" s="98">
        <f>(CI338*$E338*$F338*$G338*$I338*$CJ$11)</f>
        <v>0</v>
      </c>
      <c r="CK338" s="97">
        <v>1</v>
      </c>
      <c r="CL338" s="98">
        <f>(CK338*$E338*$F338*$G338*$I338*$CL$11)</f>
        <v>27236.159999999996</v>
      </c>
      <c r="CM338" s="97"/>
      <c r="CN338" s="98">
        <f>(CM338*$E338*$F338*$G338*$I338*$CN$11)</f>
        <v>0</v>
      </c>
      <c r="CO338" s="97">
        <v>5</v>
      </c>
      <c r="CP338" s="98">
        <f>(CO338*$E338*$F338*$G338*$J338*$CP$11)</f>
        <v>181392.82560000001</v>
      </c>
      <c r="CQ338" s="97"/>
      <c r="CR338" s="98">
        <f>(CQ338*$E338*$F338*$G338*$J338*$CR$11)</f>
        <v>0</v>
      </c>
      <c r="CS338" s="97">
        <v>0</v>
      </c>
      <c r="CT338" s="98">
        <f>(CS338*$E338*$F338*$G338*$J338*$CT$11)</f>
        <v>0</v>
      </c>
      <c r="CU338" s="103"/>
      <c r="CV338" s="98">
        <f>(CU338*$E338*$F338*$G338*$J338*$CV$11)</f>
        <v>0</v>
      </c>
      <c r="CW338" s="97">
        <v>0</v>
      </c>
      <c r="CX338" s="102">
        <f>(CW338*$E338*$F338*$G338*$J338*$CX$11)</f>
        <v>0</v>
      </c>
      <c r="CY338" s="97"/>
      <c r="CZ338" s="98">
        <f>(CY338*$E338*$F338*$G338*$J338*$CZ$11)</f>
        <v>0</v>
      </c>
      <c r="DA338" s="104"/>
      <c r="DB338" s="98">
        <f>(DA338*$E338*$F338*$G338*$J338*$DB$11)</f>
        <v>0</v>
      </c>
      <c r="DC338" s="97"/>
      <c r="DD338" s="98">
        <f>(DC338*$E338*$F338*$G338*$J338*$DD$11)</f>
        <v>0</v>
      </c>
      <c r="DE338" s="97"/>
      <c r="DF338" s="98">
        <f>(DE338*$E338*$F338*$G338*$K338*$DF$11)</f>
        <v>0</v>
      </c>
      <c r="DG338" s="97"/>
      <c r="DH338" s="102">
        <f>(DG338*$E338*$F338*$G338*$L338*$DH$11)</f>
        <v>0</v>
      </c>
      <c r="DI338" s="98">
        <f t="shared" si="703"/>
        <v>188</v>
      </c>
      <c r="DJ338" s="98">
        <f t="shared" si="704"/>
        <v>6098503.0579200014</v>
      </c>
    </row>
    <row r="339" spans="1:114" ht="49.5" customHeight="1" x14ac:dyDescent="0.25">
      <c r="A339" s="89"/>
      <c r="B339" s="90">
        <v>291</v>
      </c>
      <c r="C339" s="91" t="s">
        <v>759</v>
      </c>
      <c r="D339" s="92" t="s">
        <v>760</v>
      </c>
      <c r="E339" s="85">
        <v>23160</v>
      </c>
      <c r="F339" s="94">
        <v>0.5</v>
      </c>
      <c r="G339" s="94">
        <v>1</v>
      </c>
      <c r="H339" s="88"/>
      <c r="I339" s="95">
        <v>1.4</v>
      </c>
      <c r="J339" s="95">
        <v>1.68</v>
      </c>
      <c r="K339" s="95">
        <v>2.23</v>
      </c>
      <c r="L339" s="96">
        <v>2.57</v>
      </c>
      <c r="M339" s="97">
        <v>2</v>
      </c>
      <c r="N339" s="98">
        <f>(M339*$E339*$F339*$G339*$I339*$N$11)</f>
        <v>35666.400000000001</v>
      </c>
      <c r="O339" s="87">
        <v>3</v>
      </c>
      <c r="P339" s="97">
        <f>(O339*$E339*$F339*$G339*$I339*$P$11)</f>
        <v>53499.600000000006</v>
      </c>
      <c r="Q339" s="97">
        <v>53</v>
      </c>
      <c r="R339" s="98">
        <f>(Q339*$E339*$F339*$G339*$I339*$R$11)</f>
        <v>945159.60000000009</v>
      </c>
      <c r="S339" s="97">
        <v>3</v>
      </c>
      <c r="T339" s="98">
        <f>(S339/12*2*$E339*$F339*$G339*$I339*$T$11)+(S339/12*10*$E339*$F339*$G339*$I339*$T$12)</f>
        <v>59870.915999999997</v>
      </c>
      <c r="U339" s="97">
        <v>1</v>
      </c>
      <c r="V339" s="98">
        <f>(U339*$E339*$F339*$G339*$I339*$V$11)</f>
        <v>17833.2</v>
      </c>
      <c r="W339" s="97">
        <v>0</v>
      </c>
      <c r="X339" s="98">
        <f>(W339*$E339*$F339*$G339*$I339*$X$11)</f>
        <v>0</v>
      </c>
      <c r="Y339" s="97"/>
      <c r="Z339" s="98">
        <f>(Y339*$E339*$F339*$G339*$I339*$Z$11)</f>
        <v>0</v>
      </c>
      <c r="AA339" s="97">
        <v>0</v>
      </c>
      <c r="AB339" s="98">
        <f>(AA339*$E339*$F339*$G339*$I339*$AB$11)</f>
        <v>0</v>
      </c>
      <c r="AC339" s="97"/>
      <c r="AD339" s="98">
        <f>(AC339*$E339*$F339*$G339*$I339*$AD$11)</f>
        <v>0</v>
      </c>
      <c r="AE339" s="97"/>
      <c r="AF339" s="98">
        <f>(AE339*$E339*$F339*$G339*$I339*$AF$11)</f>
        <v>0</v>
      </c>
      <c r="AG339" s="97">
        <v>6</v>
      </c>
      <c r="AH339" s="98">
        <f>(AG339*$E339*$F339*$G339*$I339*$AH$11)</f>
        <v>106999.20000000001</v>
      </c>
      <c r="AI339" s="97">
        <v>11</v>
      </c>
      <c r="AJ339" s="98">
        <f>(AI339*$E339*$F339*$G339*$I339*$AJ$11)</f>
        <v>196165.2</v>
      </c>
      <c r="AK339" s="97"/>
      <c r="AL339" s="97">
        <f>(AK339*$E339*$F339*$G339*$I339*$AL$11)</f>
        <v>0</v>
      </c>
      <c r="AM339" s="97">
        <v>3</v>
      </c>
      <c r="AN339" s="98">
        <f>(AM339*$E339*$F339*$G339*$J339*$AN$11)</f>
        <v>64199.520000000004</v>
      </c>
      <c r="AO339" s="103"/>
      <c r="AP339" s="98">
        <f>(AO339*$E339*$F339*$G339*$J339*$AP$11)</f>
        <v>0</v>
      </c>
      <c r="AQ339" s="97">
        <v>1</v>
      </c>
      <c r="AR339" s="102">
        <f>(AQ339*$E339*$F339*$G339*$J339*$AR$11)</f>
        <v>21399.84</v>
      </c>
      <c r="AS339" s="97"/>
      <c r="AT339" s="98">
        <f>(AS339*$E339*$F339*$G339*$I339*$AT$11)</f>
        <v>0</v>
      </c>
      <c r="AU339" s="97"/>
      <c r="AV339" s="97">
        <f>(AU339*$E339*$F339*$G339*$I339*$AV$11)</f>
        <v>0</v>
      </c>
      <c r="AW339" s="97"/>
      <c r="AX339" s="98">
        <f>(AW339*$E339*$F339*$G339*$I339*$AX$11)</f>
        <v>0</v>
      </c>
      <c r="AY339" s="97">
        <v>0</v>
      </c>
      <c r="AZ339" s="98">
        <f>(AY339*$E339*$F339*$G339*$I339*$AZ$11)</f>
        <v>0</v>
      </c>
      <c r="BA339" s="97">
        <v>0</v>
      </c>
      <c r="BB339" s="98">
        <f>(BA339*$E339*$F339*$G339*$I339*$BB$11)</f>
        <v>0</v>
      </c>
      <c r="BC339" s="97">
        <v>0</v>
      </c>
      <c r="BD339" s="98">
        <f>(BC339*$E339*$F339*$G339*$I339*$BD$11)</f>
        <v>0</v>
      </c>
      <c r="BE339" s="97">
        <v>5</v>
      </c>
      <c r="BF339" s="98">
        <f>(BE339*$E339*$F339*$G339*$I339*$BF$11)</f>
        <v>103756.8</v>
      </c>
      <c r="BG339" s="97">
        <v>3</v>
      </c>
      <c r="BH339" s="98">
        <f>(BG339*$E339*$F339*$G339*$J339*$BH$11)</f>
        <v>64199.520000000004</v>
      </c>
      <c r="BI339" s="97">
        <v>0</v>
      </c>
      <c r="BJ339" s="98">
        <f>(BI339*$E339*$F339*$G339*$J339*$BJ$11)</f>
        <v>0</v>
      </c>
      <c r="BK339" s="97">
        <v>0</v>
      </c>
      <c r="BL339" s="98">
        <f>(BK339*$E339*$F339*$G339*$J339*$BL$11)</f>
        <v>0</v>
      </c>
      <c r="BM339" s="97">
        <v>4</v>
      </c>
      <c r="BN339" s="98">
        <f>(BM339*$E339*$F339*$G339*$J339*$BN$11)</f>
        <v>77817.599999999991</v>
      </c>
      <c r="BO339" s="97">
        <v>5</v>
      </c>
      <c r="BP339" s="98">
        <f>(BO339*$E339*$F339*$G339*$J339*$BP$11)</f>
        <v>87544.8</v>
      </c>
      <c r="BQ339" s="97">
        <v>12</v>
      </c>
      <c r="BR339" s="98">
        <f>(BQ339*$E339*$F339*$G339*$J339*$BR$11)</f>
        <v>298819.58399999997</v>
      </c>
      <c r="BS339" s="97">
        <v>7</v>
      </c>
      <c r="BT339" s="102">
        <f>(BS339*$E339*$F339*$G339*$J339*$BT$11)</f>
        <v>149798.88</v>
      </c>
      <c r="BU339" s="104">
        <v>0</v>
      </c>
      <c r="BV339" s="98">
        <f>(BU339*$E339*$F339*$G339*$I339*$BV$11)</f>
        <v>0</v>
      </c>
      <c r="BW339" s="97">
        <v>0</v>
      </c>
      <c r="BX339" s="98">
        <f>(BW339*$E339*$F339*$G339*$I339*$BX$11)</f>
        <v>0</v>
      </c>
      <c r="BY339" s="97"/>
      <c r="BZ339" s="98">
        <f>(BY339*$E339*$F339*$G339*$I339*$BZ$11)</f>
        <v>0</v>
      </c>
      <c r="CA339" s="97">
        <v>1</v>
      </c>
      <c r="CB339" s="98">
        <f>(CA339*$E339*$F339*$G339*$J339*$CB$11)</f>
        <v>19454.399999999998</v>
      </c>
      <c r="CC339" s="97"/>
      <c r="CD339" s="98">
        <f>(CC339*$E339*$F339*$G339*$I339*$CD$11)</f>
        <v>0</v>
      </c>
      <c r="CE339" s="97"/>
      <c r="CF339" s="98">
        <f>(CE339*$E339*$F339*$G339*$I339*$CF$11)</f>
        <v>0</v>
      </c>
      <c r="CG339" s="97"/>
      <c r="CH339" s="98">
        <f>(CG339*$E339*$F339*$G339*$I339*$CH$11)</f>
        <v>0</v>
      </c>
      <c r="CI339" s="97"/>
      <c r="CJ339" s="98">
        <f>(CI339*$E339*$F339*$G339*$I339*$CJ$11)</f>
        <v>0</v>
      </c>
      <c r="CK339" s="97"/>
      <c r="CL339" s="98">
        <f>(CK339*$E339*$F339*$G339*$I339*$CL$11)</f>
        <v>0</v>
      </c>
      <c r="CM339" s="97">
        <v>25</v>
      </c>
      <c r="CN339" s="98">
        <f>(CM339*$E339*$F339*$G339*$I339*$CN$11)</f>
        <v>449883.00000000006</v>
      </c>
      <c r="CO339" s="97">
        <v>3</v>
      </c>
      <c r="CP339" s="98">
        <f>(CO339*$E339*$F339*$G339*$J339*$CP$11)</f>
        <v>64783.152000000002</v>
      </c>
      <c r="CQ339" s="97"/>
      <c r="CR339" s="98">
        <f>(CQ339*$E339*$F339*$G339*$J339*$CR$11)</f>
        <v>0</v>
      </c>
      <c r="CS339" s="97">
        <v>0</v>
      </c>
      <c r="CT339" s="98">
        <f>(CS339*$E339*$F339*$G339*$J339*$CT$11)</f>
        <v>0</v>
      </c>
      <c r="CU339" s="103"/>
      <c r="CV339" s="98">
        <f>(CU339*$E339*$F339*$G339*$J339*$CV$11)</f>
        <v>0</v>
      </c>
      <c r="CW339" s="97">
        <v>0</v>
      </c>
      <c r="CX339" s="102">
        <f>(CW339*$E339*$F339*$G339*$J339*$CX$11)</f>
        <v>0</v>
      </c>
      <c r="CY339" s="97"/>
      <c r="CZ339" s="98">
        <f>(CY339*$E339*$F339*$G339*$J339*$CZ$11)</f>
        <v>0</v>
      </c>
      <c r="DA339" s="104">
        <v>9</v>
      </c>
      <c r="DB339" s="98">
        <f>(DA339*$E339*$F339*$G339*$J339*$DB$11)</f>
        <v>175089.6</v>
      </c>
      <c r="DC339" s="97"/>
      <c r="DD339" s="98">
        <f>(DC339*$E339*$F339*$G339*$J339*$DD$11)</f>
        <v>0</v>
      </c>
      <c r="DE339" s="97">
        <v>10</v>
      </c>
      <c r="DF339" s="98">
        <f>(DE339*$E339*$F339*$G339*$K339*$DF$11)</f>
        <v>309880.8</v>
      </c>
      <c r="DG339" s="97">
        <v>5</v>
      </c>
      <c r="DH339" s="102">
        <f>(DG339*$E339*$F339*$G339*$L339*$DH$11)</f>
        <v>165171.33000000002</v>
      </c>
      <c r="DI339" s="98">
        <f t="shared" si="703"/>
        <v>172</v>
      </c>
      <c r="DJ339" s="98">
        <f t="shared" si="704"/>
        <v>3466992.9419999993</v>
      </c>
    </row>
    <row r="340" spans="1:114" ht="30" customHeight="1" x14ac:dyDescent="0.25">
      <c r="A340" s="89"/>
      <c r="B340" s="90">
        <v>292</v>
      </c>
      <c r="C340" s="91" t="s">
        <v>761</v>
      </c>
      <c r="D340" s="92" t="s">
        <v>762</v>
      </c>
      <c r="E340" s="85">
        <v>23160</v>
      </c>
      <c r="F340" s="93">
        <v>0.37</v>
      </c>
      <c r="G340" s="94">
        <v>1</v>
      </c>
      <c r="H340" s="88"/>
      <c r="I340" s="95">
        <v>1.4</v>
      </c>
      <c r="J340" s="95">
        <v>1.68</v>
      </c>
      <c r="K340" s="95">
        <v>2.23</v>
      </c>
      <c r="L340" s="96">
        <v>2.57</v>
      </c>
      <c r="M340" s="98">
        <v>8</v>
      </c>
      <c r="N340" s="98">
        <f>(M340*$E340*$F340*$G340*$I340)</f>
        <v>95975.040000000008</v>
      </c>
      <c r="O340" s="87">
        <v>64</v>
      </c>
      <c r="P340" s="97">
        <f>(O340*$E340*$F340*$G340*$I340)</f>
        <v>767800.32000000007</v>
      </c>
      <c r="Q340" s="97">
        <v>6</v>
      </c>
      <c r="R340" s="98">
        <f>(Q340*$E340*$F340*$G340*$I340)</f>
        <v>71981.279999999984</v>
      </c>
      <c r="S340" s="97"/>
      <c r="T340" s="98">
        <f>(S340*$E340*$F340*$G340*$I340)</f>
        <v>0</v>
      </c>
      <c r="U340" s="97"/>
      <c r="V340" s="98">
        <f>(U340*$E340*$F340*$G340*$I340)</f>
        <v>0</v>
      </c>
      <c r="W340" s="97">
        <v>0</v>
      </c>
      <c r="X340" s="98">
        <f>(W340*$E340*$F340*$G340*$I340)</f>
        <v>0</v>
      </c>
      <c r="Y340" s="97"/>
      <c r="Z340" s="98">
        <f>(Y340*$E340*$F340*$G340*$I340)</f>
        <v>0</v>
      </c>
      <c r="AA340" s="97">
        <v>0</v>
      </c>
      <c r="AB340" s="98">
        <f>(AA340*$E340*$F340*$G340*$I340)</f>
        <v>0</v>
      </c>
      <c r="AC340" s="97"/>
      <c r="AD340" s="98">
        <f>(AC340*$E340*$F340*$G340*$I340)</f>
        <v>0</v>
      </c>
      <c r="AE340" s="97">
        <v>0</v>
      </c>
      <c r="AF340" s="98">
        <f>(AE340*$E340*$F340*$G340*$I340)</f>
        <v>0</v>
      </c>
      <c r="AG340" s="98">
        <v>40</v>
      </c>
      <c r="AH340" s="98">
        <f>(AG340*$E340*$F340*$G340*$I340)</f>
        <v>479875.19999999995</v>
      </c>
      <c r="AI340" s="97">
        <v>0</v>
      </c>
      <c r="AJ340" s="98">
        <f>(AI340*$E340*$F340*$G340*$I340)</f>
        <v>0</v>
      </c>
      <c r="AK340" s="97">
        <v>18</v>
      </c>
      <c r="AL340" s="98">
        <f>(AK340*$E340*$F340*$G340*$I340)</f>
        <v>215943.84</v>
      </c>
      <c r="AM340" s="97">
        <v>65</v>
      </c>
      <c r="AN340" s="98">
        <f>(AM340*$E340*$F340*$G340*$J340)</f>
        <v>935756.64</v>
      </c>
      <c r="AO340" s="101"/>
      <c r="AP340" s="98">
        <f>(AO340*$E340*$F340*$G340*$J340)</f>
        <v>0</v>
      </c>
      <c r="AQ340" s="97">
        <v>11</v>
      </c>
      <c r="AR340" s="98">
        <f>(AQ340*$E340*$F340*$G340*$J340)</f>
        <v>158358.81599999999</v>
      </c>
      <c r="AS340" s="97"/>
      <c r="AT340" s="98">
        <f>(AS340*$E340*$F340*$G340*$I340)</f>
        <v>0</v>
      </c>
      <c r="AU340" s="97">
        <v>1</v>
      </c>
      <c r="AV340" s="98">
        <f>(AU340*$E340*$F340*$G340*$I340)</f>
        <v>11996.880000000001</v>
      </c>
      <c r="AW340" s="97"/>
      <c r="AX340" s="98">
        <f>(AW340*$E340*$F340*$G340*$I340)</f>
        <v>0</v>
      </c>
      <c r="AY340" s="97">
        <v>0</v>
      </c>
      <c r="AZ340" s="98">
        <f>(AY340*$E340*$F340*$G340*$I340)</f>
        <v>0</v>
      </c>
      <c r="BA340" s="97">
        <v>0</v>
      </c>
      <c r="BB340" s="98">
        <f>(BA340*$E340*$F340*$G340*$I340)</f>
        <v>0</v>
      </c>
      <c r="BC340" s="97">
        <v>0</v>
      </c>
      <c r="BD340" s="98">
        <f>(BC340*$E340*$F340*$G340*$I340)</f>
        <v>0</v>
      </c>
      <c r="BE340" s="97">
        <v>20</v>
      </c>
      <c r="BF340" s="98">
        <f>(BE340*$E340*$F340*$G340*$I340)</f>
        <v>239937.59999999998</v>
      </c>
      <c r="BG340" s="97"/>
      <c r="BH340" s="98">
        <f>(BG340*$E340*$F340*$G340*$J340)</f>
        <v>0</v>
      </c>
      <c r="BI340" s="97">
        <v>0</v>
      </c>
      <c r="BJ340" s="98">
        <f>(BI340*$E340*$F340*$G340*$J340)</f>
        <v>0</v>
      </c>
      <c r="BK340" s="97">
        <v>0</v>
      </c>
      <c r="BL340" s="98">
        <f>(BK340*$E340*$F340*$G340*$J340)</f>
        <v>0</v>
      </c>
      <c r="BM340" s="97">
        <v>13</v>
      </c>
      <c r="BN340" s="98">
        <f>(BM340*$E340*$F340*$G340*$J340)</f>
        <v>187151.32800000001</v>
      </c>
      <c r="BO340" s="97">
        <v>10</v>
      </c>
      <c r="BP340" s="98">
        <f>(BO340*$E340*$F340*$G340*$J340)</f>
        <v>143962.56</v>
      </c>
      <c r="BQ340" s="97">
        <v>20</v>
      </c>
      <c r="BR340" s="98">
        <f>(BQ340*$E340*$F340*$G340*$J340)</f>
        <v>287925.12</v>
      </c>
      <c r="BS340" s="97">
        <v>22</v>
      </c>
      <c r="BT340" s="98">
        <f>(BS340*$E340*$F340*$G340*$J340)</f>
        <v>316717.63199999998</v>
      </c>
      <c r="BU340" s="104">
        <v>0</v>
      </c>
      <c r="BV340" s="98">
        <f>(BU340*$E340*$F340*$G340*$I340)</f>
        <v>0</v>
      </c>
      <c r="BW340" s="97">
        <v>0</v>
      </c>
      <c r="BX340" s="98">
        <f>(BW340*$E340*$F340*$G340*$I340)</f>
        <v>0</v>
      </c>
      <c r="BY340" s="97">
        <v>0</v>
      </c>
      <c r="BZ340" s="98">
        <f>(BY340*$E340*$F340*$G340*$I340)</f>
        <v>0</v>
      </c>
      <c r="CA340" s="97">
        <v>4</v>
      </c>
      <c r="CB340" s="98">
        <f>(CA340*$E340*$F340*$G340*$J340)</f>
        <v>57585.024000000005</v>
      </c>
      <c r="CC340" s="97">
        <v>3</v>
      </c>
      <c r="CD340" s="98">
        <f>(CC340*$E340*$F340*$G340*$I340)</f>
        <v>35990.639999999992</v>
      </c>
      <c r="CE340" s="97"/>
      <c r="CF340" s="98">
        <f>(CE340*$E340*$F340*$G340*$I340)</f>
        <v>0</v>
      </c>
      <c r="CG340" s="97"/>
      <c r="CH340" s="98">
        <f>(CG340*$E340*$F340*$G340*$I340)</f>
        <v>0</v>
      </c>
      <c r="CI340" s="97"/>
      <c r="CJ340" s="98">
        <f>(CI340*$E340*$F340*$G340*$I340)</f>
        <v>0</v>
      </c>
      <c r="CK340" s="97">
        <v>10</v>
      </c>
      <c r="CL340" s="98">
        <f>(CK340*$E340*$F340*$G340*$I340)</f>
        <v>119968.79999999999</v>
      </c>
      <c r="CM340" s="97">
        <v>35</v>
      </c>
      <c r="CN340" s="98">
        <f>(CM340*$E340*$F340*$G340*$I340)</f>
        <v>419890.8</v>
      </c>
      <c r="CO340" s="97">
        <v>48</v>
      </c>
      <c r="CP340" s="98">
        <f>(CO340*$E340*$F340*$G340*$J340)</f>
        <v>691020.28799999994</v>
      </c>
      <c r="CQ340" s="97">
        <v>20</v>
      </c>
      <c r="CR340" s="98">
        <f>(CQ340*$E340*$F340*$G340*$J340)</f>
        <v>287925.12</v>
      </c>
      <c r="CS340" s="97">
        <v>0</v>
      </c>
      <c r="CT340" s="98">
        <f>(CS340*$E340*$F340*$G340*$J340)</f>
        <v>0</v>
      </c>
      <c r="CU340" s="103">
        <v>0</v>
      </c>
      <c r="CV340" s="98">
        <f>(CU340*$E340*$F340*$G340*$J340)</f>
        <v>0</v>
      </c>
      <c r="CW340" s="97">
        <v>0</v>
      </c>
      <c r="CX340" s="98">
        <f>(CW340*$E340*$F340*$G340*$J340)</f>
        <v>0</v>
      </c>
      <c r="CY340" s="97">
        <v>5</v>
      </c>
      <c r="CZ340" s="98">
        <f>(CY340*$E340*$F340*$G340*$J340)</f>
        <v>71981.279999999999</v>
      </c>
      <c r="DA340" s="104">
        <v>25</v>
      </c>
      <c r="DB340" s="98">
        <f>(DA340*$E340*$F340*$G340*$J340)</f>
        <v>359906.39999999997</v>
      </c>
      <c r="DC340" s="97">
        <v>4</v>
      </c>
      <c r="DD340" s="98">
        <f>(DC340*$E340*$F340*$G340*$J340)</f>
        <v>57585.024000000005</v>
      </c>
      <c r="DE340" s="97">
        <v>15</v>
      </c>
      <c r="DF340" s="98">
        <f>(DE340*$E340*$F340*$G340*$K340)</f>
        <v>286639.74</v>
      </c>
      <c r="DG340" s="97">
        <v>20</v>
      </c>
      <c r="DH340" s="102">
        <f>(DG340*$E340*$F340*$G340*$L340)</f>
        <v>440456.87999999995</v>
      </c>
      <c r="DI340" s="98">
        <f t="shared" si="703"/>
        <v>487</v>
      </c>
      <c r="DJ340" s="98">
        <f t="shared" si="704"/>
        <v>6742332.2520000003</v>
      </c>
    </row>
    <row r="341" spans="1:114" ht="36" customHeight="1" x14ac:dyDescent="0.25">
      <c r="A341" s="89"/>
      <c r="B341" s="90">
        <v>293</v>
      </c>
      <c r="C341" s="91" t="s">
        <v>763</v>
      </c>
      <c r="D341" s="92" t="s">
        <v>764</v>
      </c>
      <c r="E341" s="85">
        <v>23160</v>
      </c>
      <c r="F341" s="93">
        <v>1.19</v>
      </c>
      <c r="G341" s="94">
        <v>1</v>
      </c>
      <c r="H341" s="149"/>
      <c r="I341" s="95">
        <v>1.4</v>
      </c>
      <c r="J341" s="95">
        <v>1.68</v>
      </c>
      <c r="K341" s="95">
        <v>2.23</v>
      </c>
      <c r="L341" s="96">
        <v>2.57</v>
      </c>
      <c r="M341" s="97">
        <v>3</v>
      </c>
      <c r="N341" s="98">
        <f>(M341*$E341*$F341*$G341*$I341*$N$11)</f>
        <v>127329.04800000001</v>
      </c>
      <c r="O341" s="87">
        <v>1</v>
      </c>
      <c r="P341" s="97">
        <f>(O341*$E341*$F341*$G341*$I341*$P$11)</f>
        <v>42443.016000000003</v>
      </c>
      <c r="Q341" s="97">
        <v>10</v>
      </c>
      <c r="R341" s="98">
        <f>(Q341*$E341*$F341*$G341*$I341*$R$11)</f>
        <v>424430.16000000003</v>
      </c>
      <c r="S341" s="97"/>
      <c r="T341" s="98">
        <f>(S341/12*2*$E341*$F341*$G341*$I341*$T$11)+(S341/12*10*$E341*$F341*$G341*$I341*$T$12)</f>
        <v>0</v>
      </c>
      <c r="U341" s="97">
        <v>64</v>
      </c>
      <c r="V341" s="98">
        <f>(U341*$E341*$F341*$G341*$I341*$V$11)</f>
        <v>2716353.0240000002</v>
      </c>
      <c r="W341" s="97">
        <v>0</v>
      </c>
      <c r="X341" s="98">
        <f>(W341*$E341*$F341*$G341*$I341*$X$11)</f>
        <v>0</v>
      </c>
      <c r="Y341" s="97"/>
      <c r="Z341" s="98">
        <f>(Y341*$E341*$F341*$G341*$I341*$Z$11)</f>
        <v>0</v>
      </c>
      <c r="AA341" s="97">
        <v>0</v>
      </c>
      <c r="AB341" s="98">
        <f>(AA341*$E341*$F341*$G341*$I341*$AB$11)</f>
        <v>0</v>
      </c>
      <c r="AC341" s="97"/>
      <c r="AD341" s="98">
        <f>(AC341*$E341*$F341*$G341*$I341*$AD$11)</f>
        <v>0</v>
      </c>
      <c r="AE341" s="97">
        <v>0</v>
      </c>
      <c r="AF341" s="98">
        <f>(AE341*$E341*$F341*$G341*$I341*$AF$11)</f>
        <v>0</v>
      </c>
      <c r="AG341" s="99"/>
      <c r="AH341" s="98">
        <f>(AG341*$E341*$F341*$G341*$I341*$AH$11)</f>
        <v>0</v>
      </c>
      <c r="AI341" s="97"/>
      <c r="AJ341" s="98">
        <f>(AI341*$E341*$F341*$G341*$I341*$AJ$11)</f>
        <v>0</v>
      </c>
      <c r="AK341" s="97">
        <v>8</v>
      </c>
      <c r="AL341" s="97">
        <f>(AK341*$E341*$F341*$G341*$I341*$AL$11)</f>
        <v>339544.12800000003</v>
      </c>
      <c r="AM341" s="97"/>
      <c r="AN341" s="98">
        <f>(AM341*$E341*$F341*$G341*$J341*$AN$11)</f>
        <v>0</v>
      </c>
      <c r="AO341" s="103">
        <v>135</v>
      </c>
      <c r="AP341" s="98">
        <f>(AO341*$E341*$F341*$G341*$J341*$AP$11)</f>
        <v>6875768.5920000002</v>
      </c>
      <c r="AQ341" s="97">
        <v>0</v>
      </c>
      <c r="AR341" s="102">
        <f>(AQ341*$E341*$F341*$G341*$J341*$AR$11)</f>
        <v>0</v>
      </c>
      <c r="AS341" s="97"/>
      <c r="AT341" s="98">
        <f>(AS341*$E341*$F341*$G341*$I341*$AT$11)</f>
        <v>0</v>
      </c>
      <c r="AU341" s="97"/>
      <c r="AV341" s="97">
        <f>(AU341*$E341*$F341*$G341*$I341*$AV$11)</f>
        <v>0</v>
      </c>
      <c r="AW341" s="97"/>
      <c r="AX341" s="98">
        <f>(AW341*$E341*$F341*$G341*$I341*$AX$11)</f>
        <v>0</v>
      </c>
      <c r="AY341" s="97">
        <v>0</v>
      </c>
      <c r="AZ341" s="98">
        <f>(AY341*$E341*$F341*$G341*$I341*$AZ$11)</f>
        <v>0</v>
      </c>
      <c r="BA341" s="97">
        <v>0</v>
      </c>
      <c r="BB341" s="98">
        <f>(BA341*$E341*$F341*$G341*$I341*$BB$11)</f>
        <v>0</v>
      </c>
      <c r="BC341" s="97">
        <v>0</v>
      </c>
      <c r="BD341" s="98">
        <f>(BC341*$E341*$F341*$G341*$I341*$BD$11)</f>
        <v>0</v>
      </c>
      <c r="BE341" s="97"/>
      <c r="BF341" s="98">
        <f>(BE341*$E341*$F341*$G341*$I341*$BF$11)</f>
        <v>0</v>
      </c>
      <c r="BG341" s="97">
        <v>0</v>
      </c>
      <c r="BH341" s="98">
        <f>(BG341*$E341*$F341*$G341*$J341*$BH$11)</f>
        <v>0</v>
      </c>
      <c r="BI341" s="97">
        <v>0</v>
      </c>
      <c r="BJ341" s="98">
        <f>(BI341*$E341*$F341*$G341*$J341*$BJ$11)</f>
        <v>0</v>
      </c>
      <c r="BK341" s="97">
        <v>0</v>
      </c>
      <c r="BL341" s="98">
        <f>(BK341*$E341*$F341*$G341*$J341*$BL$11)</f>
        <v>0</v>
      </c>
      <c r="BM341" s="97"/>
      <c r="BN341" s="98">
        <f>(BM341*$E341*$F341*$G341*$J341*$BN$11)</f>
        <v>0</v>
      </c>
      <c r="BO341" s="97"/>
      <c r="BP341" s="98">
        <f>(BO341*$E341*$F341*$G341*$J341*$BP$11)</f>
        <v>0</v>
      </c>
      <c r="BQ341" s="97">
        <v>10</v>
      </c>
      <c r="BR341" s="98">
        <f>(BQ341*$E341*$F341*$G341*$J341*$BR$11)</f>
        <v>592658.84159999993</v>
      </c>
      <c r="BS341" s="97">
        <v>5</v>
      </c>
      <c r="BT341" s="102">
        <f>(BS341*$E341*$F341*$G341*$J341*$BT$11)</f>
        <v>254658.09600000002</v>
      </c>
      <c r="BU341" s="104">
        <v>0</v>
      </c>
      <c r="BV341" s="98">
        <f>(BU341*$E341*$F341*$G341*$I341*$BV$11)</f>
        <v>0</v>
      </c>
      <c r="BW341" s="97">
        <v>0</v>
      </c>
      <c r="BX341" s="98">
        <f>(BW341*$E341*$F341*$G341*$I341*$BX$11)</f>
        <v>0</v>
      </c>
      <c r="BY341" s="97">
        <v>10</v>
      </c>
      <c r="BZ341" s="98">
        <f>(BY341*$E341*$F341*$G341*$I341*$BZ$11)</f>
        <v>385845.6</v>
      </c>
      <c r="CA341" s="97"/>
      <c r="CB341" s="98">
        <f>(CA341*$E341*$F341*$G341*$J341*$CB$11)</f>
        <v>0</v>
      </c>
      <c r="CC341" s="97">
        <v>0</v>
      </c>
      <c r="CD341" s="98">
        <f>(CC341*$E341*$F341*$G341*$I341*$CD$11)</f>
        <v>0</v>
      </c>
      <c r="CE341" s="97"/>
      <c r="CF341" s="98">
        <f>(CE341*$E341*$F341*$G341*$I341*$CF$11)</f>
        <v>0</v>
      </c>
      <c r="CG341" s="97"/>
      <c r="CH341" s="98">
        <f>(CG341*$E341*$F341*$G341*$I341*$CH$11)</f>
        <v>0</v>
      </c>
      <c r="CI341" s="97"/>
      <c r="CJ341" s="98">
        <f>(CI341*$E341*$F341*$G341*$I341*$CJ$11)</f>
        <v>0</v>
      </c>
      <c r="CK341" s="97">
        <v>1</v>
      </c>
      <c r="CL341" s="98">
        <f>(CK341*$E341*$F341*$G341*$I341*$CL$11)</f>
        <v>38584.559999999998</v>
      </c>
      <c r="CM341" s="97"/>
      <c r="CN341" s="98">
        <f>(CM341*$E341*$F341*$G341*$I341*$CN$11)</f>
        <v>0</v>
      </c>
      <c r="CO341" s="97">
        <v>2</v>
      </c>
      <c r="CP341" s="98">
        <f>(CO341*$E341*$F341*$G341*$J341*$CP$11)</f>
        <v>102789.26784</v>
      </c>
      <c r="CQ341" s="97"/>
      <c r="CR341" s="98">
        <f>(CQ341*$E341*$F341*$G341*$J341*$CR$11)</f>
        <v>0</v>
      </c>
      <c r="CS341" s="97">
        <v>0</v>
      </c>
      <c r="CT341" s="98">
        <f>(CS341*$E341*$F341*$G341*$J341*$CT$11)</f>
        <v>0</v>
      </c>
      <c r="CU341" s="103"/>
      <c r="CV341" s="98">
        <f>(CU341*$E341*$F341*$G341*$J341*$CV$11)</f>
        <v>0</v>
      </c>
      <c r="CW341" s="97">
        <v>0</v>
      </c>
      <c r="CX341" s="102">
        <f>(CW341*$E341*$F341*$G341*$J341*$CX$11)</f>
        <v>0</v>
      </c>
      <c r="CY341" s="97">
        <v>0</v>
      </c>
      <c r="CZ341" s="98">
        <f>(CY341*$E341*$F341*$G341*$J341*$CZ$11)</f>
        <v>0</v>
      </c>
      <c r="DA341" s="104"/>
      <c r="DB341" s="98">
        <f>(DA341*$E341*$F341*$G341*$J341*$DB$11)</f>
        <v>0</v>
      </c>
      <c r="DC341" s="97"/>
      <c r="DD341" s="98">
        <f>(DC341*$E341*$F341*$G341*$J341*$DD$11)</f>
        <v>0</v>
      </c>
      <c r="DE341" s="97"/>
      <c r="DF341" s="98">
        <f>(DE341*$E341*$F341*$G341*$K341*$DF$11)</f>
        <v>0</v>
      </c>
      <c r="DG341" s="97">
        <v>1</v>
      </c>
      <c r="DH341" s="102">
        <f>(DG341*$E341*$F341*$G341*$L341*$DH$11)</f>
        <v>78621.553079999998</v>
      </c>
      <c r="DI341" s="98">
        <f t="shared" si="703"/>
        <v>250</v>
      </c>
      <c r="DJ341" s="98">
        <f t="shared" si="704"/>
        <v>11979025.88652</v>
      </c>
    </row>
    <row r="342" spans="1:114" ht="22.5" customHeight="1" x14ac:dyDescent="0.25">
      <c r="A342" s="89">
        <v>32</v>
      </c>
      <c r="B342" s="204"/>
      <c r="C342" s="205"/>
      <c r="D342" s="201" t="s">
        <v>765</v>
      </c>
      <c r="E342" s="85">
        <v>23160</v>
      </c>
      <c r="F342" s="155">
        <v>1.2</v>
      </c>
      <c r="G342" s="94">
        <v>1</v>
      </c>
      <c r="H342" s="88"/>
      <c r="I342" s="95">
        <v>1.4</v>
      </c>
      <c r="J342" s="95">
        <v>1.68</v>
      </c>
      <c r="K342" s="95">
        <v>2.23</v>
      </c>
      <c r="L342" s="96">
        <v>2.57</v>
      </c>
      <c r="M342" s="113">
        <f>SUM(M343:M360)</f>
        <v>798</v>
      </c>
      <c r="N342" s="113">
        <f>SUM(N343:N360)</f>
        <v>45147151.660800003</v>
      </c>
      <c r="O342" s="113">
        <f>SUM(O343:O360)</f>
        <v>688</v>
      </c>
      <c r="P342" s="113">
        <f t="shared" ref="P342:BT342" si="755">SUM(P343:P360)</f>
        <v>36041435.4384</v>
      </c>
      <c r="Q342" s="113">
        <f t="shared" si="755"/>
        <v>348</v>
      </c>
      <c r="R342" s="113">
        <f t="shared" si="755"/>
        <v>17994626.126400001</v>
      </c>
      <c r="S342" s="113">
        <f>SUM(S343:S360)</f>
        <v>86</v>
      </c>
      <c r="T342" s="113">
        <f t="shared" si="755"/>
        <v>3988999.5633599996</v>
      </c>
      <c r="U342" s="113">
        <f>SUM(U343:U360)</f>
        <v>85</v>
      </c>
      <c r="V342" s="113">
        <f t="shared" si="755"/>
        <v>4456030.32</v>
      </c>
      <c r="W342" s="113">
        <f t="shared" si="755"/>
        <v>0</v>
      </c>
      <c r="X342" s="113">
        <f t="shared" si="755"/>
        <v>0</v>
      </c>
      <c r="Y342" s="113">
        <f>SUM(Y343:Y360)</f>
        <v>0</v>
      </c>
      <c r="Z342" s="113">
        <f t="shared" si="755"/>
        <v>0</v>
      </c>
      <c r="AA342" s="113">
        <f>SUM(AA343:AA360)</f>
        <v>0</v>
      </c>
      <c r="AB342" s="113">
        <f t="shared" si="755"/>
        <v>0</v>
      </c>
      <c r="AC342" s="113">
        <f>SUM(AC343:AC360)</f>
        <v>226</v>
      </c>
      <c r="AD342" s="113">
        <f t="shared" si="755"/>
        <v>10667742.4224</v>
      </c>
      <c r="AE342" s="113">
        <f t="shared" si="755"/>
        <v>0</v>
      </c>
      <c r="AF342" s="113">
        <f t="shared" si="755"/>
        <v>0</v>
      </c>
      <c r="AG342" s="113">
        <f>SUM(AG343:AG360)</f>
        <v>0</v>
      </c>
      <c r="AH342" s="113">
        <f t="shared" si="755"/>
        <v>0</v>
      </c>
      <c r="AI342" s="113">
        <f>SUM(AI343:AI360)</f>
        <v>596</v>
      </c>
      <c r="AJ342" s="113">
        <f t="shared" si="755"/>
        <v>30553349.198400006</v>
      </c>
      <c r="AK342" s="113">
        <f>SUM(AK343:AK360)</f>
        <v>1068</v>
      </c>
      <c r="AL342" s="113">
        <f t="shared" si="755"/>
        <v>45700655.279999994</v>
      </c>
      <c r="AM342" s="113">
        <f>SUM(AM343:AM360)</f>
        <v>589</v>
      </c>
      <c r="AN342" s="113">
        <f t="shared" si="755"/>
        <v>27998873.642879996</v>
      </c>
      <c r="AO342" s="113">
        <f>SUM(AO343:AO360)</f>
        <v>32</v>
      </c>
      <c r="AP342" s="113">
        <f t="shared" si="755"/>
        <v>2152395.9071999998</v>
      </c>
      <c r="AQ342" s="113">
        <f t="shared" si="755"/>
        <v>32</v>
      </c>
      <c r="AR342" s="113">
        <f t="shared" si="755"/>
        <v>1701559.6415999997</v>
      </c>
      <c r="AS342" s="113">
        <f t="shared" si="755"/>
        <v>0</v>
      </c>
      <c r="AT342" s="113">
        <f t="shared" si="755"/>
        <v>0</v>
      </c>
      <c r="AU342" s="113">
        <f>SUM(AU343:AU360)</f>
        <v>22</v>
      </c>
      <c r="AV342" s="113">
        <f t="shared" si="755"/>
        <v>816112.08</v>
      </c>
      <c r="AW342" s="113">
        <f>SUM(AW343:AW360)</f>
        <v>0</v>
      </c>
      <c r="AX342" s="113">
        <f>SUM(AX343:AX360)</f>
        <v>0</v>
      </c>
      <c r="AY342" s="113">
        <f>SUM(AY343:AY360)</f>
        <v>0</v>
      </c>
      <c r="AZ342" s="113">
        <f t="shared" si="755"/>
        <v>0</v>
      </c>
      <c r="BA342" s="113">
        <v>0</v>
      </c>
      <c r="BB342" s="113">
        <f t="shared" si="755"/>
        <v>0</v>
      </c>
      <c r="BC342" s="113">
        <f>SUM(BC343:BC360)</f>
        <v>0</v>
      </c>
      <c r="BD342" s="113">
        <f t="shared" si="755"/>
        <v>0</v>
      </c>
      <c r="BE342" s="113">
        <f t="shared" si="755"/>
        <v>61</v>
      </c>
      <c r="BF342" s="113">
        <f t="shared" si="755"/>
        <v>2138168.2559999996</v>
      </c>
      <c r="BG342" s="113">
        <f>SUM(BG343:BG360)</f>
        <v>315</v>
      </c>
      <c r="BH342" s="113">
        <f t="shared" si="755"/>
        <v>14498430.5088</v>
      </c>
      <c r="BI342" s="113">
        <f>SUM(BI343:BI360)</f>
        <v>0</v>
      </c>
      <c r="BJ342" s="113">
        <f t="shared" si="755"/>
        <v>0</v>
      </c>
      <c r="BK342" s="113">
        <v>0</v>
      </c>
      <c r="BL342" s="113">
        <f t="shared" si="755"/>
        <v>0</v>
      </c>
      <c r="BM342" s="113">
        <f>SUM(BM343:BM360)</f>
        <v>76</v>
      </c>
      <c r="BN342" s="113">
        <f t="shared" si="755"/>
        <v>3118540.32</v>
      </c>
      <c r="BO342" s="113">
        <f t="shared" si="755"/>
        <v>0</v>
      </c>
      <c r="BP342" s="113">
        <f t="shared" si="755"/>
        <v>0</v>
      </c>
      <c r="BQ342" s="113">
        <f t="shared" si="755"/>
        <v>88</v>
      </c>
      <c r="BR342" s="113">
        <f t="shared" si="755"/>
        <v>4554359.0830079997</v>
      </c>
      <c r="BS342" s="113">
        <f>SUM(BS343:BS360)</f>
        <v>153</v>
      </c>
      <c r="BT342" s="203">
        <f t="shared" si="755"/>
        <v>7046928.4032000005</v>
      </c>
      <c r="BU342" s="156">
        <f>SUM(BU343:BU360)</f>
        <v>0</v>
      </c>
      <c r="BV342" s="113">
        <f t="shared" ref="BV342:DJ342" si="756">SUM(BV343:BV360)</f>
        <v>0</v>
      </c>
      <c r="BW342" s="113">
        <f>SUM(BW343:BW360)</f>
        <v>0</v>
      </c>
      <c r="BX342" s="113">
        <f t="shared" si="756"/>
        <v>0</v>
      </c>
      <c r="BY342" s="113">
        <f t="shared" si="756"/>
        <v>69</v>
      </c>
      <c r="BZ342" s="113">
        <f t="shared" si="756"/>
        <v>2581274.6399999997</v>
      </c>
      <c r="CA342" s="113">
        <f>SUM(CA343:CA360)</f>
        <v>72</v>
      </c>
      <c r="CB342" s="113">
        <f>SUM(CB343:CB360)</f>
        <v>3961771.8336</v>
      </c>
      <c r="CC342" s="113">
        <f>SUM(CC343:CC360)</f>
        <v>68</v>
      </c>
      <c r="CD342" s="113">
        <f t="shared" si="756"/>
        <v>1942469.9615999996</v>
      </c>
      <c r="CE342" s="113">
        <f>SUM(CE343:CE360)</f>
        <v>0</v>
      </c>
      <c r="CF342" s="113">
        <f t="shared" si="756"/>
        <v>0</v>
      </c>
      <c r="CG342" s="113">
        <f>SUM(CG343:CG360)</f>
        <v>70</v>
      </c>
      <c r="CH342" s="113">
        <f t="shared" si="756"/>
        <v>1951924.7999999998</v>
      </c>
      <c r="CI342" s="113">
        <f>SUM(CI343:CI360)</f>
        <v>52</v>
      </c>
      <c r="CJ342" s="113">
        <f t="shared" si="756"/>
        <v>1477756.2239999999</v>
      </c>
      <c r="CK342" s="113">
        <f t="shared" si="756"/>
        <v>157</v>
      </c>
      <c r="CL342" s="113">
        <f t="shared" si="756"/>
        <v>7918913.5199999986</v>
      </c>
      <c r="CM342" s="113">
        <f t="shared" si="756"/>
        <v>38</v>
      </c>
      <c r="CN342" s="113">
        <f t="shared" si="756"/>
        <v>1270654.4087999999</v>
      </c>
      <c r="CO342" s="113">
        <f t="shared" si="756"/>
        <v>206</v>
      </c>
      <c r="CP342" s="113">
        <f t="shared" si="756"/>
        <v>10962197.217216</v>
      </c>
      <c r="CQ342" s="113">
        <f t="shared" si="756"/>
        <v>47</v>
      </c>
      <c r="CR342" s="113">
        <f t="shared" si="756"/>
        <v>1956490.0991999998</v>
      </c>
      <c r="CS342" s="113">
        <f t="shared" si="756"/>
        <v>0</v>
      </c>
      <c r="CT342" s="113">
        <f t="shared" si="756"/>
        <v>0</v>
      </c>
      <c r="CU342" s="113">
        <f>SUM(CU343:CU360)</f>
        <v>0</v>
      </c>
      <c r="CV342" s="113">
        <f t="shared" si="756"/>
        <v>0</v>
      </c>
      <c r="CW342" s="113">
        <f t="shared" si="756"/>
        <v>0</v>
      </c>
      <c r="CX342" s="113">
        <f t="shared" si="756"/>
        <v>0</v>
      </c>
      <c r="CY342" s="113">
        <f>SUM(CY343:CY360)</f>
        <v>19</v>
      </c>
      <c r="CZ342" s="113">
        <f t="shared" si="756"/>
        <v>635380.70399999991</v>
      </c>
      <c r="DA342" s="113">
        <f t="shared" si="756"/>
        <v>1</v>
      </c>
      <c r="DB342" s="113">
        <f t="shared" si="756"/>
        <v>33461.567999999999</v>
      </c>
      <c r="DC342" s="113">
        <f>SUM(DC343:DC360)</f>
        <v>55</v>
      </c>
      <c r="DD342" s="113">
        <f t="shared" si="756"/>
        <v>2036330.9567999998</v>
      </c>
      <c r="DE342" s="113">
        <f>SUM(DE343:DE360)</f>
        <v>5</v>
      </c>
      <c r="DF342" s="113">
        <f t="shared" si="756"/>
        <v>222081.24</v>
      </c>
      <c r="DG342" s="113">
        <f>SUM(DG343:DG360)</f>
        <v>20</v>
      </c>
      <c r="DH342" s="203">
        <f t="shared" si="756"/>
        <v>1058798.8183199998</v>
      </c>
      <c r="DI342" s="113">
        <f t="shared" si="756"/>
        <v>6142</v>
      </c>
      <c r="DJ342" s="113">
        <f t="shared" si="756"/>
        <v>296584863.84398395</v>
      </c>
    </row>
    <row r="343" spans="1:114" ht="30" customHeight="1" x14ac:dyDescent="0.25">
      <c r="A343" s="89"/>
      <c r="B343" s="90">
        <v>294</v>
      </c>
      <c r="C343" s="91" t="s">
        <v>766</v>
      </c>
      <c r="D343" s="92" t="s">
        <v>767</v>
      </c>
      <c r="E343" s="85">
        <v>23160</v>
      </c>
      <c r="F343" s="93">
        <v>1.1499999999999999</v>
      </c>
      <c r="G343" s="94">
        <v>1</v>
      </c>
      <c r="H343" s="88"/>
      <c r="I343" s="95">
        <v>1.4</v>
      </c>
      <c r="J343" s="95">
        <v>1.68</v>
      </c>
      <c r="K343" s="95">
        <v>2.23</v>
      </c>
      <c r="L343" s="96">
        <v>2.57</v>
      </c>
      <c r="M343" s="97">
        <v>17</v>
      </c>
      <c r="N343" s="98">
        <f>(M343*$E343*$F343*$G343*$I343*$N$11)</f>
        <v>697278.11999999988</v>
      </c>
      <c r="O343" s="87">
        <v>53</v>
      </c>
      <c r="P343" s="97">
        <f>(O343*$E343*$F343*$G343*$I343*$P$11)</f>
        <v>2173867.08</v>
      </c>
      <c r="Q343" s="97">
        <v>3</v>
      </c>
      <c r="R343" s="98">
        <f>(Q343*$E343*$F343*$G343*$I343*$R$11)</f>
        <v>123049.08</v>
      </c>
      <c r="S343" s="97"/>
      <c r="T343" s="98">
        <f>(S343/12*2*$E343*$F343*$G343*$I343*$T$11)+(S343/12*10*$E343*$F343*$G343*$I343*$T$12)</f>
        <v>0</v>
      </c>
      <c r="U343" s="97">
        <v>0</v>
      </c>
      <c r="V343" s="98">
        <f>(U343*$E343*$F343*$G343*$I343*$V$11)</f>
        <v>0</v>
      </c>
      <c r="W343" s="97">
        <v>0</v>
      </c>
      <c r="X343" s="98">
        <f>(W343*$E343*$F343*$G343*$I343*$X$11)</f>
        <v>0</v>
      </c>
      <c r="Y343" s="97"/>
      <c r="Z343" s="98">
        <f>(Y343*$E343*$F343*$G343*$I343*$Z$11)</f>
        <v>0</v>
      </c>
      <c r="AA343" s="97">
        <v>0</v>
      </c>
      <c r="AB343" s="98">
        <f>(AA343*$E343*$F343*$G343*$I343*$AB$11)</f>
        <v>0</v>
      </c>
      <c r="AC343" s="97">
        <v>10</v>
      </c>
      <c r="AD343" s="98">
        <f>(AC343*$E343*$F343*$G343*$I343*$AD$11)</f>
        <v>410163.60000000003</v>
      </c>
      <c r="AE343" s="97">
        <v>0</v>
      </c>
      <c r="AF343" s="98">
        <f>(AE343*$E343*$F343*$G343*$I343*$AF$11)</f>
        <v>0</v>
      </c>
      <c r="AG343" s="99"/>
      <c r="AH343" s="98">
        <f>(AG343*$E343*$F343*$G343*$I343*$AH$11)</f>
        <v>0</v>
      </c>
      <c r="AI343" s="97">
        <v>23</v>
      </c>
      <c r="AJ343" s="98">
        <f>(AI343*$E343*$F343*$G343*$I343*$AJ$11)</f>
        <v>943376.28</v>
      </c>
      <c r="AK343" s="97">
        <v>61</v>
      </c>
      <c r="AL343" s="97">
        <f>(AK343*$E343*$F343*$G343*$I343*$AL$11)</f>
        <v>2501997.96</v>
      </c>
      <c r="AM343" s="97">
        <v>29</v>
      </c>
      <c r="AN343" s="98">
        <f>(AM343*$E343*$F343*$G343*$J343*$AN$11)</f>
        <v>1427369.3279999997</v>
      </c>
      <c r="AO343" s="101">
        <v>1</v>
      </c>
      <c r="AP343" s="98">
        <f>(AO343*$E343*$F343*$G343*$J343*$AP$11)</f>
        <v>49219.631999999998</v>
      </c>
      <c r="AQ343" s="97">
        <v>1</v>
      </c>
      <c r="AR343" s="102">
        <f>(AQ343*$E343*$F343*$G343*$J343*$AR$11)</f>
        <v>49219.631999999998</v>
      </c>
      <c r="AS343" s="97"/>
      <c r="AT343" s="98">
        <f>(AS343*$E343*$F343*$G343*$I343*$AT$11)</f>
        <v>0</v>
      </c>
      <c r="AU343" s="97"/>
      <c r="AV343" s="97">
        <f>(AU343*$E343*$F343*$G343*$I343*$AV$11)</f>
        <v>0</v>
      </c>
      <c r="AW343" s="97"/>
      <c r="AX343" s="98">
        <f>(AW343*$E343*$F343*$G343*$I343*$AX$11)</f>
        <v>0</v>
      </c>
      <c r="AY343" s="97">
        <v>0</v>
      </c>
      <c r="AZ343" s="98">
        <f>(AY343*$E343*$F343*$G343*$I343*$AZ$11)</f>
        <v>0</v>
      </c>
      <c r="BA343" s="97">
        <v>0</v>
      </c>
      <c r="BB343" s="98">
        <f>(BA343*$E343*$F343*$G343*$I343*$BB$11)</f>
        <v>0</v>
      </c>
      <c r="BC343" s="97">
        <v>0</v>
      </c>
      <c r="BD343" s="98">
        <f>(BC343*$E343*$F343*$G343*$I343*$BD$11)</f>
        <v>0</v>
      </c>
      <c r="BE343" s="97">
        <v>2</v>
      </c>
      <c r="BF343" s="98">
        <f>(BE343*$E343*$F343*$G343*$I343*$BF$11)</f>
        <v>95456.255999999979</v>
      </c>
      <c r="BG343" s="97">
        <v>35</v>
      </c>
      <c r="BH343" s="98">
        <f>(BG343*$E343*$F343*$G343*$J343*$BH$11)</f>
        <v>1722687.1199999999</v>
      </c>
      <c r="BI343" s="97">
        <v>0</v>
      </c>
      <c r="BJ343" s="98">
        <f>(BI343*$E343*$F343*$G343*$J343*$BJ$11)</f>
        <v>0</v>
      </c>
      <c r="BK343" s="97">
        <v>0</v>
      </c>
      <c r="BL343" s="98">
        <f>(BK343*$E343*$F343*$G343*$J343*$BL$11)</f>
        <v>0</v>
      </c>
      <c r="BM343" s="97">
        <v>5</v>
      </c>
      <c r="BN343" s="98">
        <f>(BM343*$E343*$F343*$G343*$J343*$BN$11)</f>
        <v>223725.6</v>
      </c>
      <c r="BO343" s="97"/>
      <c r="BP343" s="98">
        <f>(BO343*$E343*$F343*$G343*$J343*$BP$11)</f>
        <v>0</v>
      </c>
      <c r="BQ343" s="97">
        <v>9</v>
      </c>
      <c r="BR343" s="98">
        <f>(BQ343*$E343*$F343*$G343*$J343*$BR$11)</f>
        <v>515463.78239999997</v>
      </c>
      <c r="BS343" s="97">
        <v>12</v>
      </c>
      <c r="BT343" s="102">
        <f>(BS343*$E343*$F343*$G343*$J343*$BT$11)</f>
        <v>590635.58400000003</v>
      </c>
      <c r="BU343" s="104">
        <v>0</v>
      </c>
      <c r="BV343" s="98">
        <f>(BU343*$E343*$F343*$G343*$I343*$BV$11)</f>
        <v>0</v>
      </c>
      <c r="BW343" s="97">
        <v>0</v>
      </c>
      <c r="BX343" s="98">
        <f>(BW343*$E343*$F343*$G343*$I343*$BX$11)</f>
        <v>0</v>
      </c>
      <c r="BY343" s="97"/>
      <c r="BZ343" s="98">
        <f>(BY343*$E343*$F343*$G343*$I343*$BZ$11)</f>
        <v>0</v>
      </c>
      <c r="CA343" s="97">
        <v>8</v>
      </c>
      <c r="CB343" s="98">
        <f>(CA343*$E343*$F343*$G343*$J343*$CB$11)</f>
        <v>357960.95999999996</v>
      </c>
      <c r="CC343" s="97">
        <v>30</v>
      </c>
      <c r="CD343" s="98">
        <f>(CC343*$E343*$F343*$G343*$I343*$CD$11)</f>
        <v>783039.59999999974</v>
      </c>
      <c r="CE343" s="97"/>
      <c r="CF343" s="98">
        <f>(CE343*$E343*$F343*$G343*$I343*$CF$11)</f>
        <v>0</v>
      </c>
      <c r="CG343" s="97"/>
      <c r="CH343" s="98">
        <f>(CG343*$E343*$F343*$G343*$I343*$CH$11)</f>
        <v>0</v>
      </c>
      <c r="CI343" s="97">
        <v>5</v>
      </c>
      <c r="CJ343" s="98">
        <f>(CI343*$E343*$F343*$G343*$I343*$CJ$11)</f>
        <v>223725.6</v>
      </c>
      <c r="CK343" s="97">
        <v>4</v>
      </c>
      <c r="CL343" s="98">
        <f>(CK343*$E343*$F343*$G343*$I343*$CL$11)</f>
        <v>149150.39999999997</v>
      </c>
      <c r="CM343" s="97"/>
      <c r="CN343" s="98">
        <f>(CM343*$E343*$F343*$G343*$I343*$CN$11)</f>
        <v>0</v>
      </c>
      <c r="CO343" s="97">
        <v>23</v>
      </c>
      <c r="CP343" s="98">
        <f>(CO343*$E343*$F343*$G343*$J343*$CP$11)</f>
        <v>1142342.9136000001</v>
      </c>
      <c r="CQ343" s="97"/>
      <c r="CR343" s="98">
        <f>(CQ343*$E343*$F343*$G343*$J343*$CR$11)</f>
        <v>0</v>
      </c>
      <c r="CS343" s="97">
        <v>0</v>
      </c>
      <c r="CT343" s="98">
        <f>(CS343*$E343*$F343*$G343*$J343*$CT$11)</f>
        <v>0</v>
      </c>
      <c r="CU343" s="103"/>
      <c r="CV343" s="98">
        <f>(CU343*$E343*$F343*$G343*$J343*$CV$11)</f>
        <v>0</v>
      </c>
      <c r="CW343" s="97">
        <v>0</v>
      </c>
      <c r="CX343" s="102">
        <f>(CW343*$E343*$F343*$G343*$J343*$CX$11)</f>
        <v>0</v>
      </c>
      <c r="CY343" s="97"/>
      <c r="CZ343" s="98">
        <f>(CY343*$E343*$F343*$G343*$J343*$CZ$11)</f>
        <v>0</v>
      </c>
      <c r="DA343" s="104"/>
      <c r="DB343" s="98">
        <f>(DA343*$E343*$F343*$G343*$J343*$DB$11)</f>
        <v>0</v>
      </c>
      <c r="DC343" s="97">
        <v>4</v>
      </c>
      <c r="DD343" s="98">
        <f>(DC343*$E343*$F343*$G343*$J343*$DD$11)</f>
        <v>214776.57599999997</v>
      </c>
      <c r="DE343" s="97"/>
      <c r="DF343" s="98">
        <f>(DE343*$E343*$F343*$G343*$K343*$DF$11)</f>
        <v>0</v>
      </c>
      <c r="DG343" s="97">
        <v>1</v>
      </c>
      <c r="DH343" s="102">
        <f>(DG343*$E343*$F343*$G343*$L343*$DH$11)</f>
        <v>75978.811799999996</v>
      </c>
      <c r="DI343" s="98">
        <f t="shared" ref="DI343:DI360" si="757">SUM(M343,O343,Q343,S343,U343,W343,Y343,AA343,AC343,AE343,AG343,AI343,AO343,AS343,AU343,BY343,AK343,AY343,BA343,BC343,CM343,BE343,BG343,AM343,BK343,AQ343,CO343,BM343,CQ343,BO343,BQ343,BS343,CA343,BU343,BW343,CC343,CE343,CG343,CI343,CK343,CS343,CU343,BI343,AW343,CW343,CY343,DA343,DC343,DE343,DG343)</f>
        <v>336</v>
      </c>
      <c r="DJ343" s="98">
        <f t="shared" ref="DJ343:DJ360" si="758">SUM(N343,P343,R343,T343,V343,X343,Z343,AB343,AD343,AF343,AH343,AJ343,AP343,AT343,AV343,BZ343,AL343,AZ343,BB343,BD343,CN343,BF343,BH343,AN343,BL343,AR343,CP343,BN343,CR343,BP343,BR343,BT343,CB343,BV343,BX343,CD343,CF343,CH343,CJ343,CL343,CT343,CV343,BJ343,AX343,CX343,CZ343,DB343,DD343,DF343,DH343)</f>
        <v>14470483.915799998</v>
      </c>
    </row>
    <row r="344" spans="1:114" ht="30" customHeight="1" x14ac:dyDescent="0.25">
      <c r="A344" s="89"/>
      <c r="B344" s="90">
        <v>295</v>
      </c>
      <c r="C344" s="91" t="s">
        <v>768</v>
      </c>
      <c r="D344" s="92" t="s">
        <v>769</v>
      </c>
      <c r="E344" s="85">
        <v>23160</v>
      </c>
      <c r="F344" s="93">
        <v>1.43</v>
      </c>
      <c r="G344" s="94">
        <v>1</v>
      </c>
      <c r="H344" s="88"/>
      <c r="I344" s="95">
        <v>1.4</v>
      </c>
      <c r="J344" s="95">
        <v>1.68</v>
      </c>
      <c r="K344" s="95">
        <v>2.23</v>
      </c>
      <c r="L344" s="96">
        <v>2.57</v>
      </c>
      <c r="M344" s="97">
        <v>280</v>
      </c>
      <c r="N344" s="98">
        <f>(M344*$E344*$F344*$G344*$I344*$N$11)</f>
        <v>14280826.560000001</v>
      </c>
      <c r="O344" s="87">
        <v>90</v>
      </c>
      <c r="P344" s="97">
        <f>(O344*$E344*$F344*$G344*$I344*$P$11)</f>
        <v>4590265.68</v>
      </c>
      <c r="Q344" s="97"/>
      <c r="R344" s="98">
        <f>(Q344*$E344*$F344*$G344*$I344*$R$11)</f>
        <v>0</v>
      </c>
      <c r="S344" s="97"/>
      <c r="T344" s="98">
        <f>(S344/12*2*$E344*$F344*$G344*$I344*$T$11)+(S344/12*10*$E344*$F344*$G344*$I344*$T$12)</f>
        <v>0</v>
      </c>
      <c r="U344" s="97">
        <v>4</v>
      </c>
      <c r="V344" s="98">
        <f>(U344*$E344*$F344*$G344*$I344*$V$11)</f>
        <v>204011.80799999999</v>
      </c>
      <c r="W344" s="97">
        <v>0</v>
      </c>
      <c r="X344" s="98">
        <f>(W344*$E344*$F344*$G344*$I344*$X$11)</f>
        <v>0</v>
      </c>
      <c r="Y344" s="97"/>
      <c r="Z344" s="98">
        <f>(Y344*$E344*$F344*$G344*$I344*$Z$11)</f>
        <v>0</v>
      </c>
      <c r="AA344" s="97">
        <v>0</v>
      </c>
      <c r="AB344" s="98">
        <f>(AA344*$E344*$F344*$G344*$I344*$AB$11)</f>
        <v>0</v>
      </c>
      <c r="AC344" s="97">
        <v>45</v>
      </c>
      <c r="AD344" s="98">
        <f>(AC344*$E344*$F344*$G344*$I344*$AD$11)</f>
        <v>2295132.84</v>
      </c>
      <c r="AE344" s="97">
        <v>0</v>
      </c>
      <c r="AF344" s="98">
        <f>(AE344*$E344*$F344*$G344*$I344*$AF$11)</f>
        <v>0</v>
      </c>
      <c r="AG344" s="99"/>
      <c r="AH344" s="98">
        <f>(AG344*$E344*$F344*$G344*$I344*$AH$11)</f>
        <v>0</v>
      </c>
      <c r="AI344" s="97">
        <v>44</v>
      </c>
      <c r="AJ344" s="98">
        <f>(AI344*$E344*$F344*$G344*$I344*$AJ$11)</f>
        <v>2244129.8879999998</v>
      </c>
      <c r="AK344" s="97">
        <v>296</v>
      </c>
      <c r="AL344" s="97">
        <f>(AK344*$E344*$F344*$G344*$I344*$AL$11)</f>
        <v>15096873.791999998</v>
      </c>
      <c r="AM344" s="97">
        <v>95</v>
      </c>
      <c r="AN344" s="98">
        <f>(AM344*$E344*$F344*$G344*$J344*$AN$11)</f>
        <v>5814336.5279999999</v>
      </c>
      <c r="AO344" s="103"/>
      <c r="AP344" s="98">
        <f>(AO344*$E344*$F344*$G344*$J344*$AP$11)</f>
        <v>0</v>
      </c>
      <c r="AQ344" s="97">
        <v>9</v>
      </c>
      <c r="AR344" s="102">
        <f>(AQ344*$E344*$F344*$G344*$J344*$AR$11)</f>
        <v>550831.88160000008</v>
      </c>
      <c r="AS344" s="97"/>
      <c r="AT344" s="98">
        <f>(AS344*$E344*$F344*$G344*$I344*$AT$11)</f>
        <v>0</v>
      </c>
      <c r="AU344" s="97">
        <v>4</v>
      </c>
      <c r="AV344" s="97">
        <f>(AU344*$E344*$F344*$G344*$I344*$AV$11)</f>
        <v>166918.75199999998</v>
      </c>
      <c r="AW344" s="97"/>
      <c r="AX344" s="98">
        <f>(AW344*$E344*$F344*$G344*$I344*$AX$11)</f>
        <v>0</v>
      </c>
      <c r="AY344" s="97">
        <v>0</v>
      </c>
      <c r="AZ344" s="98">
        <f>(AY344*$E344*$F344*$G344*$I344*$AZ$11)</f>
        <v>0</v>
      </c>
      <c r="BA344" s="97">
        <v>0</v>
      </c>
      <c r="BB344" s="98">
        <f>(BA344*$E344*$F344*$G344*$I344*$BB$11)</f>
        <v>0</v>
      </c>
      <c r="BC344" s="97">
        <v>0</v>
      </c>
      <c r="BD344" s="98">
        <f>(BC344*$E344*$F344*$G344*$I344*$BD$11)</f>
        <v>0</v>
      </c>
      <c r="BE344" s="97">
        <v>2</v>
      </c>
      <c r="BF344" s="98">
        <f>(BE344*$E344*$F344*$G344*$I344*$BF$11)</f>
        <v>118697.77919999999</v>
      </c>
      <c r="BG344" s="97">
        <v>21</v>
      </c>
      <c r="BH344" s="98">
        <f>(BG344*$E344*$F344*$G344*$J344*$BH$11)</f>
        <v>1285274.3903999999</v>
      </c>
      <c r="BI344" s="97">
        <v>0</v>
      </c>
      <c r="BJ344" s="98">
        <f>(BI344*$E344*$F344*$G344*$J344*$BJ$11)</f>
        <v>0</v>
      </c>
      <c r="BK344" s="97">
        <v>0</v>
      </c>
      <c r="BL344" s="98">
        <f>(BK344*$E344*$F344*$G344*$J344*$BL$11)</f>
        <v>0</v>
      </c>
      <c r="BM344" s="97">
        <v>2</v>
      </c>
      <c r="BN344" s="98">
        <f>(BM344*$E344*$F344*$G344*$J344*$BN$11)</f>
        <v>111279.16799999998</v>
      </c>
      <c r="BO344" s="97"/>
      <c r="BP344" s="98">
        <f>(BO344*$E344*$F344*$G344*$J344*$BP$11)</f>
        <v>0</v>
      </c>
      <c r="BQ344" s="97">
        <v>0</v>
      </c>
      <c r="BR344" s="98">
        <f>(BQ344*$E344*$F344*$G344*$J344*$BR$11)</f>
        <v>0</v>
      </c>
      <c r="BS344" s="97">
        <v>23</v>
      </c>
      <c r="BT344" s="102">
        <f>(BS344*$E344*$F344*$G344*$J344*$BT$11)</f>
        <v>1407681.4752000002</v>
      </c>
      <c r="BU344" s="104">
        <v>0</v>
      </c>
      <c r="BV344" s="98">
        <f>(BU344*$E344*$F344*$G344*$I344*$BV$11)</f>
        <v>0</v>
      </c>
      <c r="BW344" s="97">
        <v>0</v>
      </c>
      <c r="BX344" s="98">
        <f>(BW344*$E344*$F344*$G344*$I344*$BX$11)</f>
        <v>0</v>
      </c>
      <c r="BY344" s="97">
        <v>30</v>
      </c>
      <c r="BZ344" s="98">
        <f>(BY344*$E344*$F344*$G344*$I344*$BZ$11)</f>
        <v>1390989.5999999999</v>
      </c>
      <c r="CA344" s="97"/>
      <c r="CB344" s="98">
        <f>(CA344*$E344*$F344*$G344*$J344*$CB$11)</f>
        <v>0</v>
      </c>
      <c r="CC344" s="97">
        <v>0</v>
      </c>
      <c r="CD344" s="98">
        <f>(CC344*$E344*$F344*$G344*$I344*$CD$11)</f>
        <v>0</v>
      </c>
      <c r="CE344" s="97"/>
      <c r="CF344" s="98">
        <f>(CE344*$E344*$F344*$G344*$I344*$CF$11)</f>
        <v>0</v>
      </c>
      <c r="CG344" s="97"/>
      <c r="CH344" s="98">
        <f>(CG344*$E344*$F344*$G344*$I344*$CH$11)</f>
        <v>0</v>
      </c>
      <c r="CI344" s="97">
        <v>1</v>
      </c>
      <c r="CJ344" s="98">
        <f>(CI344*$E344*$F344*$G344*$I344*$CJ$11)</f>
        <v>55639.583999999988</v>
      </c>
      <c r="CK344" s="97"/>
      <c r="CL344" s="98">
        <f>(CK344*$E344*$F344*$G344*$I344*$CL$11)</f>
        <v>0</v>
      </c>
      <c r="CM344" s="97"/>
      <c r="CN344" s="98">
        <f>(CM344*$E344*$F344*$G344*$I344*$CN$11)</f>
        <v>0</v>
      </c>
      <c r="CO344" s="97">
        <v>20</v>
      </c>
      <c r="CP344" s="98">
        <f>(CO344*$E344*$F344*$G344*$J344*$CP$11)</f>
        <v>1235198.7648</v>
      </c>
      <c r="CQ344" s="97">
        <v>1</v>
      </c>
      <c r="CR344" s="98">
        <f>(CQ344*$E344*$F344*$G344*$J344*$CR$11)</f>
        <v>66767.50079999998</v>
      </c>
      <c r="CS344" s="97">
        <v>0</v>
      </c>
      <c r="CT344" s="98">
        <f>(CS344*$E344*$F344*$G344*$J344*$CT$11)</f>
        <v>0</v>
      </c>
      <c r="CU344" s="103"/>
      <c r="CV344" s="98">
        <f>(CU344*$E344*$F344*$G344*$J344*$CV$11)</f>
        <v>0</v>
      </c>
      <c r="CW344" s="97">
        <v>0</v>
      </c>
      <c r="CX344" s="102">
        <f>(CW344*$E344*$F344*$G344*$J344*$CX$11)</f>
        <v>0</v>
      </c>
      <c r="CY344" s="97"/>
      <c r="CZ344" s="98">
        <f>(CY344*$E344*$F344*$G344*$J344*$CZ$11)</f>
        <v>0</v>
      </c>
      <c r="DA344" s="104"/>
      <c r="DB344" s="98">
        <f>(DA344*$E344*$F344*$G344*$J344*$DB$11)</f>
        <v>0</v>
      </c>
      <c r="DC344" s="97">
        <v>2</v>
      </c>
      <c r="DD344" s="98">
        <f>(DC344*$E344*$F344*$G344*$J344*$DD$11)</f>
        <v>133535.00159999996</v>
      </c>
      <c r="DE344" s="97"/>
      <c r="DF344" s="98">
        <f>(DE344*$E344*$F344*$G344*$K344*$DF$11)</f>
        <v>0</v>
      </c>
      <c r="DG344" s="97"/>
      <c r="DH344" s="102">
        <f>(DG344*$E344*$F344*$G344*$L344*$DH$11)</f>
        <v>0</v>
      </c>
      <c r="DI344" s="98">
        <f t="shared" si="757"/>
        <v>969</v>
      </c>
      <c r="DJ344" s="98">
        <f t="shared" si="758"/>
        <v>51048390.993599989</v>
      </c>
    </row>
    <row r="345" spans="1:114" ht="30" customHeight="1" x14ac:dyDescent="0.25">
      <c r="A345" s="89"/>
      <c r="B345" s="90">
        <v>296</v>
      </c>
      <c r="C345" s="91" t="s">
        <v>770</v>
      </c>
      <c r="D345" s="92" t="s">
        <v>771</v>
      </c>
      <c r="E345" s="85">
        <v>23160</v>
      </c>
      <c r="F345" s="94">
        <v>3</v>
      </c>
      <c r="G345" s="111">
        <v>0.8</v>
      </c>
      <c r="H345" s="88"/>
      <c r="I345" s="95">
        <v>1.4</v>
      </c>
      <c r="J345" s="95">
        <v>1.68</v>
      </c>
      <c r="K345" s="95">
        <v>2.23</v>
      </c>
      <c r="L345" s="96">
        <v>2.57</v>
      </c>
      <c r="M345" s="97">
        <v>58</v>
      </c>
      <c r="N345" s="98">
        <f>(M345*$E345*$F345*$G345*$I345*$N$11)</f>
        <v>4964762.88</v>
      </c>
      <c r="O345" s="87">
        <v>70</v>
      </c>
      <c r="P345" s="97">
        <f>(O345*$E345*$F345*$G345*$I345*$P$11)</f>
        <v>5991955.2000000002</v>
      </c>
      <c r="Q345" s="97"/>
      <c r="R345" s="98">
        <f>(Q345*$E345*$F345*$G345*$I345*$R$11)</f>
        <v>0</v>
      </c>
      <c r="S345" s="97"/>
      <c r="T345" s="98">
        <f>(S345/12*2*$E345*$F345*$G345*$I345*$T$11)+(S345/12*10*$E345*$F345*$G345*$I345*$T$12)</f>
        <v>0</v>
      </c>
      <c r="U345" s="97"/>
      <c r="V345" s="98">
        <f>(U345*$E345*$F345*$G345*$I345*$V$11)</f>
        <v>0</v>
      </c>
      <c r="W345" s="97"/>
      <c r="X345" s="98">
        <f>(W345*$E345*$F345*$G345*$I345*$X$11)</f>
        <v>0</v>
      </c>
      <c r="Y345" s="97"/>
      <c r="Z345" s="98">
        <f>(Y345*$E345*$F345*$G345*$I345*$Z$11)</f>
        <v>0</v>
      </c>
      <c r="AA345" s="97"/>
      <c r="AB345" s="98">
        <f>(AA345*$E345*$F345*$G345*$I345*$AB$11)</f>
        <v>0</v>
      </c>
      <c r="AC345" s="97">
        <v>28</v>
      </c>
      <c r="AD345" s="98">
        <f>(AC345*$E345*$F345*$G345*$I345*$AD$11)</f>
        <v>2396782.08</v>
      </c>
      <c r="AE345" s="97"/>
      <c r="AF345" s="98">
        <f>(AE345*$E345*$F345*$G345*$I345*$AF$11)</f>
        <v>0</v>
      </c>
      <c r="AG345" s="99"/>
      <c r="AH345" s="98">
        <f>(AG345*$E345*$F345*$G345*$I345*$AH$11)</f>
        <v>0</v>
      </c>
      <c r="AI345" s="97">
        <v>53</v>
      </c>
      <c r="AJ345" s="98">
        <f>(AI345*$E345*$F345*$G345*$I345*$AJ$11)</f>
        <v>4536766.08</v>
      </c>
      <c r="AK345" s="97">
        <v>13</v>
      </c>
      <c r="AL345" s="97">
        <f>(AK345*$E345*$F345*$G345*$I345*$AL$11)</f>
        <v>1112791.68</v>
      </c>
      <c r="AM345" s="97">
        <v>8</v>
      </c>
      <c r="AN345" s="98">
        <f>(AM345*$E345*$F345*$G345*$J345*$AN$11)</f>
        <v>821753.85600000003</v>
      </c>
      <c r="AO345" s="101"/>
      <c r="AP345" s="98">
        <f>(AO345*$E345*$F345*$G345*$J345*$AP$11)</f>
        <v>0</v>
      </c>
      <c r="AQ345" s="97">
        <v>0</v>
      </c>
      <c r="AR345" s="102">
        <f>(AQ345*$E345*$F345*$G345*$J345*$AR$11)</f>
        <v>0</v>
      </c>
      <c r="AS345" s="97"/>
      <c r="AT345" s="98">
        <f>(AS345*$E345*$F345*$G345*$I345*$AT$11)</f>
        <v>0</v>
      </c>
      <c r="AU345" s="97"/>
      <c r="AV345" s="97">
        <f>(AU345*$E345*$F345*$G345*$I345*$AV$11)</f>
        <v>0</v>
      </c>
      <c r="AW345" s="97"/>
      <c r="AX345" s="98">
        <f>(AW345*$E345*$F345*$G345*$I345*$AX$11)</f>
        <v>0</v>
      </c>
      <c r="AY345" s="97"/>
      <c r="AZ345" s="98">
        <f>(AY345*$E345*$F345*$G345*$I345*$AZ$11)</f>
        <v>0</v>
      </c>
      <c r="BA345" s="97"/>
      <c r="BB345" s="98">
        <f>(BA345*$E345*$F345*$G345*$I345*$BB$11)</f>
        <v>0</v>
      </c>
      <c r="BC345" s="97"/>
      <c r="BD345" s="98">
        <f>(BC345*$E345*$F345*$G345*$I345*$BD$11)</f>
        <v>0</v>
      </c>
      <c r="BE345" s="97"/>
      <c r="BF345" s="98">
        <f>(BE345*$E345*$F345*$G345*$I345*$BF$11)</f>
        <v>0</v>
      </c>
      <c r="BG345" s="97">
        <v>8</v>
      </c>
      <c r="BH345" s="98">
        <f>(BG345*$E345*$F345*$G345*$J345*$BH$11)</f>
        <v>821753.85600000003</v>
      </c>
      <c r="BI345" s="97"/>
      <c r="BJ345" s="98">
        <f>(BI345*$E345*$F345*$G345*$J345*$BJ$11)</f>
        <v>0</v>
      </c>
      <c r="BK345" s="97"/>
      <c r="BL345" s="98">
        <f>(BK345*$E345*$F345*$G345*$J345*$BL$11)</f>
        <v>0</v>
      </c>
      <c r="BM345" s="97"/>
      <c r="BN345" s="98">
        <f>(BM345*$E345*$F345*$G345*$J345*$BN$11)</f>
        <v>0</v>
      </c>
      <c r="BO345" s="97"/>
      <c r="BP345" s="98">
        <f>(BO345*$E345*$F345*$G345*$J345*$BP$11)</f>
        <v>0</v>
      </c>
      <c r="BQ345" s="97">
        <v>5</v>
      </c>
      <c r="BR345" s="98">
        <f>(BQ345*$E345*$F345*$G345*$J345*$BR$11)</f>
        <v>597639.16799999995</v>
      </c>
      <c r="BS345" s="97"/>
      <c r="BT345" s="102">
        <f>(BS345*$E345*$F345*$G345*$J345*$BT$11)</f>
        <v>0</v>
      </c>
      <c r="BU345" s="104"/>
      <c r="BV345" s="98">
        <f>(BU345*$E345*$F345*$G345*$I345*$BV$11)</f>
        <v>0</v>
      </c>
      <c r="BW345" s="97"/>
      <c r="BX345" s="98">
        <f>(BW345*$E345*$F345*$G345*$I345*$BX$11)</f>
        <v>0</v>
      </c>
      <c r="BY345" s="97"/>
      <c r="BZ345" s="98">
        <f>(BY345*$E345*$F345*$G345*$I345*$BZ$11)</f>
        <v>0</v>
      </c>
      <c r="CA345" s="97"/>
      <c r="CB345" s="98">
        <f>(CA345*$E345*$F345*$G345*$J345*$CB$11)</f>
        <v>0</v>
      </c>
      <c r="CC345" s="97"/>
      <c r="CD345" s="98">
        <f>(CC345*$E345*$F345*$G345*$I345*$CD$11)</f>
        <v>0</v>
      </c>
      <c r="CE345" s="97"/>
      <c r="CF345" s="98">
        <f>(CE345*$E345*$F345*$G345*$I345*$CF$11)</f>
        <v>0</v>
      </c>
      <c r="CG345" s="97"/>
      <c r="CH345" s="98">
        <f>(CG345*$E345*$F345*$G345*$I345*$CH$11)</f>
        <v>0</v>
      </c>
      <c r="CI345" s="97"/>
      <c r="CJ345" s="98">
        <f>(CI345*$E345*$F345*$G345*$I345*$CJ$11)</f>
        <v>0</v>
      </c>
      <c r="CK345" s="97">
        <v>50</v>
      </c>
      <c r="CL345" s="98">
        <f>(CK345*$E345*$F345*$G345*$I345*$CL$11)</f>
        <v>3890879.9999999995</v>
      </c>
      <c r="CM345" s="97"/>
      <c r="CN345" s="98">
        <f>(CM345*$E345*$F345*$G345*$I345*$CN$11)</f>
        <v>0</v>
      </c>
      <c r="CO345" s="97">
        <v>3</v>
      </c>
      <c r="CP345" s="98">
        <f>(CO345*$E345*$F345*$G345*$J345*$CP$11)</f>
        <v>310959.12959999999</v>
      </c>
      <c r="CQ345" s="97"/>
      <c r="CR345" s="98">
        <f>(CQ345*$E345*$F345*$G345*$J345*$CR$11)</f>
        <v>0</v>
      </c>
      <c r="CS345" s="97"/>
      <c r="CT345" s="98">
        <f>(CS345*$E345*$F345*$G345*$J345*$CT$11)</f>
        <v>0</v>
      </c>
      <c r="CU345" s="103"/>
      <c r="CV345" s="98">
        <f>(CU345*$E345*$F345*$G345*$J345*$CV$11)</f>
        <v>0</v>
      </c>
      <c r="CW345" s="97"/>
      <c r="CX345" s="102">
        <f>(CW345*$E345*$F345*$G345*$J345*$CX$11)</f>
        <v>0</v>
      </c>
      <c r="CY345" s="97"/>
      <c r="CZ345" s="98">
        <f>(CY345*$E345*$F345*$G345*$J345*$CZ$11)</f>
        <v>0</v>
      </c>
      <c r="DA345" s="104"/>
      <c r="DB345" s="98">
        <f>(DA345*$E345*$F345*$G345*$J345*$DB$11)</f>
        <v>0</v>
      </c>
      <c r="DC345" s="97">
        <v>1</v>
      </c>
      <c r="DD345" s="98">
        <f>(DC345*$E345*$F345*$G345*$J345*$DD$11)</f>
        <v>112057.344</v>
      </c>
      <c r="DE345" s="97"/>
      <c r="DF345" s="98">
        <f>(DE345*$E345*$F345*$G345*$K345*$DF$11)</f>
        <v>0</v>
      </c>
      <c r="DG345" s="97"/>
      <c r="DH345" s="102">
        <f>(DG345*$E345*$F345*$G345*$L345*$DH$11)</f>
        <v>0</v>
      </c>
      <c r="DI345" s="98">
        <f t="shared" si="757"/>
        <v>297</v>
      </c>
      <c r="DJ345" s="98">
        <f t="shared" si="758"/>
        <v>25558101.273600001</v>
      </c>
    </row>
    <row r="346" spans="1:114" ht="30" customHeight="1" x14ac:dyDescent="0.25">
      <c r="A346" s="89"/>
      <c r="B346" s="90">
        <v>297</v>
      </c>
      <c r="C346" s="91" t="s">
        <v>772</v>
      </c>
      <c r="D346" s="92" t="s">
        <v>773</v>
      </c>
      <c r="E346" s="85">
        <v>23160</v>
      </c>
      <c r="F346" s="94">
        <v>4.3</v>
      </c>
      <c r="G346" s="94">
        <v>1</v>
      </c>
      <c r="H346" s="88"/>
      <c r="I346" s="95">
        <v>1.4</v>
      </c>
      <c r="J346" s="95">
        <v>1.68</v>
      </c>
      <c r="K346" s="95">
        <v>2.23</v>
      </c>
      <c r="L346" s="96">
        <v>2.57</v>
      </c>
      <c r="M346" s="98">
        <v>3</v>
      </c>
      <c r="N346" s="98">
        <f>(M346*$E346*$F346*$G346*$I346)</f>
        <v>418269.6</v>
      </c>
      <c r="O346" s="87">
        <v>1</v>
      </c>
      <c r="P346" s="97">
        <f>(O346*$E346*$F346*$G346*$I346)</f>
        <v>139423.19999999998</v>
      </c>
      <c r="Q346" s="97"/>
      <c r="R346" s="98">
        <f>(Q346*$E346*$F346*$G346*$I346)</f>
        <v>0</v>
      </c>
      <c r="S346" s="97"/>
      <c r="T346" s="98">
        <f>(S346*$E346*$F346*$G346*$I346)</f>
        <v>0</v>
      </c>
      <c r="U346" s="97"/>
      <c r="V346" s="98">
        <f>(U346*$E346*$F346*$G346*$I346)</f>
        <v>0</v>
      </c>
      <c r="W346" s="97"/>
      <c r="X346" s="98">
        <f>(W346*$E346*$F346*$G346*$I346)</f>
        <v>0</v>
      </c>
      <c r="Y346" s="97"/>
      <c r="Z346" s="98">
        <f>(Y346*$E346*$F346*$G346*$I346)</f>
        <v>0</v>
      </c>
      <c r="AA346" s="97"/>
      <c r="AB346" s="98">
        <f>(AA346*$E346*$F346*$G346*$I346)</f>
        <v>0</v>
      </c>
      <c r="AC346" s="97"/>
      <c r="AD346" s="98">
        <f>(AC346*$E346*$F346*$G346*$I346)</f>
        <v>0</v>
      </c>
      <c r="AE346" s="97"/>
      <c r="AF346" s="98">
        <f>(AE346*$E346*$F346*$G346*$I346)</f>
        <v>0</v>
      </c>
      <c r="AG346" s="99"/>
      <c r="AH346" s="98">
        <f>(AG346*$E346*$F346*$G346*$I346)</f>
        <v>0</v>
      </c>
      <c r="AI346" s="97">
        <v>10</v>
      </c>
      <c r="AJ346" s="98">
        <f>(AI346*$E346*$F346*$G346*$I346)</f>
        <v>1394232</v>
      </c>
      <c r="AK346" s="97"/>
      <c r="AL346" s="98">
        <f>(AK346*$E346*$F346*$G346*$I346)</f>
        <v>0</v>
      </c>
      <c r="AM346" s="97"/>
      <c r="AN346" s="98">
        <f>(AM346*$E346*$F346*$G346*$J346)</f>
        <v>0</v>
      </c>
      <c r="AO346" s="103"/>
      <c r="AP346" s="98">
        <f>(AO346*$E346*$F346*$G346*$J346)</f>
        <v>0</v>
      </c>
      <c r="AQ346" s="97">
        <v>0</v>
      </c>
      <c r="AR346" s="98">
        <f>(AQ346*$E346*$F346*$G346*$J346)</f>
        <v>0</v>
      </c>
      <c r="AS346" s="97"/>
      <c r="AT346" s="98">
        <f>(AS346*$E346*$F346*$G346*$I346)</f>
        <v>0</v>
      </c>
      <c r="AU346" s="97"/>
      <c r="AV346" s="98">
        <f>(AU346*$E346*$F346*$G346*$I346)</f>
        <v>0</v>
      </c>
      <c r="AW346" s="97"/>
      <c r="AX346" s="98">
        <f>(AW346*$E346*$F346*$G346*$I346)</f>
        <v>0</v>
      </c>
      <c r="AY346" s="97"/>
      <c r="AZ346" s="98">
        <f>(AY346*$E346*$F346*$G346*$I346)</f>
        <v>0</v>
      </c>
      <c r="BA346" s="97"/>
      <c r="BB346" s="98">
        <f>(BA346*$E346*$F346*$G346*$I346)</f>
        <v>0</v>
      </c>
      <c r="BC346" s="97"/>
      <c r="BD346" s="98">
        <f>(BC346*$E346*$F346*$G346*$I346)</f>
        <v>0</v>
      </c>
      <c r="BE346" s="97"/>
      <c r="BF346" s="98">
        <f>(BE346*$E346*$F346*$G346*$I346)</f>
        <v>0</v>
      </c>
      <c r="BG346" s="97">
        <v>0</v>
      </c>
      <c r="BH346" s="98">
        <f>(BG346*$E346*$F346*$G346*$J346)</f>
        <v>0</v>
      </c>
      <c r="BI346" s="97"/>
      <c r="BJ346" s="98">
        <f>(BI346*$E346*$F346*$G346*$J346)</f>
        <v>0</v>
      </c>
      <c r="BK346" s="97"/>
      <c r="BL346" s="98">
        <f>(BK346*$E346*$F346*$G346*$J346)</f>
        <v>0</v>
      </c>
      <c r="BM346" s="97"/>
      <c r="BN346" s="98">
        <f>(BM346*$E346*$F346*$G346*$J346)</f>
        <v>0</v>
      </c>
      <c r="BO346" s="97"/>
      <c r="BP346" s="98">
        <f>(BO346*$E346*$F346*$G346*$J346)</f>
        <v>0</v>
      </c>
      <c r="BQ346" s="97">
        <v>0</v>
      </c>
      <c r="BR346" s="98">
        <f>(BQ346*$E346*$F346*$G346*$J346)</f>
        <v>0</v>
      </c>
      <c r="BS346" s="97"/>
      <c r="BT346" s="98">
        <f>(BS346*$E346*$F346*$G346*$J346)</f>
        <v>0</v>
      </c>
      <c r="BU346" s="104"/>
      <c r="BV346" s="98">
        <f>(BU346*$E346*$F346*$G346*$I346)</f>
        <v>0</v>
      </c>
      <c r="BW346" s="97"/>
      <c r="BX346" s="98">
        <f>(BW346*$E346*$F346*$G346*$I346)</f>
        <v>0</v>
      </c>
      <c r="BY346" s="97"/>
      <c r="BZ346" s="98">
        <f>(BY346*$E346*$F346*$G346*$I346)</f>
        <v>0</v>
      </c>
      <c r="CA346" s="97"/>
      <c r="CB346" s="98">
        <f>(CA346*$E346*$F346*$G346*$J346)</f>
        <v>0</v>
      </c>
      <c r="CC346" s="97"/>
      <c r="CD346" s="98">
        <f>(CC346*$E346*$F346*$G346*$I346)</f>
        <v>0</v>
      </c>
      <c r="CE346" s="97"/>
      <c r="CF346" s="98">
        <f>(CE346*$E346*$F346*$G346*$I346)</f>
        <v>0</v>
      </c>
      <c r="CG346" s="97"/>
      <c r="CH346" s="98">
        <f>(CG346*$E346*$F346*$G346*$I346)</f>
        <v>0</v>
      </c>
      <c r="CI346" s="97"/>
      <c r="CJ346" s="98">
        <f>(CI346*$E346*$F346*$G346*$I346)</f>
        <v>0</v>
      </c>
      <c r="CK346" s="97"/>
      <c r="CL346" s="98">
        <f>(CK346*$E346*$F346*$G346*$I346)</f>
        <v>0</v>
      </c>
      <c r="CM346" s="97"/>
      <c r="CN346" s="98">
        <f>(CM346*$E346*$F346*$G346*$I346)</f>
        <v>0</v>
      </c>
      <c r="CO346" s="97">
        <v>2</v>
      </c>
      <c r="CP346" s="98">
        <f>(CO346*$E346*$F346*$G346*$J346)</f>
        <v>334615.67999999999</v>
      </c>
      <c r="CQ346" s="97"/>
      <c r="CR346" s="98">
        <f>(CQ346*$E346*$F346*$G346*$J346)</f>
        <v>0</v>
      </c>
      <c r="CS346" s="97"/>
      <c r="CT346" s="98">
        <f>(CS346*$E346*$F346*$G346*$J346)</f>
        <v>0</v>
      </c>
      <c r="CU346" s="103"/>
      <c r="CV346" s="98">
        <f>(CU346*$E346*$F346*$G346*$J346)</f>
        <v>0</v>
      </c>
      <c r="CW346" s="97"/>
      <c r="CX346" s="98">
        <f>(CW346*$E346*$F346*$G346*$J346)</f>
        <v>0</v>
      </c>
      <c r="CY346" s="97"/>
      <c r="CZ346" s="98">
        <f>(CY346*$E346*$F346*$G346*$J346)</f>
        <v>0</v>
      </c>
      <c r="DA346" s="104"/>
      <c r="DB346" s="98">
        <f>(DA346*$E346*$F346*$G346*$J346)</f>
        <v>0</v>
      </c>
      <c r="DC346" s="97"/>
      <c r="DD346" s="98">
        <f>(DC346*$E346*$F346*$G346*$J346)</f>
        <v>0</v>
      </c>
      <c r="DE346" s="97"/>
      <c r="DF346" s="98">
        <f>(DE346*$E346*$F346*$G346*$K346)</f>
        <v>0</v>
      </c>
      <c r="DG346" s="97"/>
      <c r="DH346" s="102">
        <f>(DG346*$E346*$F346*$G346*$L346)</f>
        <v>0</v>
      </c>
      <c r="DI346" s="98">
        <f t="shared" si="757"/>
        <v>16</v>
      </c>
      <c r="DJ346" s="98">
        <f t="shared" si="758"/>
        <v>2286540.48</v>
      </c>
    </row>
    <row r="347" spans="1:114" ht="30" customHeight="1" x14ac:dyDescent="0.25">
      <c r="A347" s="89"/>
      <c r="B347" s="90">
        <v>298</v>
      </c>
      <c r="C347" s="91" t="s">
        <v>774</v>
      </c>
      <c r="D347" s="92" t="s">
        <v>775</v>
      </c>
      <c r="E347" s="85">
        <v>23160</v>
      </c>
      <c r="F347" s="93">
        <v>2.42</v>
      </c>
      <c r="G347" s="94">
        <v>1</v>
      </c>
      <c r="H347" s="88"/>
      <c r="I347" s="95">
        <v>1.4</v>
      </c>
      <c r="J347" s="95">
        <v>1.68</v>
      </c>
      <c r="K347" s="95">
        <v>2.23</v>
      </c>
      <c r="L347" s="96">
        <v>2.57</v>
      </c>
      <c r="M347" s="97">
        <v>9</v>
      </c>
      <c r="N347" s="98">
        <f>(M347*$E347*$F347*$G347*$I347*$N$11)</f>
        <v>776814.19200000004</v>
      </c>
      <c r="O347" s="87">
        <v>9</v>
      </c>
      <c r="P347" s="97">
        <f>(O347*$E347*$F347*$G347*$I347*$P$11)</f>
        <v>776814.19200000004</v>
      </c>
      <c r="Q347" s="97">
        <v>1</v>
      </c>
      <c r="R347" s="98">
        <f>(Q347*$E347*$F347*$G347*$I347*$R$11)</f>
        <v>86312.687999999995</v>
      </c>
      <c r="S347" s="97"/>
      <c r="T347" s="98">
        <f>(S347/12*2*$E347*$F347*$G347*$I347*$T$11)+(S347/12*10*$E347*$F347*$G347*$I347*$T$12)</f>
        <v>0</v>
      </c>
      <c r="U347" s="97"/>
      <c r="V347" s="98">
        <f>(U347*$E347*$F347*$G347*$I347*$V$11)</f>
        <v>0</v>
      </c>
      <c r="W347" s="97">
        <v>0</v>
      </c>
      <c r="X347" s="98">
        <f>(W347*$E347*$F347*$G347*$I347*$X$11)</f>
        <v>0</v>
      </c>
      <c r="Y347" s="97"/>
      <c r="Z347" s="98">
        <f>(Y347*$E347*$F347*$G347*$I347*$Z$11)</f>
        <v>0</v>
      </c>
      <c r="AA347" s="97">
        <v>0</v>
      </c>
      <c r="AB347" s="98">
        <f>(AA347*$E347*$F347*$G347*$I347*$AB$11)</f>
        <v>0</v>
      </c>
      <c r="AC347" s="97">
        <v>3</v>
      </c>
      <c r="AD347" s="98">
        <f>(AC347*$E347*$F347*$G347*$I347*$AD$11)</f>
        <v>258938.06400000001</v>
      </c>
      <c r="AE347" s="97">
        <v>0</v>
      </c>
      <c r="AF347" s="98">
        <f>(AE347*$E347*$F347*$G347*$I347*$AF$11)</f>
        <v>0</v>
      </c>
      <c r="AG347" s="99"/>
      <c r="AH347" s="98">
        <f>(AG347*$E347*$F347*$G347*$I347*$AH$11)</f>
        <v>0</v>
      </c>
      <c r="AI347" s="97">
        <v>10</v>
      </c>
      <c r="AJ347" s="98">
        <f>(AI347*$E347*$F347*$G347*$I347*$AJ$11)</f>
        <v>863126.88</v>
      </c>
      <c r="AK347" s="97">
        <v>5</v>
      </c>
      <c r="AL347" s="97">
        <f>(AK347*$E347*$F347*$G347*$I347*$AL$11)</f>
        <v>431563.44</v>
      </c>
      <c r="AM347" s="97">
        <v>8</v>
      </c>
      <c r="AN347" s="98">
        <f>(AM347*$E347*$F347*$G347*$J347*$AN$11)</f>
        <v>828601.80479999993</v>
      </c>
      <c r="AO347" s="103">
        <v>4</v>
      </c>
      <c r="AP347" s="98">
        <f>(AO347*$E347*$F347*$G347*$J347*$AP$11)</f>
        <v>414300.90239999996</v>
      </c>
      <c r="AQ347" s="97">
        <v>0</v>
      </c>
      <c r="AR347" s="102">
        <f>(AQ347*$E347*$F347*$G347*$J347*$AR$11)</f>
        <v>0</v>
      </c>
      <c r="AS347" s="97"/>
      <c r="AT347" s="98">
        <f>(AS347*$E347*$F347*$G347*$I347*$AT$11)</f>
        <v>0</v>
      </c>
      <c r="AU347" s="97"/>
      <c r="AV347" s="97">
        <f>(AU347*$E347*$F347*$G347*$I347*$AV$11)</f>
        <v>0</v>
      </c>
      <c r="AW347" s="97"/>
      <c r="AX347" s="98">
        <f>(AW347*$E347*$F347*$G347*$I347*$AX$11)</f>
        <v>0</v>
      </c>
      <c r="AY347" s="97">
        <v>0</v>
      </c>
      <c r="AZ347" s="98">
        <f>(AY347*$E347*$F347*$G347*$I347*$AZ$11)</f>
        <v>0</v>
      </c>
      <c r="BA347" s="97">
        <v>0</v>
      </c>
      <c r="BB347" s="98">
        <f>(BA347*$E347*$F347*$G347*$I347*$BB$11)</f>
        <v>0</v>
      </c>
      <c r="BC347" s="97">
        <v>0</v>
      </c>
      <c r="BD347" s="98">
        <f>(BC347*$E347*$F347*$G347*$I347*$BD$11)</f>
        <v>0</v>
      </c>
      <c r="BE347" s="97"/>
      <c r="BF347" s="98">
        <f>(BE347*$E347*$F347*$G347*$I347*$BF$11)</f>
        <v>0</v>
      </c>
      <c r="BG347" s="97">
        <v>5</v>
      </c>
      <c r="BH347" s="98">
        <f>(BG347*$E347*$F347*$G347*$J347*$BH$11)</f>
        <v>517876.12800000003</v>
      </c>
      <c r="BI347" s="97">
        <v>0</v>
      </c>
      <c r="BJ347" s="98">
        <f>(BI347*$E347*$F347*$G347*$J347*$BJ$11)</f>
        <v>0</v>
      </c>
      <c r="BK347" s="97">
        <v>0</v>
      </c>
      <c r="BL347" s="98">
        <f>(BK347*$E347*$F347*$G347*$J347*$BL$11)</f>
        <v>0</v>
      </c>
      <c r="BM347" s="97">
        <v>1</v>
      </c>
      <c r="BN347" s="98">
        <f>(BM347*$E347*$F347*$G347*$J347*$BN$11)</f>
        <v>94159.295999999988</v>
      </c>
      <c r="BO347" s="97"/>
      <c r="BP347" s="98">
        <f>(BO347*$E347*$F347*$G347*$J347*$BP$11)</f>
        <v>0</v>
      </c>
      <c r="BQ347" s="97">
        <v>0</v>
      </c>
      <c r="BR347" s="98">
        <f>(BQ347*$E347*$F347*$G347*$J347*$BR$11)</f>
        <v>0</v>
      </c>
      <c r="BS347" s="97"/>
      <c r="BT347" s="102">
        <f>(BS347*$E347*$F347*$G347*$J347*$BT$11)</f>
        <v>0</v>
      </c>
      <c r="BU347" s="104">
        <v>0</v>
      </c>
      <c r="BV347" s="98">
        <f>(BU347*$E347*$F347*$G347*$I347*$BV$11)</f>
        <v>0</v>
      </c>
      <c r="BW347" s="97">
        <v>0</v>
      </c>
      <c r="BX347" s="98">
        <f>(BW347*$E347*$F347*$G347*$I347*$BX$11)</f>
        <v>0</v>
      </c>
      <c r="BY347" s="97">
        <v>0</v>
      </c>
      <c r="BZ347" s="98">
        <f>(BY347*$E347*$F347*$G347*$I347*$BZ$11)</f>
        <v>0</v>
      </c>
      <c r="CA347" s="97">
        <v>2</v>
      </c>
      <c r="CB347" s="98">
        <f>(CA347*$E347*$F347*$G347*$J347*$CB$11)</f>
        <v>188318.59199999998</v>
      </c>
      <c r="CC347" s="97">
        <v>1</v>
      </c>
      <c r="CD347" s="98">
        <f>(CC347*$E347*$F347*$G347*$I347*$CD$11)</f>
        <v>54926.255999999987</v>
      </c>
      <c r="CE347" s="97"/>
      <c r="CF347" s="98">
        <f>(CE347*$E347*$F347*$G347*$I347*$CF$11)</f>
        <v>0</v>
      </c>
      <c r="CG347" s="97"/>
      <c r="CH347" s="98">
        <f>(CG347*$E347*$F347*$G347*$I347*$CH$11)</f>
        <v>0</v>
      </c>
      <c r="CI347" s="97"/>
      <c r="CJ347" s="98">
        <f>(CI347*$E347*$F347*$G347*$I347*$CJ$11)</f>
        <v>0</v>
      </c>
      <c r="CK347" s="97">
        <v>7</v>
      </c>
      <c r="CL347" s="98">
        <f>(CK347*$E347*$F347*$G347*$I347*$CL$11)</f>
        <v>549262.55999999994</v>
      </c>
      <c r="CM347" s="97">
        <v>1</v>
      </c>
      <c r="CN347" s="98">
        <f>(CM347*$E347*$F347*$G347*$I347*$CN$11)</f>
        <v>87097.348799999992</v>
      </c>
      <c r="CO347" s="97">
        <v>9</v>
      </c>
      <c r="CP347" s="98">
        <f>(CO347*$E347*$F347*$G347*$J347*$CP$11)</f>
        <v>940651.36704000004</v>
      </c>
      <c r="CQ347" s="97">
        <v>2</v>
      </c>
      <c r="CR347" s="98">
        <f>(CQ347*$E347*$F347*$G347*$J347*$CR$11)</f>
        <v>225982.31039999996</v>
      </c>
      <c r="CS347" s="97">
        <v>0</v>
      </c>
      <c r="CT347" s="98">
        <f>(CS347*$E347*$F347*$G347*$J347*$CT$11)</f>
        <v>0</v>
      </c>
      <c r="CU347" s="103"/>
      <c r="CV347" s="98">
        <f>(CU347*$E347*$F347*$G347*$J347*$CV$11)</f>
        <v>0</v>
      </c>
      <c r="CW347" s="97">
        <v>0</v>
      </c>
      <c r="CX347" s="102">
        <f>(CW347*$E347*$F347*$G347*$J347*$CX$11)</f>
        <v>0</v>
      </c>
      <c r="CY347" s="97"/>
      <c r="CZ347" s="98">
        <f>(CY347*$E347*$F347*$G347*$J347*$CZ$11)</f>
        <v>0</v>
      </c>
      <c r="DA347" s="104"/>
      <c r="DB347" s="98">
        <f>(DA347*$E347*$F347*$G347*$J347*$DB$11)</f>
        <v>0</v>
      </c>
      <c r="DC347" s="97"/>
      <c r="DD347" s="98">
        <f>(DC347*$E347*$F347*$G347*$J347*$DD$11)</f>
        <v>0</v>
      </c>
      <c r="DE347" s="97"/>
      <c r="DF347" s="98">
        <f>(DE347*$E347*$F347*$G347*$K347*$DF$11)</f>
        <v>0</v>
      </c>
      <c r="DG347" s="97"/>
      <c r="DH347" s="102">
        <f>(DG347*$E347*$F347*$G347*$L347*$DH$11)</f>
        <v>0</v>
      </c>
      <c r="DI347" s="98">
        <f t="shared" si="757"/>
        <v>77</v>
      </c>
      <c r="DJ347" s="98">
        <f t="shared" si="758"/>
        <v>7094746.0214400003</v>
      </c>
    </row>
    <row r="348" spans="1:114" ht="30" customHeight="1" x14ac:dyDescent="0.25">
      <c r="A348" s="89"/>
      <c r="B348" s="90">
        <v>299</v>
      </c>
      <c r="C348" s="91" t="s">
        <v>776</v>
      </c>
      <c r="D348" s="92" t="s">
        <v>777</v>
      </c>
      <c r="E348" s="85">
        <v>23160</v>
      </c>
      <c r="F348" s="93">
        <v>2.69</v>
      </c>
      <c r="G348" s="94">
        <v>1</v>
      </c>
      <c r="H348" s="88"/>
      <c r="I348" s="95">
        <v>1.4</v>
      </c>
      <c r="J348" s="95">
        <v>1.68</v>
      </c>
      <c r="K348" s="95">
        <v>2.23</v>
      </c>
      <c r="L348" s="96">
        <v>2.57</v>
      </c>
      <c r="M348" s="97">
        <v>12</v>
      </c>
      <c r="N348" s="98">
        <f>(M348*$E348*$F348*$G348*$I348*$N$11)</f>
        <v>1151311.392</v>
      </c>
      <c r="O348" s="87">
        <v>10</v>
      </c>
      <c r="P348" s="97">
        <f>(O348*$E348*$F348*$G348*$I348*$P$11)</f>
        <v>959426.16</v>
      </c>
      <c r="Q348" s="97">
        <v>2</v>
      </c>
      <c r="R348" s="98">
        <f>(Q348*$E348*$F348*$G348*$I348*$R$11)</f>
        <v>191885.23200000002</v>
      </c>
      <c r="S348" s="97"/>
      <c r="T348" s="98">
        <f>(S348/12*2*$E348*$F348*$G348*$I348*$T$11)+(S348/12*10*$E348*$F348*$G348*$I348*$T$12)</f>
        <v>0</v>
      </c>
      <c r="U348" s="97">
        <v>15</v>
      </c>
      <c r="V348" s="98">
        <f>(U348*$E348*$F348*$G348*$I348*$V$11)</f>
        <v>1439139.24</v>
      </c>
      <c r="W348" s="97">
        <v>0</v>
      </c>
      <c r="X348" s="98">
        <f>(W348*$E348*$F348*$G348*$I348*$X$11)</f>
        <v>0</v>
      </c>
      <c r="Y348" s="97"/>
      <c r="Z348" s="98">
        <f>(Y348*$E348*$F348*$G348*$I348*$Z$11)</f>
        <v>0</v>
      </c>
      <c r="AA348" s="97">
        <v>0</v>
      </c>
      <c r="AB348" s="98">
        <f>(AA348*$E348*$F348*$G348*$I348*$AB$11)</f>
        <v>0</v>
      </c>
      <c r="AC348" s="97"/>
      <c r="AD348" s="98">
        <f>(AC348*$E348*$F348*$G348*$I348*$AD$11)</f>
        <v>0</v>
      </c>
      <c r="AE348" s="97">
        <v>0</v>
      </c>
      <c r="AF348" s="98">
        <f>(AE348*$E348*$F348*$G348*$I348*$AF$11)</f>
        <v>0</v>
      </c>
      <c r="AG348" s="99"/>
      <c r="AH348" s="98">
        <f>(AG348*$E348*$F348*$G348*$I348*$AH$11)</f>
        <v>0</v>
      </c>
      <c r="AI348" s="97">
        <v>5</v>
      </c>
      <c r="AJ348" s="98">
        <f>(AI348*$E348*$F348*$G348*$I348*$AJ$11)</f>
        <v>479713.08</v>
      </c>
      <c r="AK348" s="97"/>
      <c r="AL348" s="97">
        <f>(AK348*$E348*$F348*$G348*$I348*$AL$11)</f>
        <v>0</v>
      </c>
      <c r="AM348" s="97">
        <v>1</v>
      </c>
      <c r="AN348" s="98">
        <f>(AM348*$E348*$F348*$G348*$J348*$AN$11)</f>
        <v>115131.13920000001</v>
      </c>
      <c r="AO348" s="103">
        <v>5</v>
      </c>
      <c r="AP348" s="98">
        <f>(AO348*$E348*$F348*$G348*$J348*$AP$11)</f>
        <v>575655.696</v>
      </c>
      <c r="AQ348" s="97">
        <v>0</v>
      </c>
      <c r="AR348" s="102">
        <f>(AQ348*$E348*$F348*$G348*$J348*$AR$11)</f>
        <v>0</v>
      </c>
      <c r="AS348" s="97"/>
      <c r="AT348" s="98">
        <f>(AS348*$E348*$F348*$G348*$I348*$AT$11)</f>
        <v>0</v>
      </c>
      <c r="AU348" s="97"/>
      <c r="AV348" s="97">
        <f>(AU348*$E348*$F348*$G348*$I348*$AV$11)</f>
        <v>0</v>
      </c>
      <c r="AW348" s="97"/>
      <c r="AX348" s="98">
        <f>(AW348*$E348*$F348*$G348*$I348*$AX$11)</f>
        <v>0</v>
      </c>
      <c r="AY348" s="97">
        <v>0</v>
      </c>
      <c r="AZ348" s="98">
        <f>(AY348*$E348*$F348*$G348*$I348*$AZ$11)</f>
        <v>0</v>
      </c>
      <c r="BA348" s="97">
        <v>0</v>
      </c>
      <c r="BB348" s="98">
        <f>(BA348*$E348*$F348*$G348*$I348*$BB$11)</f>
        <v>0</v>
      </c>
      <c r="BC348" s="97">
        <v>0</v>
      </c>
      <c r="BD348" s="98">
        <f>(BC348*$E348*$F348*$G348*$I348*$BD$11)</f>
        <v>0</v>
      </c>
      <c r="BE348" s="97"/>
      <c r="BF348" s="98">
        <f>(BE348*$E348*$F348*$G348*$I348*$BF$11)</f>
        <v>0</v>
      </c>
      <c r="BG348" s="97">
        <v>0</v>
      </c>
      <c r="BH348" s="98">
        <f>(BG348*$E348*$F348*$G348*$J348*$BH$11)</f>
        <v>0</v>
      </c>
      <c r="BI348" s="97">
        <v>0</v>
      </c>
      <c r="BJ348" s="98">
        <f>(BI348*$E348*$F348*$G348*$J348*$BJ$11)</f>
        <v>0</v>
      </c>
      <c r="BK348" s="97">
        <v>0</v>
      </c>
      <c r="BL348" s="98">
        <f>(BK348*$E348*$F348*$G348*$J348*$BL$11)</f>
        <v>0</v>
      </c>
      <c r="BM348" s="97">
        <v>1</v>
      </c>
      <c r="BN348" s="98">
        <f>(BM348*$E348*$F348*$G348*$J348*$BN$11)</f>
        <v>104664.67199999999</v>
      </c>
      <c r="BO348" s="97"/>
      <c r="BP348" s="98">
        <f>(BO348*$E348*$F348*$G348*$J348*$BP$11)</f>
        <v>0</v>
      </c>
      <c r="BQ348" s="97">
        <v>0</v>
      </c>
      <c r="BR348" s="98">
        <f>(BQ348*$E348*$F348*$G348*$J348*$BR$11)</f>
        <v>0</v>
      </c>
      <c r="BS348" s="97"/>
      <c r="BT348" s="102">
        <f>(BS348*$E348*$F348*$G348*$J348*$BT$11)</f>
        <v>0</v>
      </c>
      <c r="BU348" s="104">
        <v>0</v>
      </c>
      <c r="BV348" s="98">
        <f>(BU348*$E348*$F348*$G348*$I348*$BV$11)</f>
        <v>0</v>
      </c>
      <c r="BW348" s="97">
        <v>0</v>
      </c>
      <c r="BX348" s="98">
        <f>(BW348*$E348*$F348*$G348*$I348*$BX$11)</f>
        <v>0</v>
      </c>
      <c r="BY348" s="97">
        <v>0</v>
      </c>
      <c r="BZ348" s="98">
        <f>(BY348*$E348*$F348*$G348*$I348*$BZ$11)</f>
        <v>0</v>
      </c>
      <c r="CA348" s="97"/>
      <c r="CB348" s="98">
        <f>(CA348*$E348*$F348*$G348*$J348*$CB$11)</f>
        <v>0</v>
      </c>
      <c r="CC348" s="97">
        <v>0</v>
      </c>
      <c r="CD348" s="98">
        <f>(CC348*$E348*$F348*$G348*$I348*$CD$11)</f>
        <v>0</v>
      </c>
      <c r="CE348" s="97"/>
      <c r="CF348" s="98">
        <f>(CE348*$E348*$F348*$G348*$I348*$CF$11)</f>
        <v>0</v>
      </c>
      <c r="CG348" s="97"/>
      <c r="CH348" s="98">
        <f>(CG348*$E348*$F348*$G348*$I348*$CH$11)</f>
        <v>0</v>
      </c>
      <c r="CI348" s="97"/>
      <c r="CJ348" s="98">
        <f>(CI348*$E348*$F348*$G348*$I348*$CJ$11)</f>
        <v>0</v>
      </c>
      <c r="CK348" s="97"/>
      <c r="CL348" s="98">
        <f>(CK348*$E348*$F348*$G348*$I348*$CL$11)</f>
        <v>0</v>
      </c>
      <c r="CM348" s="97"/>
      <c r="CN348" s="98">
        <f>(CM348*$E348*$F348*$G348*$I348*$CN$11)</f>
        <v>0</v>
      </c>
      <c r="CO348" s="97">
        <v>0</v>
      </c>
      <c r="CP348" s="98">
        <f>(CO348*$E348*$F348*$G348*$J348*$CP$11)</f>
        <v>0</v>
      </c>
      <c r="CQ348" s="97"/>
      <c r="CR348" s="98">
        <f>(CQ348*$E348*$F348*$G348*$J348*$CR$11)</f>
        <v>0</v>
      </c>
      <c r="CS348" s="97">
        <v>0</v>
      </c>
      <c r="CT348" s="98">
        <f>(CS348*$E348*$F348*$G348*$J348*$CT$11)</f>
        <v>0</v>
      </c>
      <c r="CU348" s="103"/>
      <c r="CV348" s="98">
        <f>(CU348*$E348*$F348*$G348*$J348*$CV$11)</f>
        <v>0</v>
      </c>
      <c r="CW348" s="97">
        <v>0</v>
      </c>
      <c r="CX348" s="102">
        <f>(CW348*$E348*$F348*$G348*$J348*$CX$11)</f>
        <v>0</v>
      </c>
      <c r="CY348" s="97"/>
      <c r="CZ348" s="98">
        <f>(CY348*$E348*$F348*$G348*$J348*$CZ$11)</f>
        <v>0</v>
      </c>
      <c r="DA348" s="104"/>
      <c r="DB348" s="98">
        <f>(DA348*$E348*$F348*$G348*$J348*$DB$11)</f>
        <v>0</v>
      </c>
      <c r="DC348" s="97"/>
      <c r="DD348" s="98">
        <f>(DC348*$E348*$F348*$G348*$J348*$DD$11)</f>
        <v>0</v>
      </c>
      <c r="DE348" s="97"/>
      <c r="DF348" s="98">
        <f>(DE348*$E348*$F348*$G348*$K348*$DF$11)</f>
        <v>0</v>
      </c>
      <c r="DG348" s="97"/>
      <c r="DH348" s="102">
        <f>(DG348*$E348*$F348*$G348*$L348*$DH$11)</f>
        <v>0</v>
      </c>
      <c r="DI348" s="98">
        <f t="shared" si="757"/>
        <v>51</v>
      </c>
      <c r="DJ348" s="98">
        <f t="shared" si="758"/>
        <v>5016926.6112000011</v>
      </c>
    </row>
    <row r="349" spans="1:114" ht="21.75" customHeight="1" x14ac:dyDescent="0.25">
      <c r="A349" s="89"/>
      <c r="B349" s="90">
        <v>300</v>
      </c>
      <c r="C349" s="91" t="s">
        <v>778</v>
      </c>
      <c r="D349" s="92" t="s">
        <v>779</v>
      </c>
      <c r="E349" s="85">
        <v>23160</v>
      </c>
      <c r="F349" s="93">
        <v>4.12</v>
      </c>
      <c r="G349" s="111">
        <v>0.8</v>
      </c>
      <c r="H349" s="88"/>
      <c r="I349" s="95">
        <v>1.4</v>
      </c>
      <c r="J349" s="95">
        <v>1.68</v>
      </c>
      <c r="K349" s="95">
        <v>2.23</v>
      </c>
      <c r="L349" s="96">
        <v>2.57</v>
      </c>
      <c r="M349" s="97">
        <v>12</v>
      </c>
      <c r="N349" s="98">
        <f>(M349*$E349*$F349*$G349*$I349*$N$11)</f>
        <v>1410677.4528000003</v>
      </c>
      <c r="O349" s="87">
        <v>11</v>
      </c>
      <c r="P349" s="97">
        <f>(O349*$E349*$F349*$G349*$I349*$P$11)</f>
        <v>1293120.9983999999</v>
      </c>
      <c r="Q349" s="97">
        <v>1</v>
      </c>
      <c r="R349" s="98">
        <f>(Q349*$E349*$F349*$G349*$I349*$R$11)</f>
        <v>117556.45440000002</v>
      </c>
      <c r="S349" s="97"/>
      <c r="T349" s="98">
        <f>(S349/12*2*$E349*$F349*$G349*$I349*$T$11)+(S349/12*10*$E349*$F349*$G349*$I349*$T$12)</f>
        <v>0</v>
      </c>
      <c r="U349" s="97"/>
      <c r="V349" s="98">
        <f>(U349*$E349*$F349*$G349*$I349*$V$11)</f>
        <v>0</v>
      </c>
      <c r="W349" s="97"/>
      <c r="X349" s="98">
        <f>(W349*$E349*$F349*$G349*$I349*$X$11)</f>
        <v>0</v>
      </c>
      <c r="Y349" s="97"/>
      <c r="Z349" s="98">
        <f>(Y349*$E349*$F349*$G349*$I349*$Z$11)</f>
        <v>0</v>
      </c>
      <c r="AA349" s="97"/>
      <c r="AB349" s="98">
        <f>(AA349*$E349*$F349*$G349*$I349*$AB$11)</f>
        <v>0</v>
      </c>
      <c r="AC349" s="97">
        <v>1</v>
      </c>
      <c r="AD349" s="98">
        <f>(AC349*$E349*$F349*$G349*$I349*$AD$11)</f>
        <v>117556.45440000002</v>
      </c>
      <c r="AE349" s="97"/>
      <c r="AF349" s="98">
        <f>(AE349*$E349*$F349*$G349*$I349*$AF$11)</f>
        <v>0</v>
      </c>
      <c r="AG349" s="99"/>
      <c r="AH349" s="98">
        <f>(AG349*$E349*$F349*$G349*$I349*$AH$11)</f>
        <v>0</v>
      </c>
      <c r="AI349" s="97">
        <v>6</v>
      </c>
      <c r="AJ349" s="98">
        <f>(AI349*$E349*$F349*$G349*$I349*$AJ$11)</f>
        <v>705338.72640000016</v>
      </c>
      <c r="AK349" s="97">
        <v>5</v>
      </c>
      <c r="AL349" s="97">
        <f>(AK349*$E349*$F349*$G349*$I349*$AL$11)</f>
        <v>587782.27200000011</v>
      </c>
      <c r="AM349" s="97">
        <v>6</v>
      </c>
      <c r="AN349" s="98">
        <f>(AM349*$E349*$F349*$G349*$J349*$AN$11)</f>
        <v>846406.47168000019</v>
      </c>
      <c r="AO349" s="101"/>
      <c r="AP349" s="98">
        <f>(AO349*$E349*$F349*$G349*$J349*$AP$11)</f>
        <v>0</v>
      </c>
      <c r="AQ349" s="97">
        <v>0</v>
      </c>
      <c r="AR349" s="102">
        <f>(AQ349*$E349*$F349*$G349*$J349*$AR$11)</f>
        <v>0</v>
      </c>
      <c r="AS349" s="97"/>
      <c r="AT349" s="98">
        <f>(AS349*$E349*$F349*$G349*$I349*$AT$11)</f>
        <v>0</v>
      </c>
      <c r="AU349" s="97"/>
      <c r="AV349" s="97">
        <f>(AU349*$E349*$F349*$G349*$I349*$AV$11)</f>
        <v>0</v>
      </c>
      <c r="AW349" s="97"/>
      <c r="AX349" s="98">
        <f>(AW349*$E349*$F349*$G349*$I349*$AX$11)</f>
        <v>0</v>
      </c>
      <c r="AY349" s="97"/>
      <c r="AZ349" s="98">
        <f>(AY349*$E349*$F349*$G349*$I349*$AZ$11)</f>
        <v>0</v>
      </c>
      <c r="BA349" s="97"/>
      <c r="BB349" s="98">
        <f>(BA349*$E349*$F349*$G349*$I349*$BB$11)</f>
        <v>0</v>
      </c>
      <c r="BC349" s="97"/>
      <c r="BD349" s="98">
        <f>(BC349*$E349*$F349*$G349*$I349*$BD$11)</f>
        <v>0</v>
      </c>
      <c r="BE349" s="97"/>
      <c r="BF349" s="98">
        <f>(BE349*$E349*$F349*$G349*$I349*$BF$11)</f>
        <v>0</v>
      </c>
      <c r="BG349" s="97">
        <v>5</v>
      </c>
      <c r="BH349" s="98">
        <f>(BG349*$E349*$F349*$G349*$J349*$BH$11)</f>
        <v>705338.72640000016</v>
      </c>
      <c r="BI349" s="97"/>
      <c r="BJ349" s="98">
        <f>(BI349*$E349*$F349*$G349*$J349*$BJ$11)</f>
        <v>0</v>
      </c>
      <c r="BK349" s="97"/>
      <c r="BL349" s="98">
        <f>(BK349*$E349*$F349*$G349*$J349*$BL$11)</f>
        <v>0</v>
      </c>
      <c r="BM349" s="97"/>
      <c r="BN349" s="98">
        <f>(BM349*$E349*$F349*$G349*$J349*$BN$11)</f>
        <v>0</v>
      </c>
      <c r="BO349" s="97"/>
      <c r="BP349" s="98">
        <f>(BO349*$E349*$F349*$G349*$J349*$BP$11)</f>
        <v>0</v>
      </c>
      <c r="BQ349" s="97">
        <v>2</v>
      </c>
      <c r="BR349" s="98">
        <f>(BQ349*$E349*$F349*$G349*$J349*$BR$11)</f>
        <v>328303.11628799996</v>
      </c>
      <c r="BS349" s="97"/>
      <c r="BT349" s="102">
        <f>(BS349*$E349*$F349*$G349*$J349*$BT$11)</f>
        <v>0</v>
      </c>
      <c r="BU349" s="104"/>
      <c r="BV349" s="98">
        <f>(BU349*$E349*$F349*$G349*$I349*$BV$11)</f>
        <v>0</v>
      </c>
      <c r="BW349" s="97"/>
      <c r="BX349" s="98">
        <f>(BW349*$E349*$F349*$G349*$I349*$BX$11)</f>
        <v>0</v>
      </c>
      <c r="BY349" s="97"/>
      <c r="BZ349" s="98">
        <f>(BY349*$E349*$F349*$G349*$I349*$BZ$11)</f>
        <v>0</v>
      </c>
      <c r="CA349" s="97">
        <v>2</v>
      </c>
      <c r="CB349" s="98">
        <f>(CA349*$E349*$F349*$G349*$J349*$CB$11)</f>
        <v>256486.80959999998</v>
      </c>
      <c r="CC349" s="97">
        <v>2</v>
      </c>
      <c r="CD349" s="98">
        <f>(CC349*$E349*$F349*$G349*$I349*$CD$11)</f>
        <v>149617.30559999999</v>
      </c>
      <c r="CE349" s="97"/>
      <c r="CF349" s="98">
        <f>(CE349*$E349*$F349*$G349*$I349*$CF$11)</f>
        <v>0</v>
      </c>
      <c r="CG349" s="97"/>
      <c r="CH349" s="98">
        <f>(CG349*$E349*$F349*$G349*$I349*$CH$11)</f>
        <v>0</v>
      </c>
      <c r="CI349" s="97"/>
      <c r="CJ349" s="98">
        <f>(CI349*$E349*$F349*$G349*$I349*$CJ$11)</f>
        <v>0</v>
      </c>
      <c r="CK349" s="97"/>
      <c r="CL349" s="98">
        <f>(CK349*$E349*$F349*$G349*$I349*$CL$11)</f>
        <v>0</v>
      </c>
      <c r="CM349" s="97"/>
      <c r="CN349" s="98">
        <f>(CM349*$E349*$F349*$G349*$I349*$CN$11)</f>
        <v>0</v>
      </c>
      <c r="CO349" s="97">
        <v>2</v>
      </c>
      <c r="CP349" s="98">
        <f>(CO349*$E349*$F349*$G349*$J349*$CP$11)</f>
        <v>284700.358656</v>
      </c>
      <c r="CQ349" s="97"/>
      <c r="CR349" s="98">
        <f>(CQ349*$E349*$F349*$G349*$J349*$CR$11)</f>
        <v>0</v>
      </c>
      <c r="CS349" s="97"/>
      <c r="CT349" s="98">
        <f>(CS349*$E349*$F349*$G349*$J349*$CT$11)</f>
        <v>0</v>
      </c>
      <c r="CU349" s="103"/>
      <c r="CV349" s="98">
        <f>(CU349*$E349*$F349*$G349*$J349*$CV$11)</f>
        <v>0</v>
      </c>
      <c r="CW349" s="97"/>
      <c r="CX349" s="102">
        <f>(CW349*$E349*$F349*$G349*$J349*$CX$11)</f>
        <v>0</v>
      </c>
      <c r="CY349" s="97"/>
      <c r="CZ349" s="98">
        <f>(CY349*$E349*$F349*$G349*$J349*$CZ$11)</f>
        <v>0</v>
      </c>
      <c r="DA349" s="104"/>
      <c r="DB349" s="98">
        <f>(DA349*$E349*$F349*$G349*$J349*$DB$11)</f>
        <v>0</v>
      </c>
      <c r="DC349" s="97"/>
      <c r="DD349" s="98">
        <f>(DC349*$E349*$F349*$G349*$J349*$DD$11)</f>
        <v>0</v>
      </c>
      <c r="DE349" s="97"/>
      <c r="DF349" s="98">
        <f>(DE349*$E349*$F349*$G349*$K349*$DF$11)</f>
        <v>0</v>
      </c>
      <c r="DG349" s="97"/>
      <c r="DH349" s="102">
        <f>(DG349*$E349*$F349*$G349*$L349*$DH$11)</f>
        <v>0</v>
      </c>
      <c r="DI349" s="98">
        <f t="shared" si="757"/>
        <v>55</v>
      </c>
      <c r="DJ349" s="98">
        <f t="shared" si="758"/>
        <v>6802885.1466240007</v>
      </c>
    </row>
    <row r="350" spans="1:114" ht="30" customHeight="1" x14ac:dyDescent="0.25">
      <c r="A350" s="89"/>
      <c r="B350" s="90">
        <v>301</v>
      </c>
      <c r="C350" s="91" t="s">
        <v>780</v>
      </c>
      <c r="D350" s="92" t="s">
        <v>781</v>
      </c>
      <c r="E350" s="85">
        <v>23160</v>
      </c>
      <c r="F350" s="93">
        <v>1.1599999999999999</v>
      </c>
      <c r="G350" s="94">
        <v>1</v>
      </c>
      <c r="H350" s="88"/>
      <c r="I350" s="95">
        <v>1.4</v>
      </c>
      <c r="J350" s="95">
        <v>1.68</v>
      </c>
      <c r="K350" s="95">
        <v>2.23</v>
      </c>
      <c r="L350" s="96">
        <v>2.57</v>
      </c>
      <c r="M350" s="97">
        <v>0</v>
      </c>
      <c r="N350" s="98">
        <f>(M350*$E350*$F350*$G350*$I350*$N$11)</f>
        <v>0</v>
      </c>
      <c r="O350" s="87">
        <v>0</v>
      </c>
      <c r="P350" s="97">
        <f>(O350*$E350*$F350*$G350*$I350*$P$11)</f>
        <v>0</v>
      </c>
      <c r="Q350" s="97">
        <v>73</v>
      </c>
      <c r="R350" s="98">
        <f>(Q350*$E350*$F350*$G350*$I350*$R$11)</f>
        <v>3020230.7519999994</v>
      </c>
      <c r="S350" s="97"/>
      <c r="T350" s="98">
        <f>(S350/12*2*$E350*$F350*$G350*$I350*$T$11)+(S350/12*10*$E350*$F350*$G350*$I350*$T$12)</f>
        <v>0</v>
      </c>
      <c r="U350" s="97"/>
      <c r="V350" s="98">
        <f>(U350*$E350*$F350*$G350*$I350*$V$11)</f>
        <v>0</v>
      </c>
      <c r="W350" s="97">
        <v>0</v>
      </c>
      <c r="X350" s="98">
        <f>(W350*$E350*$F350*$G350*$I350*$X$11)</f>
        <v>0</v>
      </c>
      <c r="Y350" s="97"/>
      <c r="Z350" s="98">
        <f>(Y350*$E350*$F350*$G350*$I350*$Z$11)</f>
        <v>0</v>
      </c>
      <c r="AA350" s="97">
        <v>0</v>
      </c>
      <c r="AB350" s="98">
        <f>(AA350*$E350*$F350*$G350*$I350*$AB$11)</f>
        <v>0</v>
      </c>
      <c r="AC350" s="97"/>
      <c r="AD350" s="98">
        <f>(AC350*$E350*$F350*$G350*$I350*$AD$11)</f>
        <v>0</v>
      </c>
      <c r="AE350" s="97">
        <v>0</v>
      </c>
      <c r="AF350" s="98">
        <f>(AE350*$E350*$F350*$G350*$I350*$AF$11)</f>
        <v>0</v>
      </c>
      <c r="AG350" s="99"/>
      <c r="AH350" s="98">
        <f>(AG350*$E350*$F350*$G350*$I350*$AH$11)</f>
        <v>0</v>
      </c>
      <c r="AI350" s="97">
        <v>10</v>
      </c>
      <c r="AJ350" s="98">
        <f>(AI350*$E350*$F350*$G350*$I350*$AJ$11)</f>
        <v>413730.24</v>
      </c>
      <c r="AK350" s="97">
        <v>1</v>
      </c>
      <c r="AL350" s="97">
        <f>(AK350*$E350*$F350*$G350*$I350*$AL$11)</f>
        <v>41373.023999999998</v>
      </c>
      <c r="AM350" s="97">
        <v>3</v>
      </c>
      <c r="AN350" s="98">
        <f>(AM350*$E350*$F350*$G350*$J350*$AN$11)</f>
        <v>148942.88639999999</v>
      </c>
      <c r="AO350" s="103"/>
      <c r="AP350" s="123">
        <f>(AO350*$E350*$F350*$G350*$J350*$AP$11)</f>
        <v>0</v>
      </c>
      <c r="AQ350" s="97">
        <v>0</v>
      </c>
      <c r="AR350" s="102">
        <f>(AQ350*$E350*$F350*$G350*$J350*$AR$11)</f>
        <v>0</v>
      </c>
      <c r="AS350" s="97"/>
      <c r="AT350" s="98">
        <f>(AS350*$E350*$F350*$G350*$I350*$AT$11)</f>
        <v>0</v>
      </c>
      <c r="AU350" s="97">
        <v>5</v>
      </c>
      <c r="AV350" s="97">
        <f>(AU350*$E350*$F350*$G350*$I350*$AV$11)</f>
        <v>169253.28</v>
      </c>
      <c r="AW350" s="97"/>
      <c r="AX350" s="98">
        <f>(AW350*$E350*$F350*$G350*$I350*$AX$11)</f>
        <v>0</v>
      </c>
      <c r="AY350" s="97">
        <v>0</v>
      </c>
      <c r="AZ350" s="98">
        <f>(AY350*$E350*$F350*$G350*$I350*$AZ$11)</f>
        <v>0</v>
      </c>
      <c r="BA350" s="97">
        <v>0</v>
      </c>
      <c r="BB350" s="98">
        <f>(BA350*$E350*$F350*$G350*$I350*$BB$11)</f>
        <v>0</v>
      </c>
      <c r="BC350" s="97">
        <v>0</v>
      </c>
      <c r="BD350" s="98">
        <f>(BC350*$E350*$F350*$G350*$I350*$BD$11)</f>
        <v>0</v>
      </c>
      <c r="BE350" s="97"/>
      <c r="BF350" s="98">
        <f>(BE350*$E350*$F350*$G350*$I350*$BF$11)</f>
        <v>0</v>
      </c>
      <c r="BG350" s="97">
        <v>0</v>
      </c>
      <c r="BH350" s="98">
        <f>(BG350*$E350*$F350*$G350*$J350*$BH$11)</f>
        <v>0</v>
      </c>
      <c r="BI350" s="97">
        <v>0</v>
      </c>
      <c r="BJ350" s="98">
        <f>(BI350*$E350*$F350*$G350*$J350*$BJ$11)</f>
        <v>0</v>
      </c>
      <c r="BK350" s="97">
        <v>0</v>
      </c>
      <c r="BL350" s="98">
        <f>(BK350*$E350*$F350*$G350*$J350*$BL$11)</f>
        <v>0</v>
      </c>
      <c r="BM350" s="97"/>
      <c r="BN350" s="98">
        <f>(BM350*$E350*$F350*$G350*$J350*$BN$11)</f>
        <v>0</v>
      </c>
      <c r="BO350" s="97"/>
      <c r="BP350" s="98">
        <f>(BO350*$E350*$F350*$G350*$J350*$BP$11)</f>
        <v>0</v>
      </c>
      <c r="BQ350" s="97">
        <v>0</v>
      </c>
      <c r="BR350" s="98">
        <f>(BQ350*$E350*$F350*$G350*$J350*$BR$11)</f>
        <v>0</v>
      </c>
      <c r="BS350" s="97"/>
      <c r="BT350" s="102">
        <f>(BS350*$E350*$F350*$G350*$J350*$BT$11)</f>
        <v>0</v>
      </c>
      <c r="BU350" s="104">
        <v>0</v>
      </c>
      <c r="BV350" s="98">
        <f>(BU350*$E350*$F350*$G350*$I350*$BV$11)</f>
        <v>0</v>
      </c>
      <c r="BW350" s="97">
        <v>0</v>
      </c>
      <c r="BX350" s="98">
        <f>(BW350*$E350*$F350*$G350*$I350*$BX$11)</f>
        <v>0</v>
      </c>
      <c r="BY350" s="97">
        <v>0</v>
      </c>
      <c r="BZ350" s="98">
        <f>(BY350*$E350*$F350*$G350*$I350*$BZ$11)</f>
        <v>0</v>
      </c>
      <c r="CA350" s="97"/>
      <c r="CB350" s="98">
        <f>(CA350*$E350*$F350*$G350*$J350*$CB$11)</f>
        <v>0</v>
      </c>
      <c r="CC350" s="97">
        <v>0</v>
      </c>
      <c r="CD350" s="98">
        <f>(CC350*$E350*$F350*$G350*$I350*$CD$11)</f>
        <v>0</v>
      </c>
      <c r="CE350" s="97"/>
      <c r="CF350" s="98">
        <f>(CE350*$E350*$F350*$G350*$I350*$CF$11)</f>
        <v>0</v>
      </c>
      <c r="CG350" s="97"/>
      <c r="CH350" s="98">
        <f>(CG350*$E350*$F350*$G350*$I350*$CH$11)</f>
        <v>0</v>
      </c>
      <c r="CI350" s="97"/>
      <c r="CJ350" s="98">
        <f>(CI350*$E350*$F350*$G350*$I350*$CJ$11)</f>
        <v>0</v>
      </c>
      <c r="CK350" s="97"/>
      <c r="CL350" s="98">
        <f>(CK350*$E350*$F350*$G350*$I350*$CL$11)</f>
        <v>0</v>
      </c>
      <c r="CM350" s="97"/>
      <c r="CN350" s="98">
        <f>(CM350*$E350*$F350*$G350*$I350*$CN$11)</f>
        <v>0</v>
      </c>
      <c r="CO350" s="97">
        <v>0</v>
      </c>
      <c r="CP350" s="98">
        <f>(CO350*$E350*$F350*$G350*$J350*$CP$11)</f>
        <v>0</v>
      </c>
      <c r="CQ350" s="97"/>
      <c r="CR350" s="98">
        <f>(CQ350*$E350*$F350*$G350*$J350*$CR$11)</f>
        <v>0</v>
      </c>
      <c r="CS350" s="97">
        <v>0</v>
      </c>
      <c r="CT350" s="98">
        <f>(CS350*$E350*$F350*$G350*$J350*$CT$11)</f>
        <v>0</v>
      </c>
      <c r="CU350" s="103"/>
      <c r="CV350" s="98">
        <f>(CU350*$E350*$F350*$G350*$J350*$CV$11)</f>
        <v>0</v>
      </c>
      <c r="CW350" s="97">
        <v>0</v>
      </c>
      <c r="CX350" s="102">
        <f>(CW350*$E350*$F350*$G350*$J350*$CX$11)</f>
        <v>0</v>
      </c>
      <c r="CY350" s="97"/>
      <c r="CZ350" s="98">
        <f>(CY350*$E350*$F350*$G350*$J350*$CZ$11)</f>
        <v>0</v>
      </c>
      <c r="DA350" s="104"/>
      <c r="DB350" s="98">
        <f>(DA350*$E350*$F350*$G350*$J350*$DB$11)</f>
        <v>0</v>
      </c>
      <c r="DC350" s="97"/>
      <c r="DD350" s="98">
        <f>(DC350*$E350*$F350*$G350*$J350*$DD$11)</f>
        <v>0</v>
      </c>
      <c r="DE350" s="97"/>
      <c r="DF350" s="98">
        <f>(DE350*$E350*$F350*$G350*$K350*$DF$11)</f>
        <v>0</v>
      </c>
      <c r="DG350" s="97">
        <v>1</v>
      </c>
      <c r="DH350" s="102">
        <f>(DG350*$E350*$F350*$G350*$L350*$DH$11)</f>
        <v>76639.49712</v>
      </c>
      <c r="DI350" s="98">
        <f t="shared" si="757"/>
        <v>93</v>
      </c>
      <c r="DJ350" s="98">
        <f t="shared" si="758"/>
        <v>3870169.6795199998</v>
      </c>
    </row>
    <row r="351" spans="1:114" ht="30" customHeight="1" x14ac:dyDescent="0.25">
      <c r="A351" s="89"/>
      <c r="B351" s="90">
        <v>302</v>
      </c>
      <c r="C351" s="91" t="s">
        <v>782</v>
      </c>
      <c r="D351" s="92" t="s">
        <v>783</v>
      </c>
      <c r="E351" s="85">
        <v>23160</v>
      </c>
      <c r="F351" s="93">
        <v>1.95</v>
      </c>
      <c r="G351" s="94">
        <v>1</v>
      </c>
      <c r="H351" s="88"/>
      <c r="I351" s="95">
        <v>1.4</v>
      </c>
      <c r="J351" s="95">
        <v>1.68</v>
      </c>
      <c r="K351" s="95">
        <v>2.23</v>
      </c>
      <c r="L351" s="96">
        <v>2.57</v>
      </c>
      <c r="M351" s="97">
        <v>122</v>
      </c>
      <c r="N351" s="98">
        <f>(M351*$E351*$F351*$G351*$I351*$N$11)</f>
        <v>8485036.5600000005</v>
      </c>
      <c r="O351" s="87">
        <v>40</v>
      </c>
      <c r="P351" s="97">
        <f>(O351*$E351*$F351*$G351*$I351*$P$11)</f>
        <v>2781979.2</v>
      </c>
      <c r="Q351" s="97">
        <v>53</v>
      </c>
      <c r="R351" s="98">
        <f>(Q351*$E351*$F351*$G351*$I351*$R$11)</f>
        <v>3686122.4400000004</v>
      </c>
      <c r="S351" s="97"/>
      <c r="T351" s="98">
        <f>(S351/12*2*$E351*$F351*$G351*$I351*$T$11)+(S351/12*10*$E351*$F351*$G351*$I351*$T$12)</f>
        <v>0</v>
      </c>
      <c r="U351" s="97">
        <v>2</v>
      </c>
      <c r="V351" s="98">
        <f>(U351*$E351*$F351*$G351*$I351*$V$11)</f>
        <v>139098.96</v>
      </c>
      <c r="W351" s="97">
        <v>0</v>
      </c>
      <c r="X351" s="98">
        <f>(W351*$E351*$F351*$G351*$I351*$X$11)</f>
        <v>0</v>
      </c>
      <c r="Y351" s="97"/>
      <c r="Z351" s="98">
        <f>(Y351*$E351*$F351*$G351*$I351*$Z$11)</f>
        <v>0</v>
      </c>
      <c r="AA351" s="97">
        <v>0</v>
      </c>
      <c r="AB351" s="98">
        <f>(AA351*$E351*$F351*$G351*$I351*$AB$11)</f>
        <v>0</v>
      </c>
      <c r="AC351" s="97">
        <v>18</v>
      </c>
      <c r="AD351" s="98">
        <f>(AC351*$E351*$F351*$G351*$I351*$AD$11)</f>
        <v>1251890.6399999999</v>
      </c>
      <c r="AE351" s="97">
        <v>0</v>
      </c>
      <c r="AF351" s="98">
        <f>(AE351*$E351*$F351*$G351*$I351*$AF$11)</f>
        <v>0</v>
      </c>
      <c r="AG351" s="99"/>
      <c r="AH351" s="98">
        <f>(AG351*$E351*$F351*$G351*$I351*$AH$11)</f>
        <v>0</v>
      </c>
      <c r="AI351" s="97">
        <v>70</v>
      </c>
      <c r="AJ351" s="102">
        <f>(AI351*$E351*$F351*$G351*$I351*$AJ$11)</f>
        <v>4868463.6000000006</v>
      </c>
      <c r="AK351" s="97">
        <v>31</v>
      </c>
      <c r="AL351" s="97">
        <f>(AK351*$E351*$F351*$G351*$I351*$AL$11)</f>
        <v>2156033.88</v>
      </c>
      <c r="AM351" s="97">
        <v>32</v>
      </c>
      <c r="AN351" s="98">
        <f>(AM351*$E351*$F351*$G351*$J351*$AN$11)</f>
        <v>2670700.0320000001</v>
      </c>
      <c r="AO351" s="103">
        <v>1</v>
      </c>
      <c r="AP351" s="98">
        <f>(AO351*$E351*$F351*$G351*$J351*$AP$11)</f>
        <v>83459.376000000004</v>
      </c>
      <c r="AQ351" s="97">
        <v>2</v>
      </c>
      <c r="AR351" s="102">
        <f>(AQ351*$E351*$F351*$G351*$J351*$AR$11)</f>
        <v>166918.75200000001</v>
      </c>
      <c r="AS351" s="97"/>
      <c r="AT351" s="98">
        <f>(AS351*$E351*$F351*$G351*$I351*$AT$11)</f>
        <v>0</v>
      </c>
      <c r="AU351" s="97">
        <v>1</v>
      </c>
      <c r="AV351" s="97">
        <f>(AU351*$E351*$F351*$G351*$I351*$AV$11)</f>
        <v>56904.119999999995</v>
      </c>
      <c r="AW351" s="97"/>
      <c r="AX351" s="98">
        <f>(AW351*$E351*$F351*$G351*$I351*$AX$11)</f>
        <v>0</v>
      </c>
      <c r="AY351" s="97">
        <v>0</v>
      </c>
      <c r="AZ351" s="98">
        <f>(AY351*$E351*$F351*$G351*$I351*$AZ$11)</f>
        <v>0</v>
      </c>
      <c r="BA351" s="97">
        <v>0</v>
      </c>
      <c r="BB351" s="98">
        <f>(BA351*$E351*$F351*$G351*$I351*$BB$11)</f>
        <v>0</v>
      </c>
      <c r="BC351" s="97">
        <v>0</v>
      </c>
      <c r="BD351" s="98">
        <f>(BC351*$E351*$F351*$G351*$I351*$BD$11)</f>
        <v>0</v>
      </c>
      <c r="BE351" s="97">
        <v>5</v>
      </c>
      <c r="BF351" s="98">
        <f>(BE351*$E351*$F351*$G351*$I351*$BF$11)</f>
        <v>404651.52000000002</v>
      </c>
      <c r="BG351" s="97">
        <v>14</v>
      </c>
      <c r="BH351" s="98">
        <f>(BG351*$E351*$F351*$G351*$J351*$BH$11)</f>
        <v>1168431.2640000002</v>
      </c>
      <c r="BI351" s="97">
        <v>0</v>
      </c>
      <c r="BJ351" s="98">
        <f>(BI351*$E351*$F351*$G351*$J351*$BJ$11)</f>
        <v>0</v>
      </c>
      <c r="BK351" s="97">
        <v>0</v>
      </c>
      <c r="BL351" s="98">
        <f>(BK351*$E351*$F351*$G351*$J351*$BL$11)</f>
        <v>0</v>
      </c>
      <c r="BM351" s="97">
        <v>4</v>
      </c>
      <c r="BN351" s="98">
        <f>(BM351*$E351*$F351*$G351*$J351*$BN$11)</f>
        <v>303488.64000000001</v>
      </c>
      <c r="BO351" s="97"/>
      <c r="BP351" s="98">
        <f>(BO351*$E351*$F351*$G351*$J351*$BP$11)</f>
        <v>0</v>
      </c>
      <c r="BQ351" s="97">
        <v>7</v>
      </c>
      <c r="BR351" s="98">
        <f>(BQ351*$E351*$F351*$G351*$J351*$BR$11)</f>
        <v>679814.55359999998</v>
      </c>
      <c r="BS351" s="97">
        <v>8</v>
      </c>
      <c r="BT351" s="102">
        <f>(BS351*$E351*$F351*$G351*$J351*$BT$11)</f>
        <v>667675.00800000003</v>
      </c>
      <c r="BU351" s="104">
        <v>0</v>
      </c>
      <c r="BV351" s="98">
        <f>(BU351*$E351*$F351*$G351*$I351*$BV$11)</f>
        <v>0</v>
      </c>
      <c r="BW351" s="97">
        <v>0</v>
      </c>
      <c r="BX351" s="98">
        <f>(BW351*$E351*$F351*$G351*$I351*$BX$11)</f>
        <v>0</v>
      </c>
      <c r="BY351" s="97"/>
      <c r="BZ351" s="98">
        <f>(BY351*$E351*$F351*$G351*$I351*$BZ$11)</f>
        <v>0</v>
      </c>
      <c r="CA351" s="97">
        <v>4</v>
      </c>
      <c r="CB351" s="98">
        <f>(CA351*$E351*$F351*$G351*$J351*$CB$11)</f>
        <v>303488.64000000001</v>
      </c>
      <c r="CC351" s="97">
        <v>0</v>
      </c>
      <c r="CD351" s="98">
        <f>(CC351*$E351*$F351*$G351*$I351*$CD$11)</f>
        <v>0</v>
      </c>
      <c r="CE351" s="97"/>
      <c r="CF351" s="98">
        <f>(CE351*$E351*$F351*$G351*$I351*$CF$11)</f>
        <v>0</v>
      </c>
      <c r="CG351" s="97"/>
      <c r="CH351" s="98">
        <f>(CG351*$E351*$F351*$G351*$I351*$CH$11)</f>
        <v>0</v>
      </c>
      <c r="CI351" s="97"/>
      <c r="CJ351" s="98">
        <f>(CI351*$E351*$F351*$G351*$I351*$CJ$11)</f>
        <v>0</v>
      </c>
      <c r="CK351" s="97">
        <v>13</v>
      </c>
      <c r="CL351" s="98">
        <f>(CK351*$E351*$F351*$G351*$I351*$CL$11)</f>
        <v>821948.39999999991</v>
      </c>
      <c r="CM351" s="97">
        <v>5</v>
      </c>
      <c r="CN351" s="98">
        <f>(CM351*$E351*$F351*$G351*$I351*$CN$11)</f>
        <v>350908.74000000005</v>
      </c>
      <c r="CO351" s="97">
        <v>8</v>
      </c>
      <c r="CP351" s="98">
        <f>(CO351*$E351*$F351*$G351*$J351*$CP$11)</f>
        <v>673744.78080000007</v>
      </c>
      <c r="CQ351" s="97">
        <v>5</v>
      </c>
      <c r="CR351" s="98">
        <f>(CQ351*$E351*$F351*$G351*$J351*$CR$11)</f>
        <v>455232.95999999996</v>
      </c>
      <c r="CS351" s="97">
        <v>0</v>
      </c>
      <c r="CT351" s="98">
        <f>(CS351*$E351*$F351*$G351*$J351*$CT$11)</f>
        <v>0</v>
      </c>
      <c r="CU351" s="103"/>
      <c r="CV351" s="98">
        <f>(CU351*$E351*$F351*$G351*$J351*$CV$11)</f>
        <v>0</v>
      </c>
      <c r="CW351" s="97">
        <v>0</v>
      </c>
      <c r="CX351" s="102">
        <f>(CW351*$E351*$F351*$G351*$J351*$CX$11)</f>
        <v>0</v>
      </c>
      <c r="CY351" s="97"/>
      <c r="CZ351" s="98">
        <f>(CY351*$E351*$F351*$G351*$J351*$CZ$11)</f>
        <v>0</v>
      </c>
      <c r="DA351" s="104"/>
      <c r="DB351" s="98">
        <f>(DA351*$E351*$F351*$G351*$J351*$DB$11)</f>
        <v>0</v>
      </c>
      <c r="DC351" s="97"/>
      <c r="DD351" s="98">
        <f>(DC351*$E351*$F351*$G351*$J351*$DD$11)</f>
        <v>0</v>
      </c>
      <c r="DE351" s="97"/>
      <c r="DF351" s="98">
        <f>(DE351*$E351*$F351*$G351*$K351*$DF$11)</f>
        <v>0</v>
      </c>
      <c r="DG351" s="97">
        <v>1</v>
      </c>
      <c r="DH351" s="102">
        <f>(DG351*$E351*$F351*$G351*$L351*$DH$11)</f>
        <v>128833.63740000001</v>
      </c>
      <c r="DI351" s="98">
        <f t="shared" si="757"/>
        <v>446</v>
      </c>
      <c r="DJ351" s="98">
        <f t="shared" si="758"/>
        <v>32304825.703800004</v>
      </c>
    </row>
    <row r="352" spans="1:114" ht="30" customHeight="1" x14ac:dyDescent="0.25">
      <c r="A352" s="89"/>
      <c r="B352" s="90">
        <v>303</v>
      </c>
      <c r="C352" s="91" t="s">
        <v>784</v>
      </c>
      <c r="D352" s="92" t="s">
        <v>785</v>
      </c>
      <c r="E352" s="85">
        <v>23160</v>
      </c>
      <c r="F352" s="93">
        <v>2.46</v>
      </c>
      <c r="G352" s="94">
        <v>1</v>
      </c>
      <c r="H352" s="88"/>
      <c r="I352" s="95">
        <v>1.4</v>
      </c>
      <c r="J352" s="95">
        <v>1.68</v>
      </c>
      <c r="K352" s="95">
        <v>2.23</v>
      </c>
      <c r="L352" s="96">
        <v>2.57</v>
      </c>
      <c r="M352" s="98">
        <v>19</v>
      </c>
      <c r="N352" s="98">
        <f t="shared" ref="N352:N357" si="759">(M352*$E352*$F352*$G352*$I352)</f>
        <v>1515497.7599999998</v>
      </c>
      <c r="O352" s="87">
        <v>3</v>
      </c>
      <c r="P352" s="97">
        <f t="shared" ref="P352:P357" si="760">(O352*$E352*$F352*$G352*$I352)</f>
        <v>239289.11999999997</v>
      </c>
      <c r="Q352" s="97"/>
      <c r="R352" s="98">
        <f t="shared" ref="R352:R357" si="761">(Q352*$E352*$F352*$G352*$I352)</f>
        <v>0</v>
      </c>
      <c r="S352" s="97"/>
      <c r="T352" s="98">
        <f t="shared" ref="T352:T357" si="762">(S352*$E352*$F352*$G352*$I352)</f>
        <v>0</v>
      </c>
      <c r="U352" s="97">
        <v>1</v>
      </c>
      <c r="V352" s="98">
        <f t="shared" ref="V352:V357" si="763">(U352*$E352*$F352*$G352*$I352)</f>
        <v>79763.039999999994</v>
      </c>
      <c r="W352" s="97">
        <v>0</v>
      </c>
      <c r="X352" s="98">
        <f t="shared" ref="X352:X357" si="764">(W352*$E352*$F352*$G352*$I352)</f>
        <v>0</v>
      </c>
      <c r="Y352" s="97"/>
      <c r="Z352" s="98">
        <f t="shared" ref="Z352:Z357" si="765">(Y352*$E352*$F352*$G352*$I352)</f>
        <v>0</v>
      </c>
      <c r="AA352" s="97">
        <v>0</v>
      </c>
      <c r="AB352" s="98">
        <f t="shared" ref="AB352:AB357" si="766">(AA352*$E352*$F352*$G352*$I352)</f>
        <v>0</v>
      </c>
      <c r="AC352" s="97"/>
      <c r="AD352" s="98">
        <f t="shared" ref="AD352:AD357" si="767">(AC352*$E352*$F352*$G352*$I352)</f>
        <v>0</v>
      </c>
      <c r="AE352" s="97">
        <v>0</v>
      </c>
      <c r="AF352" s="98">
        <f t="shared" ref="AF352:AF357" si="768">(AE352*$E352*$F352*$G352*$I352)</f>
        <v>0</v>
      </c>
      <c r="AG352" s="99"/>
      <c r="AH352" s="98">
        <f t="shared" ref="AH352:AH357" si="769">(AG352*$E352*$F352*$G352*$I352)</f>
        <v>0</v>
      </c>
      <c r="AI352" s="97">
        <v>15</v>
      </c>
      <c r="AJ352" s="98">
        <f t="shared" ref="AJ352:AJ357" si="770">(AI352*$E352*$F352*$G352*$I352)</f>
        <v>1196445.5999999999</v>
      </c>
      <c r="AK352" s="97">
        <v>1</v>
      </c>
      <c r="AL352" s="98">
        <f t="shared" ref="AL352:AL357" si="771">(AK352*$E352*$F352*$G352*$I352)</f>
        <v>79763.039999999994</v>
      </c>
      <c r="AM352" s="97"/>
      <c r="AN352" s="98">
        <f t="shared" ref="AN352:AN357" si="772">(AM352*$E352*$F352*$G352*$J352)</f>
        <v>0</v>
      </c>
      <c r="AO352" s="103">
        <v>1</v>
      </c>
      <c r="AP352" s="98">
        <f t="shared" ref="AP352:AP357" si="773">(AO352*$E352*$F352*$G352*$J352)</f>
        <v>95715.648000000001</v>
      </c>
      <c r="AQ352" s="97">
        <v>0</v>
      </c>
      <c r="AR352" s="98">
        <f t="shared" ref="AR352:AR357" si="774">(AQ352*$E352*$F352*$G352*$J352)</f>
        <v>0</v>
      </c>
      <c r="AS352" s="97"/>
      <c r="AT352" s="98">
        <f t="shared" ref="AT352:AT357" si="775">(AS352*$E352*$F352*$G352*$I352)</f>
        <v>0</v>
      </c>
      <c r="AU352" s="97"/>
      <c r="AV352" s="98">
        <f t="shared" ref="AV352:AV357" si="776">(AU352*$E352*$F352*$G352*$I352)</f>
        <v>0</v>
      </c>
      <c r="AW352" s="97"/>
      <c r="AX352" s="98">
        <f t="shared" ref="AX352:AX357" si="777">(AW352*$E352*$F352*$G352*$I352)</f>
        <v>0</v>
      </c>
      <c r="AY352" s="97">
        <v>0</v>
      </c>
      <c r="AZ352" s="98">
        <f t="shared" ref="AZ352:AZ357" si="778">(AY352*$E352*$F352*$G352*$I352)</f>
        <v>0</v>
      </c>
      <c r="BA352" s="97">
        <v>0</v>
      </c>
      <c r="BB352" s="98">
        <f t="shared" ref="BB352:BB357" si="779">(BA352*$E352*$F352*$G352*$I352)</f>
        <v>0</v>
      </c>
      <c r="BC352" s="97">
        <v>0</v>
      </c>
      <c r="BD352" s="98">
        <f t="shared" ref="BD352:BD357" si="780">(BC352*$E352*$F352*$G352*$I352)</f>
        <v>0</v>
      </c>
      <c r="BE352" s="97"/>
      <c r="BF352" s="98">
        <f t="shared" ref="BF352:BF357" si="781">(BE352*$E352*$F352*$G352*$I352)</f>
        <v>0</v>
      </c>
      <c r="BG352" s="97">
        <v>0</v>
      </c>
      <c r="BH352" s="98">
        <f t="shared" ref="BH352:BH357" si="782">(BG352*$E352*$F352*$G352*$J352)</f>
        <v>0</v>
      </c>
      <c r="BI352" s="97">
        <v>0</v>
      </c>
      <c r="BJ352" s="98">
        <f t="shared" ref="BJ352:BJ357" si="783">(BI352*$E352*$F352*$G352*$J352)</f>
        <v>0</v>
      </c>
      <c r="BK352" s="97">
        <v>0</v>
      </c>
      <c r="BL352" s="98">
        <f t="shared" ref="BL352:BL357" si="784">(BK352*$E352*$F352*$G352*$J352)</f>
        <v>0</v>
      </c>
      <c r="BM352" s="97"/>
      <c r="BN352" s="98">
        <f t="shared" ref="BN352:BN357" si="785">(BM352*$E352*$F352*$G352*$J352)</f>
        <v>0</v>
      </c>
      <c r="BO352" s="97"/>
      <c r="BP352" s="98">
        <f t="shared" ref="BP352:BP357" si="786">(BO352*$E352*$F352*$G352*$J352)</f>
        <v>0</v>
      </c>
      <c r="BQ352" s="97">
        <v>0</v>
      </c>
      <c r="BR352" s="98">
        <f t="shared" ref="BR352:BR357" si="787">(BQ352*$E352*$F352*$G352*$J352)</f>
        <v>0</v>
      </c>
      <c r="BS352" s="97">
        <v>7</v>
      </c>
      <c r="BT352" s="98">
        <f t="shared" ref="BT352:BT357" si="788">(BS352*$E352*$F352*$G352*$J352)</f>
        <v>670009.53599999996</v>
      </c>
      <c r="BU352" s="104">
        <v>0</v>
      </c>
      <c r="BV352" s="98">
        <f t="shared" ref="BV352:BV357" si="789">(BU352*$E352*$F352*$G352*$I352)</f>
        <v>0</v>
      </c>
      <c r="BW352" s="97">
        <v>0</v>
      </c>
      <c r="BX352" s="98">
        <f t="shared" ref="BX352:BX357" si="790">(BW352*$E352*$F352*$G352*$I352)</f>
        <v>0</v>
      </c>
      <c r="BY352" s="97"/>
      <c r="BZ352" s="98">
        <f t="shared" ref="BZ352:BZ357" si="791">(BY352*$E352*$F352*$G352*$I352)</f>
        <v>0</v>
      </c>
      <c r="CA352" s="97"/>
      <c r="CB352" s="98">
        <f t="shared" ref="CB352:CB357" si="792">(CA352*$E352*$F352*$G352*$J352)</f>
        <v>0</v>
      </c>
      <c r="CC352" s="97">
        <v>0</v>
      </c>
      <c r="CD352" s="98">
        <f t="shared" ref="CD352:CD357" si="793">(CC352*$E352*$F352*$G352*$I352)</f>
        <v>0</v>
      </c>
      <c r="CE352" s="97"/>
      <c r="CF352" s="98">
        <f t="shared" ref="CF352:CF357" si="794">(CE352*$E352*$F352*$G352*$I352)</f>
        <v>0</v>
      </c>
      <c r="CG352" s="97"/>
      <c r="CH352" s="98">
        <f t="shared" ref="CH352:CH357" si="795">(CG352*$E352*$F352*$G352*$I352)</f>
        <v>0</v>
      </c>
      <c r="CI352" s="97"/>
      <c r="CJ352" s="98">
        <f t="shared" ref="CJ352:CJ357" si="796">(CI352*$E352*$F352*$G352*$I352)</f>
        <v>0</v>
      </c>
      <c r="CK352" s="97"/>
      <c r="CL352" s="98">
        <f t="shared" ref="CL352:CL357" si="797">(CK352*$E352*$F352*$G352*$I352)</f>
        <v>0</v>
      </c>
      <c r="CM352" s="97"/>
      <c r="CN352" s="98">
        <f t="shared" ref="CN352:CN357" si="798">(CM352*$E352*$F352*$G352*$I352)</f>
        <v>0</v>
      </c>
      <c r="CO352" s="97">
        <v>0</v>
      </c>
      <c r="CP352" s="98">
        <f t="shared" ref="CP352:CP357" si="799">(CO352*$E352*$F352*$G352*$J352)</f>
        <v>0</v>
      </c>
      <c r="CQ352" s="97"/>
      <c r="CR352" s="98">
        <f t="shared" ref="CR352:CR357" si="800">(CQ352*$E352*$F352*$G352*$J352)</f>
        <v>0</v>
      </c>
      <c r="CS352" s="97">
        <v>0</v>
      </c>
      <c r="CT352" s="98">
        <f t="shared" ref="CT352:CT357" si="801">(CS352*$E352*$F352*$G352*$J352)</f>
        <v>0</v>
      </c>
      <c r="CU352" s="103"/>
      <c r="CV352" s="98">
        <f t="shared" ref="CV352:CV357" si="802">(CU352*$E352*$F352*$G352*$J352)</f>
        <v>0</v>
      </c>
      <c r="CW352" s="97">
        <v>0</v>
      </c>
      <c r="CX352" s="98">
        <f t="shared" ref="CX352:CX357" si="803">(CW352*$E352*$F352*$G352*$J352)</f>
        <v>0</v>
      </c>
      <c r="CY352" s="97"/>
      <c r="CZ352" s="98">
        <f t="shared" ref="CZ352:CZ357" si="804">(CY352*$E352*$F352*$G352*$J352)</f>
        <v>0</v>
      </c>
      <c r="DA352" s="104"/>
      <c r="DB352" s="98">
        <f t="shared" ref="DB352:DB357" si="805">(DA352*$E352*$F352*$G352*$J352)</f>
        <v>0</v>
      </c>
      <c r="DC352" s="97"/>
      <c r="DD352" s="98">
        <f t="shared" ref="DD352:DD357" si="806">(DC352*$E352*$F352*$G352*$J352)</f>
        <v>0</v>
      </c>
      <c r="DE352" s="97"/>
      <c r="DF352" s="98">
        <f t="shared" ref="DF352:DF357" si="807">(DE352*$E352*$F352*$G352*$K352)</f>
        <v>0</v>
      </c>
      <c r="DG352" s="97"/>
      <c r="DH352" s="102">
        <f t="shared" ref="DH352:DH357" si="808">(DG352*$E352*$F352*$G352*$L352)</f>
        <v>0</v>
      </c>
      <c r="DI352" s="98">
        <f t="shared" si="757"/>
        <v>47</v>
      </c>
      <c r="DJ352" s="98">
        <f t="shared" si="758"/>
        <v>3876483.7439999995</v>
      </c>
    </row>
    <row r="353" spans="1:114" ht="15.75" customHeight="1" x14ac:dyDescent="0.25">
      <c r="A353" s="89"/>
      <c r="B353" s="90">
        <v>304</v>
      </c>
      <c r="C353" s="91" t="s">
        <v>786</v>
      </c>
      <c r="D353" s="92" t="s">
        <v>787</v>
      </c>
      <c r="E353" s="85">
        <v>23160</v>
      </c>
      <c r="F353" s="93">
        <v>0.73</v>
      </c>
      <c r="G353" s="94">
        <v>1</v>
      </c>
      <c r="H353" s="88"/>
      <c r="I353" s="95">
        <v>1.4</v>
      </c>
      <c r="J353" s="95">
        <v>1.68</v>
      </c>
      <c r="K353" s="95">
        <v>2.23</v>
      </c>
      <c r="L353" s="96">
        <v>2.57</v>
      </c>
      <c r="M353" s="98">
        <f>40+4+1</f>
        <v>45</v>
      </c>
      <c r="N353" s="98">
        <f t="shared" si="759"/>
        <v>1065128.3999999999</v>
      </c>
      <c r="O353" s="87">
        <v>67</v>
      </c>
      <c r="P353" s="97">
        <f t="shared" si="760"/>
        <v>1585857.8399999996</v>
      </c>
      <c r="Q353" s="97"/>
      <c r="R353" s="98">
        <f t="shared" si="761"/>
        <v>0</v>
      </c>
      <c r="S353" s="97"/>
      <c r="T353" s="98">
        <f t="shared" si="762"/>
        <v>0</v>
      </c>
      <c r="U353" s="97"/>
      <c r="V353" s="98">
        <f t="shared" si="763"/>
        <v>0</v>
      </c>
      <c r="W353" s="97">
        <v>0</v>
      </c>
      <c r="X353" s="98">
        <f t="shared" si="764"/>
        <v>0</v>
      </c>
      <c r="Y353" s="97"/>
      <c r="Z353" s="98">
        <f t="shared" si="765"/>
        <v>0</v>
      </c>
      <c r="AA353" s="97">
        <v>0</v>
      </c>
      <c r="AB353" s="98">
        <f t="shared" si="766"/>
        <v>0</v>
      </c>
      <c r="AC353" s="97">
        <v>36</v>
      </c>
      <c r="AD353" s="98">
        <f t="shared" si="767"/>
        <v>852102.71999999986</v>
      </c>
      <c r="AE353" s="97">
        <v>0</v>
      </c>
      <c r="AF353" s="98">
        <f t="shared" si="768"/>
        <v>0</v>
      </c>
      <c r="AG353" s="99"/>
      <c r="AH353" s="98">
        <f t="shared" si="769"/>
        <v>0</v>
      </c>
      <c r="AI353" s="97">
        <v>100</v>
      </c>
      <c r="AJ353" s="98">
        <f t="shared" si="770"/>
        <v>2366952</v>
      </c>
      <c r="AK353" s="97">
        <v>123</v>
      </c>
      <c r="AL353" s="98">
        <f t="shared" si="771"/>
        <v>2911350.9599999995</v>
      </c>
      <c r="AM353" s="97">
        <v>91</v>
      </c>
      <c r="AN353" s="98">
        <f t="shared" si="772"/>
        <v>2584711.5839999998</v>
      </c>
      <c r="AO353" s="101"/>
      <c r="AP353" s="98">
        <f t="shared" si="773"/>
        <v>0</v>
      </c>
      <c r="AQ353" s="97">
        <v>0</v>
      </c>
      <c r="AR353" s="98">
        <f t="shared" si="774"/>
        <v>0</v>
      </c>
      <c r="AS353" s="97"/>
      <c r="AT353" s="98">
        <f t="shared" si="775"/>
        <v>0</v>
      </c>
      <c r="AU353" s="97"/>
      <c r="AV353" s="98">
        <f t="shared" si="776"/>
        <v>0</v>
      </c>
      <c r="AW353" s="97"/>
      <c r="AX353" s="98">
        <f t="shared" si="777"/>
        <v>0</v>
      </c>
      <c r="AY353" s="97">
        <v>0</v>
      </c>
      <c r="AZ353" s="98">
        <f t="shared" si="778"/>
        <v>0</v>
      </c>
      <c r="BA353" s="97">
        <v>0</v>
      </c>
      <c r="BB353" s="98">
        <f t="shared" si="779"/>
        <v>0</v>
      </c>
      <c r="BC353" s="97">
        <v>0</v>
      </c>
      <c r="BD353" s="98">
        <f t="shared" si="780"/>
        <v>0</v>
      </c>
      <c r="BE353" s="97">
        <v>20</v>
      </c>
      <c r="BF353" s="98">
        <f t="shared" si="781"/>
        <v>473390.39999999997</v>
      </c>
      <c r="BG353" s="97">
        <v>87</v>
      </c>
      <c r="BH353" s="98">
        <f t="shared" si="782"/>
        <v>2471097.8879999998</v>
      </c>
      <c r="BI353" s="97">
        <v>0</v>
      </c>
      <c r="BJ353" s="98">
        <f t="shared" si="783"/>
        <v>0</v>
      </c>
      <c r="BK353" s="97">
        <v>0</v>
      </c>
      <c r="BL353" s="98">
        <f t="shared" si="784"/>
        <v>0</v>
      </c>
      <c r="BM353" s="97">
        <v>32</v>
      </c>
      <c r="BN353" s="98">
        <f t="shared" si="785"/>
        <v>908909.56799999997</v>
      </c>
      <c r="BO353" s="97"/>
      <c r="BP353" s="98">
        <f t="shared" si="786"/>
        <v>0</v>
      </c>
      <c r="BQ353" s="97">
        <v>20</v>
      </c>
      <c r="BR353" s="98">
        <f t="shared" si="787"/>
        <v>568068.48</v>
      </c>
      <c r="BS353" s="97">
        <v>27</v>
      </c>
      <c r="BT353" s="98">
        <f t="shared" si="788"/>
        <v>766892.44799999997</v>
      </c>
      <c r="BU353" s="104">
        <v>0</v>
      </c>
      <c r="BV353" s="98">
        <f t="shared" si="789"/>
        <v>0</v>
      </c>
      <c r="BW353" s="97">
        <v>0</v>
      </c>
      <c r="BX353" s="98">
        <f t="shared" si="790"/>
        <v>0</v>
      </c>
      <c r="BY353" s="97">
        <v>0</v>
      </c>
      <c r="BZ353" s="98">
        <f t="shared" si="791"/>
        <v>0</v>
      </c>
      <c r="CA353" s="97">
        <v>13</v>
      </c>
      <c r="CB353" s="98">
        <f t="shared" si="792"/>
        <v>369244.51199999999</v>
      </c>
      <c r="CC353" s="97">
        <v>5</v>
      </c>
      <c r="CD353" s="98">
        <f t="shared" si="793"/>
        <v>118347.59999999999</v>
      </c>
      <c r="CE353" s="97"/>
      <c r="CF353" s="98">
        <f t="shared" si="794"/>
        <v>0</v>
      </c>
      <c r="CG353" s="97"/>
      <c r="CH353" s="98">
        <f t="shared" si="795"/>
        <v>0</v>
      </c>
      <c r="CI353" s="97">
        <v>20</v>
      </c>
      <c r="CJ353" s="98">
        <f t="shared" si="796"/>
        <v>473390.39999999997</v>
      </c>
      <c r="CK353" s="97">
        <v>19</v>
      </c>
      <c r="CL353" s="98">
        <f t="shared" si="797"/>
        <v>449720.88</v>
      </c>
      <c r="CM353" s="97">
        <v>20</v>
      </c>
      <c r="CN353" s="98">
        <f t="shared" si="798"/>
        <v>473390.39999999997</v>
      </c>
      <c r="CO353" s="97">
        <v>21</v>
      </c>
      <c r="CP353" s="98">
        <f t="shared" si="799"/>
        <v>596471.90399999998</v>
      </c>
      <c r="CQ353" s="97">
        <v>22</v>
      </c>
      <c r="CR353" s="98">
        <f t="shared" si="800"/>
        <v>624875.32799999998</v>
      </c>
      <c r="CS353" s="97">
        <v>0</v>
      </c>
      <c r="CT353" s="98">
        <f t="shared" si="801"/>
        <v>0</v>
      </c>
      <c r="CU353" s="103"/>
      <c r="CV353" s="98">
        <f t="shared" si="802"/>
        <v>0</v>
      </c>
      <c r="CW353" s="97">
        <v>0</v>
      </c>
      <c r="CX353" s="98">
        <f t="shared" si="803"/>
        <v>0</v>
      </c>
      <c r="CY353" s="97">
        <v>3</v>
      </c>
      <c r="CZ353" s="98">
        <f t="shared" si="804"/>
        <v>85210.271999999997</v>
      </c>
      <c r="DA353" s="104"/>
      <c r="DB353" s="98">
        <f t="shared" si="805"/>
        <v>0</v>
      </c>
      <c r="DC353" s="97">
        <v>20</v>
      </c>
      <c r="DD353" s="98">
        <f t="shared" si="806"/>
        <v>568068.48</v>
      </c>
      <c r="DE353" s="97"/>
      <c r="DF353" s="98">
        <f t="shared" si="807"/>
        <v>0</v>
      </c>
      <c r="DG353" s="97">
        <v>12</v>
      </c>
      <c r="DH353" s="102">
        <f t="shared" si="808"/>
        <v>521405.712</v>
      </c>
      <c r="DI353" s="98">
        <f t="shared" si="757"/>
        <v>803</v>
      </c>
      <c r="DJ353" s="98">
        <f t="shared" si="758"/>
        <v>20834587.775999997</v>
      </c>
    </row>
    <row r="354" spans="1:114" ht="15.75" customHeight="1" x14ac:dyDescent="0.25">
      <c r="A354" s="89"/>
      <c r="B354" s="90">
        <v>305</v>
      </c>
      <c r="C354" s="91" t="s">
        <v>788</v>
      </c>
      <c r="D354" s="92" t="s">
        <v>789</v>
      </c>
      <c r="E354" s="85">
        <v>23160</v>
      </c>
      <c r="F354" s="93">
        <v>0.91</v>
      </c>
      <c r="G354" s="94">
        <v>1</v>
      </c>
      <c r="H354" s="88"/>
      <c r="I354" s="95">
        <v>1.4</v>
      </c>
      <c r="J354" s="95">
        <v>1.68</v>
      </c>
      <c r="K354" s="95">
        <v>2.23</v>
      </c>
      <c r="L354" s="96">
        <v>2.57</v>
      </c>
      <c r="M354" s="97">
        <v>0</v>
      </c>
      <c r="N354" s="98">
        <f t="shared" si="759"/>
        <v>0</v>
      </c>
      <c r="O354" s="87">
        <v>5</v>
      </c>
      <c r="P354" s="97">
        <f t="shared" si="760"/>
        <v>147529.19999999998</v>
      </c>
      <c r="Q354" s="97"/>
      <c r="R354" s="98">
        <f t="shared" si="761"/>
        <v>0</v>
      </c>
      <c r="S354" s="97"/>
      <c r="T354" s="98">
        <f t="shared" si="762"/>
        <v>0</v>
      </c>
      <c r="U354" s="97"/>
      <c r="V354" s="98">
        <f t="shared" si="763"/>
        <v>0</v>
      </c>
      <c r="W354" s="97"/>
      <c r="X354" s="98">
        <f t="shared" si="764"/>
        <v>0</v>
      </c>
      <c r="Y354" s="97"/>
      <c r="Z354" s="98">
        <f t="shared" si="765"/>
        <v>0</v>
      </c>
      <c r="AA354" s="97"/>
      <c r="AB354" s="98">
        <f t="shared" si="766"/>
        <v>0</v>
      </c>
      <c r="AC354" s="97">
        <v>20</v>
      </c>
      <c r="AD354" s="98">
        <f t="shared" si="767"/>
        <v>590116.79999999993</v>
      </c>
      <c r="AE354" s="97"/>
      <c r="AF354" s="98">
        <f t="shared" si="768"/>
        <v>0</v>
      </c>
      <c r="AG354" s="99"/>
      <c r="AH354" s="98">
        <f t="shared" si="769"/>
        <v>0</v>
      </c>
      <c r="AI354" s="97">
        <v>16</v>
      </c>
      <c r="AJ354" s="98">
        <f t="shared" si="770"/>
        <v>472093.44</v>
      </c>
      <c r="AK354" s="97">
        <v>9</v>
      </c>
      <c r="AL354" s="98">
        <f t="shared" si="771"/>
        <v>265552.56</v>
      </c>
      <c r="AM354" s="97">
        <v>3</v>
      </c>
      <c r="AN354" s="98">
        <f t="shared" si="772"/>
        <v>106221.024</v>
      </c>
      <c r="AO354" s="103">
        <v>3</v>
      </c>
      <c r="AP354" s="98">
        <f t="shared" si="773"/>
        <v>106221.024</v>
      </c>
      <c r="AQ354" s="97">
        <v>0</v>
      </c>
      <c r="AR354" s="98">
        <f t="shared" si="774"/>
        <v>0</v>
      </c>
      <c r="AS354" s="97"/>
      <c r="AT354" s="98">
        <f t="shared" si="775"/>
        <v>0</v>
      </c>
      <c r="AU354" s="97"/>
      <c r="AV354" s="98">
        <f t="shared" si="776"/>
        <v>0</v>
      </c>
      <c r="AW354" s="97"/>
      <c r="AX354" s="98">
        <f t="shared" si="777"/>
        <v>0</v>
      </c>
      <c r="AY354" s="97"/>
      <c r="AZ354" s="98">
        <f t="shared" si="778"/>
        <v>0</v>
      </c>
      <c r="BA354" s="97"/>
      <c r="BB354" s="98">
        <f t="shared" si="779"/>
        <v>0</v>
      </c>
      <c r="BC354" s="97"/>
      <c r="BD354" s="98">
        <f t="shared" si="780"/>
        <v>0</v>
      </c>
      <c r="BE354" s="97"/>
      <c r="BF354" s="98">
        <f t="shared" si="781"/>
        <v>0</v>
      </c>
      <c r="BG354" s="97">
        <v>0</v>
      </c>
      <c r="BH354" s="98">
        <f t="shared" si="782"/>
        <v>0</v>
      </c>
      <c r="BI354" s="97"/>
      <c r="BJ354" s="98">
        <f t="shared" si="783"/>
        <v>0</v>
      </c>
      <c r="BK354" s="97"/>
      <c r="BL354" s="98">
        <f t="shared" si="784"/>
        <v>0</v>
      </c>
      <c r="BM354" s="97"/>
      <c r="BN354" s="98">
        <f t="shared" si="785"/>
        <v>0</v>
      </c>
      <c r="BO354" s="97"/>
      <c r="BP354" s="98">
        <f t="shared" si="786"/>
        <v>0</v>
      </c>
      <c r="BQ354" s="97">
        <v>0</v>
      </c>
      <c r="BR354" s="98">
        <f t="shared" si="787"/>
        <v>0</v>
      </c>
      <c r="BS354" s="97"/>
      <c r="BT354" s="98">
        <f t="shared" si="788"/>
        <v>0</v>
      </c>
      <c r="BU354" s="104"/>
      <c r="BV354" s="98">
        <f t="shared" si="789"/>
        <v>0</v>
      </c>
      <c r="BW354" s="97"/>
      <c r="BX354" s="98">
        <f t="shared" si="790"/>
        <v>0</v>
      </c>
      <c r="BY354" s="97"/>
      <c r="BZ354" s="98">
        <f t="shared" si="791"/>
        <v>0</v>
      </c>
      <c r="CA354" s="97"/>
      <c r="CB354" s="98">
        <f t="shared" si="792"/>
        <v>0</v>
      </c>
      <c r="CC354" s="97"/>
      <c r="CD354" s="98">
        <f t="shared" si="793"/>
        <v>0</v>
      </c>
      <c r="CE354" s="97"/>
      <c r="CF354" s="98">
        <f t="shared" si="794"/>
        <v>0</v>
      </c>
      <c r="CG354" s="97"/>
      <c r="CH354" s="98">
        <f t="shared" si="795"/>
        <v>0</v>
      </c>
      <c r="CI354" s="97"/>
      <c r="CJ354" s="98">
        <f t="shared" si="796"/>
        <v>0</v>
      </c>
      <c r="CK354" s="97"/>
      <c r="CL354" s="98">
        <f t="shared" si="797"/>
        <v>0</v>
      </c>
      <c r="CM354" s="97"/>
      <c r="CN354" s="98">
        <f t="shared" si="798"/>
        <v>0</v>
      </c>
      <c r="CO354" s="97">
        <v>0</v>
      </c>
      <c r="CP354" s="98">
        <f t="shared" si="799"/>
        <v>0</v>
      </c>
      <c r="CQ354" s="97"/>
      <c r="CR354" s="98">
        <f t="shared" si="800"/>
        <v>0</v>
      </c>
      <c r="CS354" s="97"/>
      <c r="CT354" s="98">
        <f t="shared" si="801"/>
        <v>0</v>
      </c>
      <c r="CU354" s="103"/>
      <c r="CV354" s="98">
        <f t="shared" si="802"/>
        <v>0</v>
      </c>
      <c r="CW354" s="97"/>
      <c r="CX354" s="98">
        <f t="shared" si="803"/>
        <v>0</v>
      </c>
      <c r="CY354" s="97"/>
      <c r="CZ354" s="98">
        <f t="shared" si="804"/>
        <v>0</v>
      </c>
      <c r="DA354" s="104"/>
      <c r="DB354" s="98">
        <f t="shared" si="805"/>
        <v>0</v>
      </c>
      <c r="DC354" s="97"/>
      <c r="DD354" s="98">
        <f t="shared" si="806"/>
        <v>0</v>
      </c>
      <c r="DE354" s="97"/>
      <c r="DF354" s="98">
        <f t="shared" si="807"/>
        <v>0</v>
      </c>
      <c r="DG354" s="97"/>
      <c r="DH354" s="102">
        <f t="shared" si="808"/>
        <v>0</v>
      </c>
      <c r="DI354" s="98">
        <f t="shared" si="757"/>
        <v>56</v>
      </c>
      <c r="DJ354" s="98">
        <f t="shared" si="758"/>
        <v>1687734.048</v>
      </c>
    </row>
    <row r="355" spans="1:114" ht="30" x14ac:dyDescent="0.25">
      <c r="A355" s="89"/>
      <c r="B355" s="90">
        <v>306</v>
      </c>
      <c r="C355" s="91" t="s">
        <v>790</v>
      </c>
      <c r="D355" s="92" t="s">
        <v>791</v>
      </c>
      <c r="E355" s="85">
        <v>23160</v>
      </c>
      <c r="F355" s="93">
        <v>0.86</v>
      </c>
      <c r="G355" s="94">
        <v>1</v>
      </c>
      <c r="H355" s="88"/>
      <c r="I355" s="95">
        <v>1.4</v>
      </c>
      <c r="J355" s="95">
        <v>1.68</v>
      </c>
      <c r="K355" s="95">
        <v>2.23</v>
      </c>
      <c r="L355" s="96">
        <v>2.57</v>
      </c>
      <c r="M355" s="98">
        <f>30+10</f>
        <v>40</v>
      </c>
      <c r="N355" s="98">
        <f t="shared" si="759"/>
        <v>1115385.5999999999</v>
      </c>
      <c r="O355" s="87">
        <v>70</v>
      </c>
      <c r="P355" s="97">
        <f t="shared" si="760"/>
        <v>1951924.7999999998</v>
      </c>
      <c r="Q355" s="97"/>
      <c r="R355" s="98">
        <f t="shared" si="761"/>
        <v>0</v>
      </c>
      <c r="S355" s="97"/>
      <c r="T355" s="98">
        <f t="shared" si="762"/>
        <v>0</v>
      </c>
      <c r="U355" s="97"/>
      <c r="V355" s="98">
        <f t="shared" si="763"/>
        <v>0</v>
      </c>
      <c r="W355" s="97">
        <v>0</v>
      </c>
      <c r="X355" s="98">
        <f t="shared" si="764"/>
        <v>0</v>
      </c>
      <c r="Y355" s="97"/>
      <c r="Z355" s="98">
        <f t="shared" si="765"/>
        <v>0</v>
      </c>
      <c r="AA355" s="97">
        <v>0</v>
      </c>
      <c r="AB355" s="98">
        <f t="shared" si="766"/>
        <v>0</v>
      </c>
      <c r="AC355" s="97">
        <v>20</v>
      </c>
      <c r="AD355" s="98">
        <f t="shared" si="767"/>
        <v>557692.79999999993</v>
      </c>
      <c r="AE355" s="97">
        <v>0</v>
      </c>
      <c r="AF355" s="98">
        <f t="shared" si="768"/>
        <v>0</v>
      </c>
      <c r="AG355" s="99"/>
      <c r="AH355" s="98">
        <f t="shared" si="769"/>
        <v>0</v>
      </c>
      <c r="AI355" s="97">
        <v>60</v>
      </c>
      <c r="AJ355" s="98">
        <f t="shared" si="770"/>
        <v>1673078.4</v>
      </c>
      <c r="AK355" s="97">
        <v>249</v>
      </c>
      <c r="AL355" s="98">
        <f t="shared" si="771"/>
        <v>6943275.3600000003</v>
      </c>
      <c r="AM355" s="97">
        <v>206</v>
      </c>
      <c r="AN355" s="98">
        <f t="shared" si="772"/>
        <v>6893083.0079999994</v>
      </c>
      <c r="AO355" s="103">
        <v>1</v>
      </c>
      <c r="AP355" s="98">
        <f t="shared" si="773"/>
        <v>33461.567999999999</v>
      </c>
      <c r="AQ355" s="97">
        <v>12</v>
      </c>
      <c r="AR355" s="98">
        <f t="shared" si="774"/>
        <v>401538.81599999993</v>
      </c>
      <c r="AS355" s="97"/>
      <c r="AT355" s="98">
        <f t="shared" si="775"/>
        <v>0</v>
      </c>
      <c r="AU355" s="97">
        <v>1</v>
      </c>
      <c r="AV355" s="98">
        <f t="shared" si="776"/>
        <v>27884.639999999996</v>
      </c>
      <c r="AW355" s="97"/>
      <c r="AX355" s="98">
        <f t="shared" si="777"/>
        <v>0</v>
      </c>
      <c r="AY355" s="97">
        <v>0</v>
      </c>
      <c r="AZ355" s="98">
        <f t="shared" si="778"/>
        <v>0</v>
      </c>
      <c r="BA355" s="97">
        <v>0</v>
      </c>
      <c r="BB355" s="98">
        <f t="shared" si="779"/>
        <v>0</v>
      </c>
      <c r="BC355" s="97">
        <v>0</v>
      </c>
      <c r="BD355" s="98">
        <f t="shared" si="780"/>
        <v>0</v>
      </c>
      <c r="BE355" s="97">
        <v>24</v>
      </c>
      <c r="BF355" s="98">
        <f t="shared" si="781"/>
        <v>669231.35999999987</v>
      </c>
      <c r="BG355" s="97">
        <v>88</v>
      </c>
      <c r="BH355" s="98">
        <f t="shared" si="782"/>
        <v>2944617.9840000002</v>
      </c>
      <c r="BI355" s="97">
        <v>0</v>
      </c>
      <c r="BJ355" s="98">
        <f t="shared" si="783"/>
        <v>0</v>
      </c>
      <c r="BK355" s="97">
        <v>0</v>
      </c>
      <c r="BL355" s="98">
        <f t="shared" si="784"/>
        <v>0</v>
      </c>
      <c r="BM355" s="97">
        <v>15</v>
      </c>
      <c r="BN355" s="98">
        <f t="shared" si="785"/>
        <v>501923.51999999996</v>
      </c>
      <c r="BO355" s="97"/>
      <c r="BP355" s="98">
        <f t="shared" si="786"/>
        <v>0</v>
      </c>
      <c r="BQ355" s="97">
        <v>31</v>
      </c>
      <c r="BR355" s="98">
        <f t="shared" si="787"/>
        <v>1037308.6079999999</v>
      </c>
      <c r="BS355" s="97">
        <v>49</v>
      </c>
      <c r="BT355" s="98">
        <f t="shared" si="788"/>
        <v>1639616.8319999999</v>
      </c>
      <c r="BU355" s="104">
        <v>0</v>
      </c>
      <c r="BV355" s="98">
        <f t="shared" si="789"/>
        <v>0</v>
      </c>
      <c r="BW355" s="97">
        <v>0</v>
      </c>
      <c r="BX355" s="98">
        <f t="shared" si="790"/>
        <v>0</v>
      </c>
      <c r="BY355" s="97">
        <v>30</v>
      </c>
      <c r="BZ355" s="98">
        <f t="shared" si="791"/>
        <v>836539.2</v>
      </c>
      <c r="CA355" s="97">
        <v>5</v>
      </c>
      <c r="CB355" s="98">
        <f t="shared" si="792"/>
        <v>167307.84</v>
      </c>
      <c r="CC355" s="97">
        <v>30</v>
      </c>
      <c r="CD355" s="98">
        <f t="shared" si="793"/>
        <v>836539.2</v>
      </c>
      <c r="CE355" s="97"/>
      <c r="CF355" s="98">
        <f t="shared" si="794"/>
        <v>0</v>
      </c>
      <c r="CG355" s="97">
        <v>70</v>
      </c>
      <c r="CH355" s="98">
        <f t="shared" si="795"/>
        <v>1951924.7999999998</v>
      </c>
      <c r="CI355" s="97">
        <v>26</v>
      </c>
      <c r="CJ355" s="98">
        <f t="shared" si="796"/>
        <v>725000.6399999999</v>
      </c>
      <c r="CK355" s="97">
        <v>48</v>
      </c>
      <c r="CL355" s="98">
        <f t="shared" si="797"/>
        <v>1338462.7199999997</v>
      </c>
      <c r="CM355" s="97">
        <v>10</v>
      </c>
      <c r="CN355" s="98">
        <f t="shared" si="798"/>
        <v>278846.39999999997</v>
      </c>
      <c r="CO355" s="97">
        <v>57</v>
      </c>
      <c r="CP355" s="98">
        <f t="shared" si="799"/>
        <v>1907309.3759999999</v>
      </c>
      <c r="CQ355" s="97">
        <v>16</v>
      </c>
      <c r="CR355" s="98">
        <f t="shared" si="800"/>
        <v>535385.08799999999</v>
      </c>
      <c r="CS355" s="97">
        <v>0</v>
      </c>
      <c r="CT355" s="98">
        <f t="shared" si="801"/>
        <v>0</v>
      </c>
      <c r="CU355" s="103"/>
      <c r="CV355" s="98">
        <f t="shared" si="802"/>
        <v>0</v>
      </c>
      <c r="CW355" s="97">
        <v>0</v>
      </c>
      <c r="CX355" s="98">
        <f t="shared" si="803"/>
        <v>0</v>
      </c>
      <c r="CY355" s="97">
        <v>15</v>
      </c>
      <c r="CZ355" s="98">
        <f t="shared" si="804"/>
        <v>501923.51999999996</v>
      </c>
      <c r="DA355" s="104">
        <v>1</v>
      </c>
      <c r="DB355" s="98">
        <f t="shared" si="805"/>
        <v>33461.567999999999</v>
      </c>
      <c r="DC355" s="97">
        <v>24</v>
      </c>
      <c r="DD355" s="98">
        <f t="shared" si="806"/>
        <v>803077.63199999987</v>
      </c>
      <c r="DE355" s="97">
        <v>5</v>
      </c>
      <c r="DF355" s="98">
        <f t="shared" si="807"/>
        <v>222081.24</v>
      </c>
      <c r="DG355" s="97">
        <v>5</v>
      </c>
      <c r="DH355" s="102">
        <f t="shared" si="808"/>
        <v>255941.15999999997</v>
      </c>
      <c r="DI355" s="98">
        <f t="shared" si="757"/>
        <v>1208</v>
      </c>
      <c r="DJ355" s="98">
        <f t="shared" si="758"/>
        <v>36783823.679999992</v>
      </c>
    </row>
    <row r="356" spans="1:114" ht="30" x14ac:dyDescent="0.25">
      <c r="A356" s="89"/>
      <c r="B356" s="90">
        <v>307</v>
      </c>
      <c r="C356" s="91" t="s">
        <v>792</v>
      </c>
      <c r="D356" s="92" t="s">
        <v>793</v>
      </c>
      <c r="E356" s="85">
        <v>23160</v>
      </c>
      <c r="F356" s="93">
        <v>1.24</v>
      </c>
      <c r="G356" s="94">
        <v>1</v>
      </c>
      <c r="H356" s="88"/>
      <c r="I356" s="95">
        <v>1.4</v>
      </c>
      <c r="J356" s="95">
        <v>1.68</v>
      </c>
      <c r="K356" s="95">
        <v>2.23</v>
      </c>
      <c r="L356" s="96">
        <v>2.57</v>
      </c>
      <c r="M356" s="98">
        <v>2</v>
      </c>
      <c r="N356" s="98">
        <f t="shared" si="759"/>
        <v>80411.520000000004</v>
      </c>
      <c r="O356" s="87">
        <v>57</v>
      </c>
      <c r="P356" s="97">
        <f t="shared" si="760"/>
        <v>2291728.3199999998</v>
      </c>
      <c r="Q356" s="97"/>
      <c r="R356" s="98">
        <f t="shared" si="761"/>
        <v>0</v>
      </c>
      <c r="S356" s="97"/>
      <c r="T356" s="98">
        <f t="shared" si="762"/>
        <v>0</v>
      </c>
      <c r="U356" s="97"/>
      <c r="V356" s="98">
        <f t="shared" si="763"/>
        <v>0</v>
      </c>
      <c r="W356" s="97">
        <v>0</v>
      </c>
      <c r="X356" s="98">
        <f t="shared" si="764"/>
        <v>0</v>
      </c>
      <c r="Y356" s="97"/>
      <c r="Z356" s="98">
        <f t="shared" si="765"/>
        <v>0</v>
      </c>
      <c r="AA356" s="97">
        <v>0</v>
      </c>
      <c r="AB356" s="98">
        <f t="shared" si="766"/>
        <v>0</v>
      </c>
      <c r="AC356" s="97">
        <v>4</v>
      </c>
      <c r="AD356" s="98">
        <f t="shared" si="767"/>
        <v>160823.04000000001</v>
      </c>
      <c r="AE356" s="97">
        <v>0</v>
      </c>
      <c r="AF356" s="98">
        <f t="shared" si="768"/>
        <v>0</v>
      </c>
      <c r="AG356" s="99"/>
      <c r="AH356" s="98">
        <f t="shared" si="769"/>
        <v>0</v>
      </c>
      <c r="AI356" s="97">
        <v>68</v>
      </c>
      <c r="AJ356" s="98">
        <f t="shared" si="770"/>
        <v>2733991.6799999997</v>
      </c>
      <c r="AK356" s="97">
        <v>68</v>
      </c>
      <c r="AL356" s="98">
        <f t="shared" si="771"/>
        <v>2733991.6799999997</v>
      </c>
      <c r="AM356" s="97">
        <v>41</v>
      </c>
      <c r="AN356" s="98">
        <f t="shared" si="772"/>
        <v>1978123.3919999998</v>
      </c>
      <c r="AO356" s="103"/>
      <c r="AP356" s="98">
        <f t="shared" si="773"/>
        <v>0</v>
      </c>
      <c r="AQ356" s="97">
        <v>1</v>
      </c>
      <c r="AR356" s="98">
        <f t="shared" si="774"/>
        <v>48246.912000000004</v>
      </c>
      <c r="AS356" s="97"/>
      <c r="AT356" s="98">
        <f t="shared" si="775"/>
        <v>0</v>
      </c>
      <c r="AU356" s="97">
        <v>4</v>
      </c>
      <c r="AV356" s="98">
        <f t="shared" si="776"/>
        <v>160823.04000000001</v>
      </c>
      <c r="AW356" s="97"/>
      <c r="AX356" s="98">
        <f t="shared" si="777"/>
        <v>0</v>
      </c>
      <c r="AY356" s="97">
        <v>0</v>
      </c>
      <c r="AZ356" s="98">
        <f t="shared" si="778"/>
        <v>0</v>
      </c>
      <c r="BA356" s="97">
        <v>0</v>
      </c>
      <c r="BB356" s="98">
        <f t="shared" si="779"/>
        <v>0</v>
      </c>
      <c r="BC356" s="97">
        <v>0</v>
      </c>
      <c r="BD356" s="98">
        <f t="shared" si="780"/>
        <v>0</v>
      </c>
      <c r="BE356" s="97">
        <v>3</v>
      </c>
      <c r="BF356" s="98">
        <f t="shared" si="781"/>
        <v>120617.27999999998</v>
      </c>
      <c r="BG356" s="97">
        <v>6</v>
      </c>
      <c r="BH356" s="98">
        <f t="shared" si="782"/>
        <v>289481.47199999995</v>
      </c>
      <c r="BI356" s="97">
        <v>0</v>
      </c>
      <c r="BJ356" s="98">
        <f t="shared" si="783"/>
        <v>0</v>
      </c>
      <c r="BK356" s="97">
        <v>0</v>
      </c>
      <c r="BL356" s="98">
        <f t="shared" si="784"/>
        <v>0</v>
      </c>
      <c r="BM356" s="97">
        <v>3</v>
      </c>
      <c r="BN356" s="98">
        <f t="shared" si="785"/>
        <v>144740.73599999998</v>
      </c>
      <c r="BO356" s="97"/>
      <c r="BP356" s="98">
        <f t="shared" si="786"/>
        <v>0</v>
      </c>
      <c r="BQ356" s="97">
        <v>1</v>
      </c>
      <c r="BR356" s="98">
        <f t="shared" si="787"/>
        <v>48246.912000000004</v>
      </c>
      <c r="BS356" s="97">
        <v>12</v>
      </c>
      <c r="BT356" s="98">
        <f t="shared" si="788"/>
        <v>578962.9439999999</v>
      </c>
      <c r="BU356" s="104">
        <v>0</v>
      </c>
      <c r="BV356" s="98">
        <f t="shared" si="789"/>
        <v>0</v>
      </c>
      <c r="BW356" s="97">
        <v>0</v>
      </c>
      <c r="BX356" s="98">
        <f t="shared" si="790"/>
        <v>0</v>
      </c>
      <c r="BY356" s="97">
        <v>4</v>
      </c>
      <c r="BZ356" s="98">
        <f t="shared" si="791"/>
        <v>160823.04000000001</v>
      </c>
      <c r="CA356" s="97">
        <v>1</v>
      </c>
      <c r="CB356" s="98">
        <f t="shared" si="792"/>
        <v>48246.912000000004</v>
      </c>
      <c r="CC356" s="97">
        <v>0</v>
      </c>
      <c r="CD356" s="98">
        <f t="shared" si="793"/>
        <v>0</v>
      </c>
      <c r="CE356" s="97"/>
      <c r="CF356" s="98">
        <f t="shared" si="794"/>
        <v>0</v>
      </c>
      <c r="CG356" s="97"/>
      <c r="CH356" s="98">
        <f t="shared" si="795"/>
        <v>0</v>
      </c>
      <c r="CI356" s="97"/>
      <c r="CJ356" s="98">
        <f t="shared" si="796"/>
        <v>0</v>
      </c>
      <c r="CK356" s="97">
        <v>10</v>
      </c>
      <c r="CL356" s="98">
        <f t="shared" si="797"/>
        <v>402057.6</v>
      </c>
      <c r="CM356" s="97">
        <v>2</v>
      </c>
      <c r="CN356" s="98">
        <f t="shared" si="798"/>
        <v>80411.520000000004</v>
      </c>
      <c r="CO356" s="97">
        <v>3</v>
      </c>
      <c r="CP356" s="98">
        <f t="shared" si="799"/>
        <v>144740.73599999998</v>
      </c>
      <c r="CQ356" s="97">
        <v>1</v>
      </c>
      <c r="CR356" s="98">
        <f t="shared" si="800"/>
        <v>48246.912000000004</v>
      </c>
      <c r="CS356" s="97">
        <v>0</v>
      </c>
      <c r="CT356" s="98">
        <f t="shared" si="801"/>
        <v>0</v>
      </c>
      <c r="CU356" s="103"/>
      <c r="CV356" s="98">
        <f t="shared" si="802"/>
        <v>0</v>
      </c>
      <c r="CW356" s="97">
        <v>0</v>
      </c>
      <c r="CX356" s="98">
        <f t="shared" si="803"/>
        <v>0</v>
      </c>
      <c r="CY356" s="97">
        <v>1</v>
      </c>
      <c r="CZ356" s="98">
        <f t="shared" si="804"/>
        <v>48246.912000000004</v>
      </c>
      <c r="DA356" s="104"/>
      <c r="DB356" s="98">
        <f t="shared" si="805"/>
        <v>0</v>
      </c>
      <c r="DC356" s="97">
        <v>2</v>
      </c>
      <c r="DD356" s="98">
        <f t="shared" si="806"/>
        <v>96493.824000000008</v>
      </c>
      <c r="DE356" s="97"/>
      <c r="DF356" s="98">
        <f t="shared" si="807"/>
        <v>0</v>
      </c>
      <c r="DG356" s="97"/>
      <c r="DH356" s="102">
        <f t="shared" si="808"/>
        <v>0</v>
      </c>
      <c r="DI356" s="98">
        <f t="shared" si="757"/>
        <v>294</v>
      </c>
      <c r="DJ356" s="98">
        <f t="shared" si="758"/>
        <v>12399456.383999998</v>
      </c>
    </row>
    <row r="357" spans="1:114" ht="30" x14ac:dyDescent="0.25">
      <c r="A357" s="89"/>
      <c r="B357" s="90">
        <v>308</v>
      </c>
      <c r="C357" s="91" t="s">
        <v>794</v>
      </c>
      <c r="D357" s="92" t="s">
        <v>795</v>
      </c>
      <c r="E357" s="85">
        <v>23160</v>
      </c>
      <c r="F357" s="93">
        <v>1.78</v>
      </c>
      <c r="G357" s="94">
        <v>1</v>
      </c>
      <c r="H357" s="88"/>
      <c r="I357" s="95">
        <v>1.4</v>
      </c>
      <c r="J357" s="95">
        <v>1.68</v>
      </c>
      <c r="K357" s="95">
        <v>2.23</v>
      </c>
      <c r="L357" s="96">
        <v>2.57</v>
      </c>
      <c r="M357" s="98">
        <f>122-10</f>
        <v>112</v>
      </c>
      <c r="N357" s="98">
        <f t="shared" si="759"/>
        <v>6464048.6399999987</v>
      </c>
      <c r="O357" s="87">
        <v>160</v>
      </c>
      <c r="P357" s="97">
        <f t="shared" si="760"/>
        <v>9234355.1999999993</v>
      </c>
      <c r="Q357" s="97"/>
      <c r="R357" s="98">
        <f t="shared" si="761"/>
        <v>0</v>
      </c>
      <c r="S357" s="97"/>
      <c r="T357" s="98">
        <f t="shared" si="762"/>
        <v>0</v>
      </c>
      <c r="U357" s="97"/>
      <c r="V357" s="98">
        <f t="shared" si="763"/>
        <v>0</v>
      </c>
      <c r="W357" s="97"/>
      <c r="X357" s="98">
        <f t="shared" si="764"/>
        <v>0</v>
      </c>
      <c r="Y357" s="97"/>
      <c r="Z357" s="98">
        <f t="shared" si="765"/>
        <v>0</v>
      </c>
      <c r="AA357" s="97"/>
      <c r="AB357" s="98">
        <f t="shared" si="766"/>
        <v>0</v>
      </c>
      <c r="AC357" s="97"/>
      <c r="AD357" s="98">
        <f t="shared" si="767"/>
        <v>0</v>
      </c>
      <c r="AE357" s="97"/>
      <c r="AF357" s="98">
        <f t="shared" si="768"/>
        <v>0</v>
      </c>
      <c r="AG357" s="99"/>
      <c r="AH357" s="98">
        <f t="shared" si="769"/>
        <v>0</v>
      </c>
      <c r="AI357" s="97">
        <v>57</v>
      </c>
      <c r="AJ357" s="98">
        <f t="shared" si="770"/>
        <v>3289739.04</v>
      </c>
      <c r="AK357" s="97">
        <v>132</v>
      </c>
      <c r="AL357" s="98">
        <f t="shared" si="771"/>
        <v>7618343.0399999991</v>
      </c>
      <c r="AM357" s="97">
        <v>26</v>
      </c>
      <c r="AN357" s="98">
        <f t="shared" si="772"/>
        <v>1800699.264</v>
      </c>
      <c r="AO357" s="101"/>
      <c r="AP357" s="98">
        <f t="shared" si="773"/>
        <v>0</v>
      </c>
      <c r="AQ357" s="97">
        <v>7</v>
      </c>
      <c r="AR357" s="98">
        <f t="shared" si="774"/>
        <v>484803.64799999993</v>
      </c>
      <c r="AS357" s="97"/>
      <c r="AT357" s="98">
        <f t="shared" si="775"/>
        <v>0</v>
      </c>
      <c r="AU357" s="97"/>
      <c r="AV357" s="98">
        <f t="shared" si="776"/>
        <v>0</v>
      </c>
      <c r="AW357" s="97"/>
      <c r="AX357" s="98">
        <f t="shared" si="777"/>
        <v>0</v>
      </c>
      <c r="AY357" s="97"/>
      <c r="AZ357" s="98">
        <f t="shared" si="778"/>
        <v>0</v>
      </c>
      <c r="BA357" s="97"/>
      <c r="BB357" s="98">
        <f t="shared" si="779"/>
        <v>0</v>
      </c>
      <c r="BC357" s="97"/>
      <c r="BD357" s="98">
        <f t="shared" si="780"/>
        <v>0</v>
      </c>
      <c r="BE357" s="97">
        <v>2</v>
      </c>
      <c r="BF357" s="98">
        <f t="shared" si="781"/>
        <v>115429.44</v>
      </c>
      <c r="BG357" s="97">
        <v>16</v>
      </c>
      <c r="BH357" s="98">
        <f t="shared" si="782"/>
        <v>1108122.6240000001</v>
      </c>
      <c r="BI357" s="97"/>
      <c r="BJ357" s="98">
        <f t="shared" si="783"/>
        <v>0</v>
      </c>
      <c r="BK357" s="97"/>
      <c r="BL357" s="98">
        <f t="shared" si="784"/>
        <v>0</v>
      </c>
      <c r="BM357" s="97">
        <v>6</v>
      </c>
      <c r="BN357" s="98">
        <f t="shared" si="785"/>
        <v>415545.984</v>
      </c>
      <c r="BO357" s="97"/>
      <c r="BP357" s="98">
        <f t="shared" si="786"/>
        <v>0</v>
      </c>
      <c r="BQ357" s="97">
        <v>3</v>
      </c>
      <c r="BR357" s="98">
        <f t="shared" si="787"/>
        <v>207772.992</v>
      </c>
      <c r="BS357" s="97"/>
      <c r="BT357" s="98">
        <f t="shared" si="788"/>
        <v>0</v>
      </c>
      <c r="BU357" s="104"/>
      <c r="BV357" s="98">
        <f t="shared" si="789"/>
        <v>0</v>
      </c>
      <c r="BW357" s="97"/>
      <c r="BX357" s="98">
        <f t="shared" si="790"/>
        <v>0</v>
      </c>
      <c r="BY357" s="97">
        <v>0</v>
      </c>
      <c r="BZ357" s="98">
        <f t="shared" si="791"/>
        <v>0</v>
      </c>
      <c r="CA357" s="97">
        <v>25</v>
      </c>
      <c r="CB357" s="98">
        <f t="shared" si="792"/>
        <v>1731441.5999999999</v>
      </c>
      <c r="CC357" s="97"/>
      <c r="CD357" s="98">
        <f t="shared" si="793"/>
        <v>0</v>
      </c>
      <c r="CE357" s="97"/>
      <c r="CF357" s="98">
        <f t="shared" si="794"/>
        <v>0</v>
      </c>
      <c r="CG357" s="97"/>
      <c r="CH357" s="98">
        <f t="shared" si="795"/>
        <v>0</v>
      </c>
      <c r="CI357" s="97"/>
      <c r="CJ357" s="98">
        <f t="shared" si="796"/>
        <v>0</v>
      </c>
      <c r="CK357" s="97">
        <v>3</v>
      </c>
      <c r="CL357" s="98">
        <f t="shared" si="797"/>
        <v>173144.16</v>
      </c>
      <c r="CM357" s="97"/>
      <c r="CN357" s="98">
        <f t="shared" si="798"/>
        <v>0</v>
      </c>
      <c r="CO357" s="97">
        <v>24</v>
      </c>
      <c r="CP357" s="98">
        <f t="shared" si="799"/>
        <v>1662183.936</v>
      </c>
      <c r="CQ357" s="97"/>
      <c r="CR357" s="98">
        <f t="shared" si="800"/>
        <v>0</v>
      </c>
      <c r="CS357" s="97"/>
      <c r="CT357" s="98">
        <f t="shared" si="801"/>
        <v>0</v>
      </c>
      <c r="CU357" s="103"/>
      <c r="CV357" s="98">
        <f t="shared" si="802"/>
        <v>0</v>
      </c>
      <c r="CW357" s="97"/>
      <c r="CX357" s="98">
        <f t="shared" si="803"/>
        <v>0</v>
      </c>
      <c r="CY357" s="97"/>
      <c r="CZ357" s="98">
        <f t="shared" si="804"/>
        <v>0</v>
      </c>
      <c r="DA357" s="104"/>
      <c r="DB357" s="98">
        <f t="shared" si="805"/>
        <v>0</v>
      </c>
      <c r="DC357" s="97"/>
      <c r="DD357" s="98">
        <f t="shared" si="806"/>
        <v>0</v>
      </c>
      <c r="DE357" s="97"/>
      <c r="DF357" s="98">
        <f t="shared" si="807"/>
        <v>0</v>
      </c>
      <c r="DG357" s="97"/>
      <c r="DH357" s="102">
        <f t="shared" si="808"/>
        <v>0</v>
      </c>
      <c r="DI357" s="98">
        <f t="shared" si="757"/>
        <v>573</v>
      </c>
      <c r="DJ357" s="98">
        <f t="shared" si="758"/>
        <v>34305629.567999996</v>
      </c>
    </row>
    <row r="358" spans="1:114" ht="30" customHeight="1" x14ac:dyDescent="0.25">
      <c r="A358" s="89"/>
      <c r="B358" s="90">
        <v>309</v>
      </c>
      <c r="C358" s="91" t="s">
        <v>796</v>
      </c>
      <c r="D358" s="92" t="s">
        <v>797</v>
      </c>
      <c r="E358" s="85">
        <v>23160</v>
      </c>
      <c r="F358" s="93">
        <v>1.1299999999999999</v>
      </c>
      <c r="G358" s="94">
        <v>1</v>
      </c>
      <c r="H358" s="88"/>
      <c r="I358" s="95">
        <v>1.4</v>
      </c>
      <c r="J358" s="95">
        <v>1.68</v>
      </c>
      <c r="K358" s="95">
        <v>2.23</v>
      </c>
      <c r="L358" s="96">
        <v>2.57</v>
      </c>
      <c r="M358" s="97">
        <v>57</v>
      </c>
      <c r="N358" s="98">
        <f>(M358*$E358*$F358*$G358*$I358*$N$11)</f>
        <v>2297272.8239999996</v>
      </c>
      <c r="O358" s="87">
        <v>31</v>
      </c>
      <c r="P358" s="97">
        <f>(O358*$E358*$F358*$G358*$I358*$P$11)</f>
        <v>1249393.9919999999</v>
      </c>
      <c r="Q358" s="97">
        <v>15</v>
      </c>
      <c r="R358" s="98">
        <f>(Q358*$E358*$F358*$G358*$I358*$R$11)</f>
        <v>604545.48</v>
      </c>
      <c r="S358" s="97">
        <v>40</v>
      </c>
      <c r="T358" s="98">
        <f>(S358/12*2*$E358*$F358*$G358*$I358*$T$11)+(S358/12*10*$E358*$F358*$G358*$I358*$T$12)</f>
        <v>1804110.2687999997</v>
      </c>
      <c r="U358" s="97">
        <v>53</v>
      </c>
      <c r="V358" s="98">
        <f>(U358*$E358*$F358*$G358*$I358*$V$11)</f>
        <v>2136060.696</v>
      </c>
      <c r="W358" s="97">
        <v>0</v>
      </c>
      <c r="X358" s="98">
        <f>(W358*$E358*$F358*$G358*$I358*$X$11)</f>
        <v>0</v>
      </c>
      <c r="Y358" s="97"/>
      <c r="Z358" s="98">
        <f>(Y358*$E358*$F358*$G358*$I358*$Z$11)</f>
        <v>0</v>
      </c>
      <c r="AA358" s="97">
        <v>0</v>
      </c>
      <c r="AB358" s="98">
        <f>(AA358*$E358*$F358*$G358*$I358*$AB$11)</f>
        <v>0</v>
      </c>
      <c r="AC358" s="97">
        <v>30</v>
      </c>
      <c r="AD358" s="98">
        <f>(AC358*$E358*$F358*$G358*$I358*$AD$11)</f>
        <v>1209090.96</v>
      </c>
      <c r="AE358" s="97">
        <v>0</v>
      </c>
      <c r="AF358" s="98">
        <f>(AE358*$E358*$F358*$G358*$I358*$AF$11)</f>
        <v>0</v>
      </c>
      <c r="AG358" s="99"/>
      <c r="AH358" s="98">
        <f>(AG358*$E358*$F358*$G358*$I358*$AH$11)</f>
        <v>0</v>
      </c>
      <c r="AI358" s="97">
        <v>20</v>
      </c>
      <c r="AJ358" s="98">
        <f>(AI358*$E358*$F358*$G358*$I358*$AJ$11)</f>
        <v>806060.64</v>
      </c>
      <c r="AK358" s="97">
        <v>10</v>
      </c>
      <c r="AL358" s="97">
        <f>(AK358*$E358*$F358*$G358*$I358*$AL$11)</f>
        <v>403030.32</v>
      </c>
      <c r="AM358" s="97">
        <v>29</v>
      </c>
      <c r="AN358" s="98">
        <f>(AM358*$E358*$F358*$G358*$J358*$AN$11)</f>
        <v>1402545.5135999999</v>
      </c>
      <c r="AO358" s="103">
        <v>8</v>
      </c>
      <c r="AP358" s="98">
        <f>(AO358*$E358*$F358*$G358*$J358*$AP$11)</f>
        <v>386909.10719999997</v>
      </c>
      <c r="AQ358" s="97">
        <v>0</v>
      </c>
      <c r="AR358" s="102">
        <f>(AQ358*$E358*$F358*$G358*$J358*$AR$11)</f>
        <v>0</v>
      </c>
      <c r="AS358" s="97"/>
      <c r="AT358" s="98">
        <f>(AS358*$E358*$F358*$G358*$I358*$AT$11)</f>
        <v>0</v>
      </c>
      <c r="AU358" s="97">
        <v>5</v>
      </c>
      <c r="AV358" s="97">
        <f>(AU358*$E358*$F358*$G358*$I358*$AV$11)</f>
        <v>164876.03999999998</v>
      </c>
      <c r="AW358" s="97"/>
      <c r="AX358" s="98">
        <f>(AW358*$E358*$F358*$G358*$I358*$AX$11)</f>
        <v>0</v>
      </c>
      <c r="AY358" s="97">
        <v>0</v>
      </c>
      <c r="AZ358" s="98">
        <f>(AY358*$E358*$F358*$G358*$I358*$AZ$11)</f>
        <v>0</v>
      </c>
      <c r="BA358" s="97">
        <v>0</v>
      </c>
      <c r="BB358" s="98">
        <f>(BA358*$E358*$F358*$G358*$I358*$BB$11)</f>
        <v>0</v>
      </c>
      <c r="BC358" s="97">
        <v>0</v>
      </c>
      <c r="BD358" s="98">
        <f>(BC358*$E358*$F358*$G358*$I358*$BD$11)</f>
        <v>0</v>
      </c>
      <c r="BE358" s="97">
        <v>3</v>
      </c>
      <c r="BF358" s="98">
        <f>(BE358*$E358*$F358*$G358*$I358*$BF$11)</f>
        <v>140694.22079999998</v>
      </c>
      <c r="BG358" s="97">
        <v>25</v>
      </c>
      <c r="BH358" s="98">
        <f>(BG358*$E358*$F358*$G358*$J358*$BH$11)</f>
        <v>1209090.96</v>
      </c>
      <c r="BI358" s="97">
        <v>0</v>
      </c>
      <c r="BJ358" s="98">
        <f>(BI358*$E358*$F358*$G358*$J358*$BJ$11)</f>
        <v>0</v>
      </c>
      <c r="BK358" s="97">
        <v>0</v>
      </c>
      <c r="BL358" s="98">
        <f>(BK358*$E358*$F358*$G358*$J358*$BL$11)</f>
        <v>0</v>
      </c>
      <c r="BM358" s="97">
        <v>6</v>
      </c>
      <c r="BN358" s="98">
        <f>(BM358*$E358*$F358*$G358*$J358*$BN$11)</f>
        <v>263801.66399999999</v>
      </c>
      <c r="BO358" s="97"/>
      <c r="BP358" s="98">
        <f>(BO358*$E358*$F358*$G358*$J358*$BP$11)</f>
        <v>0</v>
      </c>
      <c r="BQ358" s="97">
        <v>7</v>
      </c>
      <c r="BR358" s="98">
        <f>(BQ358*$E358*$F358*$G358*$J358*$BR$11)</f>
        <v>393943.81823999994</v>
      </c>
      <c r="BS358" s="97">
        <v>15</v>
      </c>
      <c r="BT358" s="102">
        <f>(BS358*$E358*$F358*$G358*$J358*$BT$11)</f>
        <v>725454.576</v>
      </c>
      <c r="BU358" s="104">
        <v>0</v>
      </c>
      <c r="BV358" s="98">
        <f>(BU358*$E358*$F358*$G358*$I358*$BV$11)</f>
        <v>0</v>
      </c>
      <c r="BW358" s="97">
        <v>0</v>
      </c>
      <c r="BX358" s="98">
        <f>(BW358*$E358*$F358*$G358*$I358*$BX$11)</f>
        <v>0</v>
      </c>
      <c r="BY358" s="97"/>
      <c r="BZ358" s="98">
        <f>(BY358*$E358*$F358*$G358*$I358*$BZ$11)</f>
        <v>0</v>
      </c>
      <c r="CA358" s="97">
        <v>7</v>
      </c>
      <c r="CB358" s="98">
        <f>(CA358*$E358*$F358*$G358*$J358*$CB$11)</f>
        <v>307768.60799999995</v>
      </c>
      <c r="CC358" s="97"/>
      <c r="CD358" s="98">
        <f>(CC358*$E358*$F358*$G358*$I358*$CD$11)</f>
        <v>0</v>
      </c>
      <c r="CE358" s="97"/>
      <c r="CF358" s="98">
        <f>(CE358*$E358*$F358*$G358*$I358*$CF$11)</f>
        <v>0</v>
      </c>
      <c r="CG358" s="97"/>
      <c r="CH358" s="98">
        <f>(CG358*$E358*$F358*$G358*$I358*$CH$11)</f>
        <v>0</v>
      </c>
      <c r="CI358" s="97"/>
      <c r="CJ358" s="98">
        <f>(CI358*$E358*$F358*$G358*$I358*$CJ$11)</f>
        <v>0</v>
      </c>
      <c r="CK358" s="97">
        <v>1</v>
      </c>
      <c r="CL358" s="98">
        <f>(CK358*$E358*$F358*$G358*$I358*$CL$11)</f>
        <v>36639.119999999995</v>
      </c>
      <c r="CM358" s="97"/>
      <c r="CN358" s="98">
        <f>(CM358*$E358*$F358*$G358*$I358*$CN$11)</f>
        <v>0</v>
      </c>
      <c r="CO358" s="97">
        <v>7</v>
      </c>
      <c r="CP358" s="98">
        <f>(CO358*$E358*$F358*$G358*$J358*$CP$11)</f>
        <v>341623.15487999999</v>
      </c>
      <c r="CQ358" s="97"/>
      <c r="CR358" s="98">
        <f>(CQ358*$E358*$F358*$G358*$J358*$CR$11)</f>
        <v>0</v>
      </c>
      <c r="CS358" s="97">
        <v>0</v>
      </c>
      <c r="CT358" s="98">
        <f>(CS358*$E358*$F358*$G358*$J358*$CT$11)</f>
        <v>0</v>
      </c>
      <c r="CU358" s="103"/>
      <c r="CV358" s="98">
        <f>(CU358*$E358*$F358*$G358*$J358*$CV$11)</f>
        <v>0</v>
      </c>
      <c r="CW358" s="97">
        <v>0</v>
      </c>
      <c r="CX358" s="102">
        <f>(CW358*$E358*$F358*$G358*$J358*$CX$11)</f>
        <v>0</v>
      </c>
      <c r="CY358" s="97"/>
      <c r="CZ358" s="98">
        <f>(CY358*$E358*$F358*$G358*$J358*$CZ$11)</f>
        <v>0</v>
      </c>
      <c r="DA358" s="104"/>
      <c r="DB358" s="98">
        <f>(DA358*$E358*$F358*$G358*$J358*$DB$11)</f>
        <v>0</v>
      </c>
      <c r="DC358" s="97">
        <v>1</v>
      </c>
      <c r="DD358" s="98">
        <f>(DC358*$E358*$F358*$G358*$J358*$DD$11)</f>
        <v>52760.332799999996</v>
      </c>
      <c r="DE358" s="97"/>
      <c r="DF358" s="98">
        <f>(DE358*$E358*$F358*$G358*$K358*$DF$11)</f>
        <v>0</v>
      </c>
      <c r="DG358" s="97"/>
      <c r="DH358" s="102">
        <f>(DG358*$E358*$F358*$G358*$L358*$DH$11)</f>
        <v>0</v>
      </c>
      <c r="DI358" s="98">
        <f t="shared" si="757"/>
        <v>370</v>
      </c>
      <c r="DJ358" s="98">
        <f t="shared" si="758"/>
        <v>15935672.296319999</v>
      </c>
    </row>
    <row r="359" spans="1:114" ht="30" customHeight="1" x14ac:dyDescent="0.25">
      <c r="A359" s="89"/>
      <c r="B359" s="90">
        <v>310</v>
      </c>
      <c r="C359" s="91" t="s">
        <v>798</v>
      </c>
      <c r="D359" s="92" t="s">
        <v>799</v>
      </c>
      <c r="E359" s="85">
        <v>23160</v>
      </c>
      <c r="F359" s="93">
        <v>1.19</v>
      </c>
      <c r="G359" s="94">
        <v>1</v>
      </c>
      <c r="H359" s="88"/>
      <c r="I359" s="95">
        <v>1.4</v>
      </c>
      <c r="J359" s="95">
        <v>1.68</v>
      </c>
      <c r="K359" s="95">
        <v>2.23</v>
      </c>
      <c r="L359" s="96">
        <v>2.57</v>
      </c>
      <c r="M359" s="97">
        <f>12-2</f>
        <v>10</v>
      </c>
      <c r="N359" s="98">
        <f>(M359*$E359*$F359*$G359*$I359*$N$11)</f>
        <v>424430.16000000003</v>
      </c>
      <c r="O359" s="87">
        <v>6</v>
      </c>
      <c r="P359" s="97">
        <f>(O359*$E359*$F359*$G359*$I359*$P$11)</f>
        <v>254658.09600000002</v>
      </c>
      <c r="Q359" s="97">
        <f>167-17</f>
        <v>150</v>
      </c>
      <c r="R359" s="98">
        <f>(Q359*$E359*$F359*$G359*$I359*$R$11)</f>
        <v>6366452.4000000004</v>
      </c>
      <c r="S359" s="97">
        <v>46</v>
      </c>
      <c r="T359" s="98">
        <f>(S359/12*2*$E359*$F359*$G359*$I359*$T$11)+(S359/12*10*$E359*$F359*$G359*$I359*$T$12)</f>
        <v>2184889.2945599998</v>
      </c>
      <c r="U359" s="97">
        <v>9</v>
      </c>
      <c r="V359" s="98">
        <f>(U359*$E359*$F359*$G359*$I359*$V$11)</f>
        <v>381987.14399999997</v>
      </c>
      <c r="W359" s="97">
        <v>0</v>
      </c>
      <c r="X359" s="98">
        <f>(W359*$E359*$F359*$G359*$I359*$X$11)</f>
        <v>0</v>
      </c>
      <c r="Y359" s="97"/>
      <c r="Z359" s="98">
        <f>(Y359*$E359*$F359*$G359*$I359*$Z$11)</f>
        <v>0</v>
      </c>
      <c r="AA359" s="97">
        <v>0</v>
      </c>
      <c r="AB359" s="98">
        <f>(AA359*$E359*$F359*$G359*$I359*$AB$11)</f>
        <v>0</v>
      </c>
      <c r="AC359" s="97">
        <v>8</v>
      </c>
      <c r="AD359" s="98">
        <f>(AC359*$E359*$F359*$G359*$I359*$AD$11)</f>
        <v>339544.12800000003</v>
      </c>
      <c r="AE359" s="97">
        <v>0</v>
      </c>
      <c r="AF359" s="98">
        <f>(AE359*$E359*$F359*$G359*$I359*$AF$11)</f>
        <v>0</v>
      </c>
      <c r="AG359" s="99"/>
      <c r="AH359" s="98">
        <f>(AG359*$E359*$F359*$G359*$I359*$AH$11)</f>
        <v>0</v>
      </c>
      <c r="AI359" s="97">
        <v>19</v>
      </c>
      <c r="AJ359" s="98">
        <f>(AI359*$E359*$F359*$G359*$I359*$AJ$11)</f>
        <v>806417.304</v>
      </c>
      <c r="AK359" s="97">
        <v>61</v>
      </c>
      <c r="AL359" s="97">
        <f>(AK359*$E359*$F359*$G359*$I359*$AL$11)</f>
        <v>2589023.9759999998</v>
      </c>
      <c r="AM359" s="97">
        <v>11</v>
      </c>
      <c r="AN359" s="98">
        <f>(AM359*$E359*$F359*$G359*$J359*$AN$11)</f>
        <v>560247.8112</v>
      </c>
      <c r="AO359" s="103">
        <v>8</v>
      </c>
      <c r="AP359" s="98">
        <f>(AO359*$E359*$F359*$G359*$J359*$AP$11)</f>
        <v>407452.95360000001</v>
      </c>
      <c r="AQ359" s="97">
        <v>0</v>
      </c>
      <c r="AR359" s="102">
        <f>(AQ359*$E359*$F359*$G359*$J359*$AR$11)</f>
        <v>0</v>
      </c>
      <c r="AS359" s="97"/>
      <c r="AT359" s="98">
        <f>(AS359*$E359*$F359*$G359*$I359*$AT$11)</f>
        <v>0</v>
      </c>
      <c r="AU359" s="97">
        <v>2</v>
      </c>
      <c r="AV359" s="97">
        <f>(AU359*$E359*$F359*$G359*$I359*$AV$11)</f>
        <v>69452.207999999999</v>
      </c>
      <c r="AW359" s="97"/>
      <c r="AX359" s="98">
        <f>(AW359*$E359*$F359*$G359*$I359*$AX$11)</f>
        <v>0</v>
      </c>
      <c r="AY359" s="97">
        <v>0</v>
      </c>
      <c r="AZ359" s="98">
        <f>(AY359*$E359*$F359*$G359*$I359*$AZ$11)</f>
        <v>0</v>
      </c>
      <c r="BA359" s="97">
        <v>0</v>
      </c>
      <c r="BB359" s="98">
        <f>(BA359*$E359*$F359*$G359*$I359*$BB$11)</f>
        <v>0</v>
      </c>
      <c r="BC359" s="97">
        <v>0</v>
      </c>
      <c r="BD359" s="98">
        <f>(BC359*$E359*$F359*$G359*$I359*$BD$11)</f>
        <v>0</v>
      </c>
      <c r="BE359" s="97"/>
      <c r="BF359" s="98">
        <f>(BE359*$E359*$F359*$G359*$I359*$BF$11)</f>
        <v>0</v>
      </c>
      <c r="BG359" s="97">
        <v>5</v>
      </c>
      <c r="BH359" s="98">
        <f>(BG359*$E359*$F359*$G359*$J359*$BH$11)</f>
        <v>254658.09600000002</v>
      </c>
      <c r="BI359" s="97">
        <v>0</v>
      </c>
      <c r="BJ359" s="98">
        <f>(BI359*$E359*$F359*$G359*$J359*$BJ$11)</f>
        <v>0</v>
      </c>
      <c r="BK359" s="97"/>
      <c r="BL359" s="98">
        <f>(BK359*$E359*$F359*$G359*$J359*$BL$11)</f>
        <v>0</v>
      </c>
      <c r="BM359" s="97">
        <v>1</v>
      </c>
      <c r="BN359" s="98">
        <f>(BM359*$E359*$F359*$G359*$J359*$BN$11)</f>
        <v>46301.471999999994</v>
      </c>
      <c r="BO359" s="97"/>
      <c r="BP359" s="98">
        <f>(BO359*$E359*$F359*$G359*$J359*$BP$11)</f>
        <v>0</v>
      </c>
      <c r="BQ359" s="97">
        <v>3</v>
      </c>
      <c r="BR359" s="98">
        <f>(BQ359*$E359*$F359*$G359*$J359*$BR$11)</f>
        <v>177797.65247999999</v>
      </c>
      <c r="BS359" s="97"/>
      <c r="BT359" s="102">
        <f>(BS359*$E359*$F359*$G359*$J359*$BT$11)</f>
        <v>0</v>
      </c>
      <c r="BU359" s="104">
        <v>0</v>
      </c>
      <c r="BV359" s="98">
        <f>(BU359*$E359*$F359*$G359*$I359*$BV$11)</f>
        <v>0</v>
      </c>
      <c r="BW359" s="97">
        <v>0</v>
      </c>
      <c r="BX359" s="98">
        <f>(BW359*$E359*$F359*$G359*$I359*$BX$11)</f>
        <v>0</v>
      </c>
      <c r="BY359" s="97">
        <v>5</v>
      </c>
      <c r="BZ359" s="98">
        <f>(BY359*$E359*$F359*$G359*$I359*$BZ$11)</f>
        <v>192922.8</v>
      </c>
      <c r="CA359" s="97">
        <v>5</v>
      </c>
      <c r="CB359" s="98">
        <f>(CA359*$E359*$F359*$G359*$J359*$CB$11)</f>
        <v>231507.36</v>
      </c>
      <c r="CC359" s="97">
        <v>0</v>
      </c>
      <c r="CD359" s="98">
        <f>(CC359*$E359*$F359*$G359*$I359*$CD$11)</f>
        <v>0</v>
      </c>
      <c r="CE359" s="97"/>
      <c r="CF359" s="98">
        <f>(CE359*$E359*$F359*$G359*$I359*$CF$11)</f>
        <v>0</v>
      </c>
      <c r="CG359" s="97"/>
      <c r="CH359" s="98">
        <f>(CG359*$E359*$F359*$G359*$I359*$CH$11)</f>
        <v>0</v>
      </c>
      <c r="CI359" s="97"/>
      <c r="CJ359" s="98">
        <f>(CI359*$E359*$F359*$G359*$I359*$CJ$11)</f>
        <v>0</v>
      </c>
      <c r="CK359" s="97">
        <v>1</v>
      </c>
      <c r="CL359" s="98">
        <f>(CK359*$E359*$F359*$G359*$I359*$CL$11)</f>
        <v>38584.559999999998</v>
      </c>
      <c r="CM359" s="97"/>
      <c r="CN359" s="98">
        <f>(CM359*$E359*$F359*$G359*$I359*$CN$11)</f>
        <v>0</v>
      </c>
      <c r="CO359" s="97">
        <v>27</v>
      </c>
      <c r="CP359" s="98">
        <f>(CO359*$E359*$F359*$G359*$J359*$CP$11)</f>
        <v>1387655.1158400001</v>
      </c>
      <c r="CQ359" s="97"/>
      <c r="CR359" s="98">
        <f>(CQ359*$E359*$F359*$G359*$J359*$CR$11)</f>
        <v>0</v>
      </c>
      <c r="CS359" s="97">
        <v>0</v>
      </c>
      <c r="CT359" s="98">
        <f>(CS359*$E359*$F359*$G359*$J359*$CT$11)</f>
        <v>0</v>
      </c>
      <c r="CU359" s="103"/>
      <c r="CV359" s="98">
        <f>(CU359*$E359*$F359*$G359*$J359*$CV$11)</f>
        <v>0</v>
      </c>
      <c r="CW359" s="97">
        <v>0</v>
      </c>
      <c r="CX359" s="102">
        <f>(CW359*$E359*$F359*$G359*$J359*$CX$11)</f>
        <v>0</v>
      </c>
      <c r="CY359" s="97"/>
      <c r="CZ359" s="98">
        <f>(CY359*$E359*$F359*$G359*$J359*$CZ$11)</f>
        <v>0</v>
      </c>
      <c r="DA359" s="104"/>
      <c r="DB359" s="98">
        <f>(DA359*$E359*$F359*$G359*$J359*$DB$11)</f>
        <v>0</v>
      </c>
      <c r="DC359" s="97">
        <v>1</v>
      </c>
      <c r="DD359" s="98">
        <f>(DC359*$E359*$F359*$G359*$J359*$DD$11)</f>
        <v>55561.766399999993</v>
      </c>
      <c r="DE359" s="97"/>
      <c r="DF359" s="98">
        <f>(DE359*$E359*$F359*$G359*$K359*$DF$11)</f>
        <v>0</v>
      </c>
      <c r="DG359" s="97"/>
      <c r="DH359" s="102">
        <f>(DG359*$E359*$F359*$G359*$L359*$DH$11)</f>
        <v>0</v>
      </c>
      <c r="DI359" s="98">
        <f t="shared" si="757"/>
        <v>378</v>
      </c>
      <c r="DJ359" s="98">
        <f t="shared" si="758"/>
        <v>16769544.298080003</v>
      </c>
    </row>
    <row r="360" spans="1:114" ht="30" customHeight="1" x14ac:dyDescent="0.25">
      <c r="A360" s="89"/>
      <c r="B360" s="90">
        <v>311</v>
      </c>
      <c r="C360" s="91" t="s">
        <v>800</v>
      </c>
      <c r="D360" s="92" t="s">
        <v>801</v>
      </c>
      <c r="E360" s="85">
        <v>23160</v>
      </c>
      <c r="F360" s="93">
        <v>2.13</v>
      </c>
      <c r="G360" s="94">
        <v>1</v>
      </c>
      <c r="H360" s="88"/>
      <c r="I360" s="95">
        <v>1.4</v>
      </c>
      <c r="J360" s="95">
        <v>1.68</v>
      </c>
      <c r="K360" s="95">
        <v>2.23</v>
      </c>
      <c r="L360" s="96">
        <v>2.57</v>
      </c>
      <c r="M360" s="97">
        <v>0</v>
      </c>
      <c r="N360" s="98">
        <f>(M360*$E360*$F360*$G360*$I360*$N$11)</f>
        <v>0</v>
      </c>
      <c r="O360" s="87">
        <v>5</v>
      </c>
      <c r="P360" s="97">
        <f>(O360*$E360*$F360*$G360*$I360*$P$11)</f>
        <v>379847.16000000003</v>
      </c>
      <c r="Q360" s="97">
        <v>50</v>
      </c>
      <c r="R360" s="98">
        <f>(Q360*$E360*$F360*$G360*$I360*$R$11)</f>
        <v>3798471.6</v>
      </c>
      <c r="S360" s="97"/>
      <c r="T360" s="98">
        <f>(S360/12*2*$E360*$F360*$G360*$I360*$T$11)+(S360/12*10*$E360*$F360*$G360*$I360*$T$12)</f>
        <v>0</v>
      </c>
      <c r="U360" s="97">
        <v>1</v>
      </c>
      <c r="V360" s="98">
        <f>(U360*$E360*$F360*$G360*$I360*$V$11)</f>
        <v>75969.432000000001</v>
      </c>
      <c r="W360" s="97">
        <v>0</v>
      </c>
      <c r="X360" s="98">
        <f>(W360*$E360*$F360*$G360*$I360*$X$11)</f>
        <v>0</v>
      </c>
      <c r="Y360" s="97"/>
      <c r="Z360" s="98">
        <f>(Y360*$E360*$F360*$G360*$I360*$Z$11)</f>
        <v>0</v>
      </c>
      <c r="AA360" s="97">
        <v>0</v>
      </c>
      <c r="AB360" s="98">
        <f>(AA360*$E360*$F360*$G360*$I360*$AB$11)</f>
        <v>0</v>
      </c>
      <c r="AC360" s="97">
        <v>3</v>
      </c>
      <c r="AD360" s="98">
        <f>(AC360*$E360*$F360*$G360*$I360*$AD$11)</f>
        <v>227908.296</v>
      </c>
      <c r="AE360" s="97">
        <v>0</v>
      </c>
      <c r="AF360" s="98">
        <f>(AE360*$E360*$F360*$G360*$I360*$AF$11)</f>
        <v>0</v>
      </c>
      <c r="AG360" s="99"/>
      <c r="AH360" s="98">
        <f>(AG360*$E360*$F360*$G360*$I360*$AH$11)</f>
        <v>0</v>
      </c>
      <c r="AI360" s="97">
        <v>10</v>
      </c>
      <c r="AJ360" s="98">
        <f>(AI360*$E360*$F360*$G360*$I360*$AJ$11)</f>
        <v>759694.32000000007</v>
      </c>
      <c r="AK360" s="97">
        <v>3</v>
      </c>
      <c r="AL360" s="97">
        <f>(AK360*$E360*$F360*$G360*$I360*$AL$11)</f>
        <v>227908.296</v>
      </c>
      <c r="AM360" s="97"/>
      <c r="AN360" s="98">
        <f>(AM360*$E360*$F360*$G360*$J360*$AN$11)</f>
        <v>0</v>
      </c>
      <c r="AO360" s="103">
        <v>0</v>
      </c>
      <c r="AP360" s="98">
        <f>(AO360*$E360*$F360*$G360*$J360*$AP$11)</f>
        <v>0</v>
      </c>
      <c r="AQ360" s="97">
        <v>0</v>
      </c>
      <c r="AR360" s="102">
        <f>(AQ360*$E360*$F360*$G360*$J360*$AR$11)</f>
        <v>0</v>
      </c>
      <c r="AS360" s="97"/>
      <c r="AT360" s="98">
        <f>(AS360*$E360*$F360*$G360*$I360*$AT$11)</f>
        <v>0</v>
      </c>
      <c r="AU360" s="97"/>
      <c r="AV360" s="97">
        <f>(AU360*$E360*$F360*$G360*$I360*$AV$11)</f>
        <v>0</v>
      </c>
      <c r="AW360" s="97"/>
      <c r="AX360" s="98">
        <f>(AW360*$E360*$F360*$G360*$I360*$AX$11)</f>
        <v>0</v>
      </c>
      <c r="AY360" s="97">
        <v>0</v>
      </c>
      <c r="AZ360" s="98">
        <f>(AY360*$E360*$F360*$G360*$I360*$AZ$11)</f>
        <v>0</v>
      </c>
      <c r="BA360" s="97">
        <v>0</v>
      </c>
      <c r="BB360" s="98">
        <f>(BA360*$E360*$F360*$G360*$I360*$BB$11)</f>
        <v>0</v>
      </c>
      <c r="BC360" s="97">
        <v>0</v>
      </c>
      <c r="BD360" s="98">
        <f>(BC360*$E360*$F360*$G360*$I360*$BD$11)</f>
        <v>0</v>
      </c>
      <c r="BE360" s="97"/>
      <c r="BF360" s="98">
        <f>(BE360*$E360*$F360*$G360*$I360*$BF$11)</f>
        <v>0</v>
      </c>
      <c r="BG360" s="97">
        <v>0</v>
      </c>
      <c r="BH360" s="98">
        <f>(BG360*$E360*$F360*$G360*$J360*$BH$11)</f>
        <v>0</v>
      </c>
      <c r="BI360" s="97">
        <v>0</v>
      </c>
      <c r="BJ360" s="98">
        <f>(BI360*$E360*$F360*$G360*$J360*$BJ$11)</f>
        <v>0</v>
      </c>
      <c r="BK360" s="97">
        <v>0</v>
      </c>
      <c r="BL360" s="98">
        <f>(BK360*$E360*$F360*$G360*$J360*$BL$11)</f>
        <v>0</v>
      </c>
      <c r="BM360" s="97"/>
      <c r="BN360" s="98">
        <f>(BM360*$E360*$F360*$G360*$J360*$BN$11)</f>
        <v>0</v>
      </c>
      <c r="BO360" s="97"/>
      <c r="BP360" s="98">
        <f>(BO360*$E360*$F360*$G360*$J360*$BP$11)</f>
        <v>0</v>
      </c>
      <c r="BQ360" s="97"/>
      <c r="BR360" s="98">
        <f>(BQ360*$E360*$F360*$G360*$J360*$BR$11)</f>
        <v>0</v>
      </c>
      <c r="BS360" s="97"/>
      <c r="BT360" s="102">
        <f>(BS360*$E360*$F360*$G360*$J360*$BT$11)</f>
        <v>0</v>
      </c>
      <c r="BU360" s="104">
        <v>0</v>
      </c>
      <c r="BV360" s="98">
        <f>(BU360*$E360*$F360*$G360*$I360*$BV$11)</f>
        <v>0</v>
      </c>
      <c r="BW360" s="97">
        <v>0</v>
      </c>
      <c r="BX360" s="98">
        <f>(BW360*$E360*$F360*$G360*$I360*$BX$11)</f>
        <v>0</v>
      </c>
      <c r="BY360" s="97">
        <v>0</v>
      </c>
      <c r="BZ360" s="98">
        <f>(BY360*$E360*$F360*$G360*$I360*$BZ$11)</f>
        <v>0</v>
      </c>
      <c r="CA360" s="97"/>
      <c r="CB360" s="98">
        <f>(CA360*$E360*$F360*$G360*$J360*$CB$11)</f>
        <v>0</v>
      </c>
      <c r="CC360" s="97">
        <v>0</v>
      </c>
      <c r="CD360" s="98">
        <f>(CC360*$E360*$F360*$G360*$I360*$CD$11)</f>
        <v>0</v>
      </c>
      <c r="CE360" s="97"/>
      <c r="CF360" s="98">
        <f>(CE360*$E360*$F360*$G360*$I360*$CF$11)</f>
        <v>0</v>
      </c>
      <c r="CG360" s="97"/>
      <c r="CH360" s="98">
        <f>(CG360*$E360*$F360*$G360*$I360*$CH$11)</f>
        <v>0</v>
      </c>
      <c r="CI360" s="97"/>
      <c r="CJ360" s="98">
        <f>(CI360*$E360*$F360*$G360*$I360*$CJ$11)</f>
        <v>0</v>
      </c>
      <c r="CK360" s="97">
        <v>1</v>
      </c>
      <c r="CL360" s="98">
        <f>(CK360*$E360*$F360*$G360*$I360*$CL$11)</f>
        <v>69063.12</v>
      </c>
      <c r="CM360" s="97"/>
      <c r="CN360" s="98">
        <f>(CM360*$E360*$F360*$G360*$I360*$CN$11)</f>
        <v>0</v>
      </c>
      <c r="CO360" s="97">
        <v>0</v>
      </c>
      <c r="CP360" s="98">
        <f>(CO360*$E360*$F360*$G360*$J360*$CP$11)</f>
        <v>0</v>
      </c>
      <c r="CQ360" s="97"/>
      <c r="CR360" s="98">
        <f>(CQ360*$E360*$F360*$G360*$J360*$CR$11)</f>
        <v>0</v>
      </c>
      <c r="CS360" s="97">
        <v>0</v>
      </c>
      <c r="CT360" s="98">
        <f>(CS360*$E360*$F360*$G360*$J360*$CT$11)</f>
        <v>0</v>
      </c>
      <c r="CU360" s="103"/>
      <c r="CV360" s="98">
        <f>(CU360*$E360*$F360*$G360*$J360*$CV$11)</f>
        <v>0</v>
      </c>
      <c r="CW360" s="97">
        <v>0</v>
      </c>
      <c r="CX360" s="102">
        <f>(CW360*$E360*$F360*$G360*$J360*$CX$11)</f>
        <v>0</v>
      </c>
      <c r="CY360" s="97"/>
      <c r="CZ360" s="98">
        <f>(CY360*$E360*$F360*$G360*$J360*$CZ$11)</f>
        <v>0</v>
      </c>
      <c r="DA360" s="104"/>
      <c r="DB360" s="98">
        <f>(DA360*$E360*$F360*$G360*$J360*$DB$11)</f>
        <v>0</v>
      </c>
      <c r="DC360" s="97"/>
      <c r="DD360" s="98">
        <f>(DC360*$E360*$F360*$G360*$J360*$DD$11)</f>
        <v>0</v>
      </c>
      <c r="DE360" s="97"/>
      <c r="DF360" s="98">
        <f>(DE360*$E360*$F360*$G360*$K360*$DF$11)</f>
        <v>0</v>
      </c>
      <c r="DG360" s="97"/>
      <c r="DH360" s="102">
        <f>(DG360*$E360*$F360*$G360*$L360*$DH$11)</f>
        <v>0</v>
      </c>
      <c r="DI360" s="98">
        <f t="shared" si="757"/>
        <v>73</v>
      </c>
      <c r="DJ360" s="98">
        <f t="shared" si="758"/>
        <v>5538862.2240000004</v>
      </c>
    </row>
    <row r="361" spans="1:114" ht="15.75" customHeight="1" x14ac:dyDescent="0.25">
      <c r="A361" s="89">
        <v>33</v>
      </c>
      <c r="B361" s="204"/>
      <c r="C361" s="205"/>
      <c r="D361" s="201" t="s">
        <v>802</v>
      </c>
      <c r="E361" s="85">
        <v>23160</v>
      </c>
      <c r="F361" s="155">
        <v>1.95</v>
      </c>
      <c r="G361" s="94">
        <v>1</v>
      </c>
      <c r="H361" s="88"/>
      <c r="I361" s="95">
        <v>1.4</v>
      </c>
      <c r="J361" s="95">
        <v>1.68</v>
      </c>
      <c r="K361" s="95">
        <v>2.23</v>
      </c>
      <c r="L361" s="96">
        <v>2.57</v>
      </c>
      <c r="M361" s="113">
        <f>SUM(M362:M369)</f>
        <v>0</v>
      </c>
      <c r="N361" s="113">
        <f>SUM(N362:N369)</f>
        <v>0</v>
      </c>
      <c r="O361" s="113">
        <f>SUM(O362:O369)</f>
        <v>398</v>
      </c>
      <c r="P361" s="113">
        <f t="shared" ref="P361:BT361" si="809">SUM(P362:P369)</f>
        <v>36219086.534400001</v>
      </c>
      <c r="Q361" s="113">
        <f t="shared" si="809"/>
        <v>0</v>
      </c>
      <c r="R361" s="113">
        <f t="shared" si="809"/>
        <v>0</v>
      </c>
      <c r="S361" s="113">
        <f>SUM(S362:S369)</f>
        <v>0</v>
      </c>
      <c r="T361" s="113">
        <f t="shared" si="809"/>
        <v>0</v>
      </c>
      <c r="U361" s="113">
        <f>SUM(U362:U369)</f>
        <v>0</v>
      </c>
      <c r="V361" s="113">
        <f t="shared" si="809"/>
        <v>0</v>
      </c>
      <c r="W361" s="113">
        <f t="shared" si="809"/>
        <v>0</v>
      </c>
      <c r="X361" s="113">
        <f t="shared" si="809"/>
        <v>0</v>
      </c>
      <c r="Y361" s="113">
        <f>SUM(Y362:Y369)</f>
        <v>0</v>
      </c>
      <c r="Z361" s="113">
        <f t="shared" si="809"/>
        <v>0</v>
      </c>
      <c r="AA361" s="113">
        <f>SUM(AA362:AA369)</f>
        <v>0</v>
      </c>
      <c r="AB361" s="113">
        <f t="shared" si="809"/>
        <v>0</v>
      </c>
      <c r="AC361" s="113">
        <f>SUM(AC362:AC369)</f>
        <v>5</v>
      </c>
      <c r="AD361" s="113">
        <f t="shared" si="809"/>
        <v>332553.51360000006</v>
      </c>
      <c r="AE361" s="113">
        <f t="shared" si="809"/>
        <v>0</v>
      </c>
      <c r="AF361" s="113">
        <f t="shared" si="809"/>
        <v>0</v>
      </c>
      <c r="AG361" s="113">
        <f>SUM(AG362:AG369)</f>
        <v>1</v>
      </c>
      <c r="AH361" s="113">
        <f t="shared" si="809"/>
        <v>41729.687999999995</v>
      </c>
      <c r="AI361" s="113">
        <f>SUM(AI362:AI369)</f>
        <v>32</v>
      </c>
      <c r="AJ361" s="113">
        <f t="shared" si="809"/>
        <v>3299070.6672</v>
      </c>
      <c r="AK361" s="113">
        <f>SUM(AK362:AK369)</f>
        <v>10</v>
      </c>
      <c r="AL361" s="113">
        <f t="shared" si="809"/>
        <v>706408.71840000013</v>
      </c>
      <c r="AM361" s="113">
        <f>SUM(AM362:AM369)</f>
        <v>9</v>
      </c>
      <c r="AN361" s="113">
        <f t="shared" si="809"/>
        <v>797614.83648000006</v>
      </c>
      <c r="AO361" s="113">
        <f>SUM(AO362:AO369)</f>
        <v>0</v>
      </c>
      <c r="AP361" s="113">
        <f t="shared" si="809"/>
        <v>0</v>
      </c>
      <c r="AQ361" s="113">
        <f>SUM(AQ362:AQ369)</f>
        <v>3</v>
      </c>
      <c r="AR361" s="113">
        <f t="shared" si="809"/>
        <v>203212.88064000002</v>
      </c>
      <c r="AS361" s="113">
        <f t="shared" si="809"/>
        <v>0</v>
      </c>
      <c r="AT361" s="113">
        <f t="shared" si="809"/>
        <v>0</v>
      </c>
      <c r="AU361" s="113">
        <f>SUM(AU362:AU369)</f>
        <v>0</v>
      </c>
      <c r="AV361" s="113">
        <f t="shared" si="809"/>
        <v>0</v>
      </c>
      <c r="AW361" s="113">
        <f>SUM(AW362:AW369)</f>
        <v>0</v>
      </c>
      <c r="AX361" s="113">
        <f>SUM(AX362:AX369)</f>
        <v>0</v>
      </c>
      <c r="AY361" s="113">
        <f>SUM(AY362:AY369)</f>
        <v>0</v>
      </c>
      <c r="AZ361" s="113">
        <f t="shared" si="809"/>
        <v>0</v>
      </c>
      <c r="BA361" s="113">
        <v>0</v>
      </c>
      <c r="BB361" s="113">
        <f t="shared" si="809"/>
        <v>0</v>
      </c>
      <c r="BC361" s="113">
        <f>SUM(BC362:BC369)</f>
        <v>0</v>
      </c>
      <c r="BD361" s="113">
        <f t="shared" si="809"/>
        <v>0</v>
      </c>
      <c r="BE361" s="113">
        <f>SUM(BE362:BE369)</f>
        <v>32</v>
      </c>
      <c r="BF361" s="113">
        <f t="shared" si="809"/>
        <v>2403339.5097600003</v>
      </c>
      <c r="BG361" s="113">
        <f>SUM(BG362:BG369)</f>
        <v>103</v>
      </c>
      <c r="BH361" s="113">
        <f t="shared" si="809"/>
        <v>10209435.667199999</v>
      </c>
      <c r="BI361" s="113">
        <f>SUM(BI362:BI369)</f>
        <v>0</v>
      </c>
      <c r="BJ361" s="113">
        <f t="shared" si="809"/>
        <v>0</v>
      </c>
      <c r="BK361" s="113">
        <v>0</v>
      </c>
      <c r="BL361" s="113">
        <f t="shared" si="809"/>
        <v>0</v>
      </c>
      <c r="BM361" s="113">
        <f>SUM(BM362:BM369)</f>
        <v>15</v>
      </c>
      <c r="BN361" s="113">
        <f t="shared" si="809"/>
        <v>1101508.128</v>
      </c>
      <c r="BO361" s="113">
        <f t="shared" si="809"/>
        <v>2</v>
      </c>
      <c r="BP361" s="113">
        <f t="shared" si="809"/>
        <v>84743.366399999984</v>
      </c>
      <c r="BQ361" s="113">
        <f>SUM(BQ362:BQ369)</f>
        <v>31</v>
      </c>
      <c r="BR361" s="113">
        <f t="shared" si="809"/>
        <v>3362517.1722240001</v>
      </c>
      <c r="BS361" s="113">
        <f>SUM(BS362:BS369)</f>
        <v>9</v>
      </c>
      <c r="BT361" s="203">
        <f t="shared" si="809"/>
        <v>1952264.6035199999</v>
      </c>
      <c r="BU361" s="156">
        <f>SUM(BU362:BU369)</f>
        <v>0</v>
      </c>
      <c r="BV361" s="113">
        <f t="shared" ref="BV361:DJ361" si="810">SUM(BV362:BV369)</f>
        <v>0</v>
      </c>
      <c r="BW361" s="113">
        <f>SUM(BW362:BW369)</f>
        <v>0</v>
      </c>
      <c r="BX361" s="113">
        <f t="shared" si="810"/>
        <v>0</v>
      </c>
      <c r="BY361" s="113">
        <f>SUM(BY362:BY369)</f>
        <v>0</v>
      </c>
      <c r="BZ361" s="113">
        <f t="shared" si="810"/>
        <v>0</v>
      </c>
      <c r="CA361" s="113">
        <f>SUM(CA362:CA369)</f>
        <v>17</v>
      </c>
      <c r="CB361" s="113">
        <f>SUM(CB362:CB369)</f>
        <v>1221736.32</v>
      </c>
      <c r="CC361" s="113">
        <f>SUM(CC362:CC369)</f>
        <v>0</v>
      </c>
      <c r="CD361" s="113">
        <f t="shared" si="810"/>
        <v>0</v>
      </c>
      <c r="CE361" s="113">
        <f>SUM(CE362:CE369)</f>
        <v>0</v>
      </c>
      <c r="CF361" s="113">
        <f t="shared" si="810"/>
        <v>0</v>
      </c>
      <c r="CG361" s="113">
        <f>SUM(CG362:CG369)</f>
        <v>10</v>
      </c>
      <c r="CH361" s="113">
        <f t="shared" si="810"/>
        <v>528381.50399999996</v>
      </c>
      <c r="CI361" s="113">
        <f>SUM(CI362:CI369)</f>
        <v>24</v>
      </c>
      <c r="CJ361" s="113">
        <f t="shared" si="810"/>
        <v>1297686.2975999999</v>
      </c>
      <c r="CK361" s="113">
        <f t="shared" si="810"/>
        <v>52</v>
      </c>
      <c r="CL361" s="113">
        <f t="shared" si="810"/>
        <v>3237795.7919999999</v>
      </c>
      <c r="CM361" s="113">
        <f t="shared" si="810"/>
        <v>34</v>
      </c>
      <c r="CN361" s="113">
        <f t="shared" si="810"/>
        <v>2970163.5566400001</v>
      </c>
      <c r="CO361" s="113">
        <f t="shared" si="810"/>
        <v>31</v>
      </c>
      <c r="CP361" s="113">
        <f t="shared" si="810"/>
        <v>2844844.1481600003</v>
      </c>
      <c r="CQ361" s="113">
        <f t="shared" si="810"/>
        <v>18</v>
      </c>
      <c r="CR361" s="113">
        <f t="shared" si="810"/>
        <v>2431644.3647999996</v>
      </c>
      <c r="CS361" s="113">
        <f t="shared" si="810"/>
        <v>0</v>
      </c>
      <c r="CT361" s="113">
        <f t="shared" si="810"/>
        <v>0</v>
      </c>
      <c r="CU361" s="113">
        <f>SUM(CU362:CU369)</f>
        <v>0</v>
      </c>
      <c r="CV361" s="113">
        <f t="shared" si="810"/>
        <v>0</v>
      </c>
      <c r="CW361" s="113">
        <f t="shared" si="810"/>
        <v>0</v>
      </c>
      <c r="CX361" s="113">
        <f t="shared" si="810"/>
        <v>0</v>
      </c>
      <c r="CY361" s="113">
        <f>SUM(CY362:CY369)</f>
        <v>0</v>
      </c>
      <c r="CZ361" s="113">
        <f t="shared" si="810"/>
        <v>0</v>
      </c>
      <c r="DA361" s="113">
        <f t="shared" si="810"/>
        <v>1</v>
      </c>
      <c r="DB361" s="113">
        <f t="shared" si="810"/>
        <v>47079.647999999994</v>
      </c>
      <c r="DC361" s="113">
        <f>SUM(DC362:DC369)</f>
        <v>8</v>
      </c>
      <c r="DD361" s="113">
        <f t="shared" si="810"/>
        <v>1169318.3846399998</v>
      </c>
      <c r="DE361" s="113">
        <f>SUM(DE362:DE369)</f>
        <v>2</v>
      </c>
      <c r="DF361" s="113">
        <f t="shared" si="810"/>
        <v>147503.26079999999</v>
      </c>
      <c r="DG361" s="113">
        <f>SUM(DG362:DG369)</f>
        <v>12</v>
      </c>
      <c r="DH361" s="203">
        <f t="shared" si="810"/>
        <v>1047318.369264</v>
      </c>
      <c r="DI361" s="113">
        <f t="shared" si="810"/>
        <v>859</v>
      </c>
      <c r="DJ361" s="113">
        <f t="shared" si="810"/>
        <v>77656956.931727991</v>
      </c>
    </row>
    <row r="362" spans="1:114" ht="15.75" customHeight="1" x14ac:dyDescent="0.25">
      <c r="A362" s="89"/>
      <c r="B362" s="90">
        <v>312</v>
      </c>
      <c r="C362" s="91" t="s">
        <v>803</v>
      </c>
      <c r="D362" s="92" t="s">
        <v>804</v>
      </c>
      <c r="E362" s="85">
        <v>23160</v>
      </c>
      <c r="F362" s="93">
        <v>1.17</v>
      </c>
      <c r="G362" s="94">
        <v>1</v>
      </c>
      <c r="H362" s="88"/>
      <c r="I362" s="95">
        <v>1.4</v>
      </c>
      <c r="J362" s="95">
        <v>1.68</v>
      </c>
      <c r="K362" s="95">
        <v>2.23</v>
      </c>
      <c r="L362" s="96">
        <v>2.57</v>
      </c>
      <c r="M362" s="97"/>
      <c r="N362" s="98">
        <f t="shared" ref="N362:N369" si="811">(M362*$E362*$F362*$G362*$I362*$N$11)</f>
        <v>0</v>
      </c>
      <c r="O362" s="87">
        <v>3</v>
      </c>
      <c r="P362" s="97">
        <f t="shared" ref="P362:P369" si="812">(O362*$E362*$F362*$G362*$I362*$P$11)</f>
        <v>125189.06399999998</v>
      </c>
      <c r="Q362" s="97"/>
      <c r="R362" s="98">
        <f t="shared" ref="R362:R369" si="813">(Q362*$E362*$F362*$G362*$I362*$R$11)</f>
        <v>0</v>
      </c>
      <c r="S362" s="97"/>
      <c r="T362" s="98">
        <f t="shared" ref="T362:T369" si="814">(S362/12*2*$E362*$F362*$G362*$I362*$T$11)+(S362/12*10*$E362*$F362*$G362*$I362*$T$12)</f>
        <v>0</v>
      </c>
      <c r="U362" s="97"/>
      <c r="V362" s="98">
        <f t="shared" ref="V362:V369" si="815">(U362*$E362*$F362*$G362*$I362*$V$11)</f>
        <v>0</v>
      </c>
      <c r="W362" s="97"/>
      <c r="X362" s="98">
        <f t="shared" ref="X362:X369" si="816">(W362*$E362*$F362*$G362*$I362*$X$11)</f>
        <v>0</v>
      </c>
      <c r="Y362" s="97"/>
      <c r="Z362" s="98">
        <f t="shared" ref="Z362:Z369" si="817">(Y362*$E362*$F362*$G362*$I362*$Z$11)</f>
        <v>0</v>
      </c>
      <c r="AA362" s="97"/>
      <c r="AB362" s="98">
        <f t="shared" ref="AB362:AB369" si="818">(AA362*$E362*$F362*$G362*$I362*$AB$11)</f>
        <v>0</v>
      </c>
      <c r="AC362" s="97">
        <v>2</v>
      </c>
      <c r="AD362" s="98">
        <f t="shared" ref="AD362:AD369" si="819">(AC362*$E362*$F362*$G362*$I362*$AD$11)</f>
        <v>83459.375999999989</v>
      </c>
      <c r="AE362" s="97"/>
      <c r="AF362" s="98">
        <f t="shared" ref="AF362:AF369" si="820">(AE362*$E362*$F362*$G362*$I362*$AF$11)</f>
        <v>0</v>
      </c>
      <c r="AG362" s="172">
        <v>1</v>
      </c>
      <c r="AH362" s="98">
        <f t="shared" ref="AH362:AH369" si="821">(AG362*$E362*$F362*$G362*$I362*$AH$11)</f>
        <v>41729.687999999995</v>
      </c>
      <c r="AI362" s="97">
        <v>5</v>
      </c>
      <c r="AJ362" s="98">
        <f t="shared" ref="AJ362:AJ369" si="822">(AI362*$E362*$F362*$G362*$I362*$AJ$11)</f>
        <v>208648.44</v>
      </c>
      <c r="AK362" s="97">
        <v>3</v>
      </c>
      <c r="AL362" s="97">
        <f t="shared" ref="AL362:AL369" si="823">(AK362*$E362*$F362*$G362*$I362*$AL$11)</f>
        <v>125189.06399999998</v>
      </c>
      <c r="AM362" s="97">
        <v>2</v>
      </c>
      <c r="AN362" s="98">
        <f t="shared" ref="AN362:AN369" si="824">(AM362*$E362*$F362*$G362*$J362*$AN$11)</f>
        <v>100151.2512</v>
      </c>
      <c r="AO362" s="103"/>
      <c r="AP362" s="98">
        <f t="shared" ref="AP362:AP369" si="825">(AO362*$E362*$F362*$G362*$J362*$AP$11)</f>
        <v>0</v>
      </c>
      <c r="AQ362" s="97">
        <v>0</v>
      </c>
      <c r="AR362" s="102">
        <f t="shared" ref="AR362:AR369" si="826">(AQ362*$E362*$F362*$G362*$J362*$AR$11)</f>
        <v>0</v>
      </c>
      <c r="AS362" s="97"/>
      <c r="AT362" s="98">
        <f t="shared" ref="AT362:AT369" si="827">(AS362*$E362*$F362*$G362*$I362*$AT$11)</f>
        <v>0</v>
      </c>
      <c r="AU362" s="97"/>
      <c r="AV362" s="97">
        <f t="shared" ref="AV362:AV369" si="828">(AU362*$E362*$F362*$G362*$I362*$AV$11)</f>
        <v>0</v>
      </c>
      <c r="AW362" s="97"/>
      <c r="AX362" s="98">
        <f t="shared" ref="AX362:AX369" si="829">(AW362*$E362*$F362*$G362*$I362*$AX$11)</f>
        <v>0</v>
      </c>
      <c r="AY362" s="97"/>
      <c r="AZ362" s="98">
        <f t="shared" ref="AZ362:AZ369" si="830">(AY362*$E362*$F362*$G362*$I362*$AZ$11)</f>
        <v>0</v>
      </c>
      <c r="BA362" s="97"/>
      <c r="BB362" s="98">
        <f t="shared" ref="BB362:BB369" si="831">(BA362*$E362*$F362*$G362*$I362*$BB$11)</f>
        <v>0</v>
      </c>
      <c r="BC362" s="97"/>
      <c r="BD362" s="98">
        <f t="shared" ref="BD362:BD369" si="832">(BC362*$E362*$F362*$G362*$I362*$BD$11)</f>
        <v>0</v>
      </c>
      <c r="BE362" s="97">
        <v>2</v>
      </c>
      <c r="BF362" s="98">
        <f t="shared" ref="BF362:BF369" si="833">(BE362*$E362*$F362*$G362*$I362*$BF$11)</f>
        <v>97116.364799999981</v>
      </c>
      <c r="BG362" s="97">
        <v>2</v>
      </c>
      <c r="BH362" s="98">
        <f t="shared" ref="BH362:BH369" si="834">(BG362*$E362*$F362*$G362*$J362*$BH$11)</f>
        <v>100151.2512</v>
      </c>
      <c r="BI362" s="97"/>
      <c r="BJ362" s="98">
        <f t="shared" ref="BJ362:BJ369" si="835">(BI362*$E362*$F362*$G362*$J362*$BJ$11)</f>
        <v>0</v>
      </c>
      <c r="BK362" s="97"/>
      <c r="BL362" s="98">
        <f t="shared" ref="BL362:BL369" si="836">(BK362*$E362*$F362*$G362*$J362*$BL$11)</f>
        <v>0</v>
      </c>
      <c r="BM362" s="97">
        <v>1</v>
      </c>
      <c r="BN362" s="98">
        <f t="shared" ref="BN362:BN369" si="837">(BM362*$E362*$F362*$G362*$J362*$BN$11)</f>
        <v>45523.295999999995</v>
      </c>
      <c r="BO362" s="97"/>
      <c r="BP362" s="98">
        <f t="shared" ref="BP362:BP369" si="838">(BO362*$E362*$F362*$G362*$J362*$BP$11)</f>
        <v>0</v>
      </c>
      <c r="BQ362" s="97">
        <v>5</v>
      </c>
      <c r="BR362" s="98">
        <f t="shared" ref="BR362:BR369" si="839">(BQ362*$E362*$F362*$G362*$J362*$BR$11)</f>
        <v>291349.0944</v>
      </c>
      <c r="BS362" s="97">
        <v>1</v>
      </c>
      <c r="BT362" s="102">
        <f t="shared" ref="BT362:BT369" si="840">(BS362*$E362*$F362*$G362*$J362*$BT$11)</f>
        <v>50075.625599999999</v>
      </c>
      <c r="BU362" s="104"/>
      <c r="BV362" s="98">
        <f t="shared" ref="BV362:BV369" si="841">(BU362*$E362*$F362*$G362*$I362*$BV$11)</f>
        <v>0</v>
      </c>
      <c r="BW362" s="97"/>
      <c r="BX362" s="98">
        <f t="shared" ref="BX362:BX369" si="842">(BW362*$E362*$F362*$G362*$I362*$BX$11)</f>
        <v>0</v>
      </c>
      <c r="BY362" s="97"/>
      <c r="BZ362" s="98">
        <f t="shared" ref="BZ362:BZ369" si="843">(BY362*$E362*$F362*$G362*$I362*$BZ$11)</f>
        <v>0</v>
      </c>
      <c r="CA362" s="97">
        <v>4</v>
      </c>
      <c r="CB362" s="98">
        <f t="shared" ref="CB362:CB369" si="844">(CA362*$E362*$F362*$G362*$J362*$CB$11)</f>
        <v>182093.18399999998</v>
      </c>
      <c r="CC362" s="97"/>
      <c r="CD362" s="98">
        <f t="shared" ref="CD362:CD369" si="845">(CC362*$E362*$F362*$G362*$I362*$CD$11)</f>
        <v>0</v>
      </c>
      <c r="CE362" s="97"/>
      <c r="CF362" s="98">
        <f t="shared" ref="CF362:CF369" si="846">(CE362*$E362*$F362*$G362*$I362*$CF$11)</f>
        <v>0</v>
      </c>
      <c r="CG362" s="97"/>
      <c r="CH362" s="98">
        <f t="shared" ref="CH362:CH369" si="847">(CG362*$E362*$F362*$G362*$I362*$CH$11)</f>
        <v>0</v>
      </c>
      <c r="CI362" s="97">
        <v>4</v>
      </c>
      <c r="CJ362" s="98">
        <f t="shared" ref="CJ362:CJ369" si="848">(CI362*$E362*$F362*$G362*$I362*$CJ$11)</f>
        <v>182093.18399999998</v>
      </c>
      <c r="CK362" s="97">
        <v>7</v>
      </c>
      <c r="CL362" s="98">
        <f t="shared" ref="CL362:CL369" si="849">(CK362*$E362*$F362*$G362*$I362*$CL$11)</f>
        <v>265552.56</v>
      </c>
      <c r="CM362" s="97">
        <v>2</v>
      </c>
      <c r="CN362" s="98">
        <f t="shared" ref="CN362:CN369" si="850">(CM362*$E362*$F362*$G362*$I362*$CN$11)</f>
        <v>84218.097599999994</v>
      </c>
      <c r="CO362" s="97">
        <v>0</v>
      </c>
      <c r="CP362" s="98">
        <f t="shared" ref="CP362:CP369" si="851">(CO362*$E362*$F362*$G362*$J362*$CP$11)</f>
        <v>0</v>
      </c>
      <c r="CQ362" s="97">
        <v>5</v>
      </c>
      <c r="CR362" s="98">
        <f t="shared" ref="CR362:CR369" si="852">(CQ362*$E362*$F362*$G362*$J362*$CR$11)</f>
        <v>273139.77599999995</v>
      </c>
      <c r="CS362" s="97"/>
      <c r="CT362" s="98">
        <f t="shared" ref="CT362:CT369" si="853">(CS362*$E362*$F362*$G362*$J362*$CT$11)</f>
        <v>0</v>
      </c>
      <c r="CU362" s="103"/>
      <c r="CV362" s="98">
        <f t="shared" ref="CV362:CV369" si="854">(CU362*$E362*$F362*$G362*$J362*$CV$11)</f>
        <v>0</v>
      </c>
      <c r="CW362" s="97"/>
      <c r="CX362" s="102">
        <f t="shared" ref="CX362:CX369" si="855">(CW362*$E362*$F362*$G362*$J362*$CX$11)</f>
        <v>0</v>
      </c>
      <c r="CY362" s="97"/>
      <c r="CZ362" s="98">
        <f t="shared" ref="CZ362:CZ369" si="856">(CY362*$E362*$F362*$G362*$J362*$CZ$11)</f>
        <v>0</v>
      </c>
      <c r="DA362" s="104"/>
      <c r="DB362" s="98">
        <f t="shared" ref="DB362:DB369" si="857">(DA362*$E362*$F362*$G362*$J362*$DB$11)</f>
        <v>0</v>
      </c>
      <c r="DC362" s="97">
        <v>1</v>
      </c>
      <c r="DD362" s="98">
        <f t="shared" ref="DD362:DD369" si="858">(DC362*$E362*$F362*$G362*$J362*$DD$11)</f>
        <v>54627.955199999989</v>
      </c>
      <c r="DE362" s="97">
        <v>1</v>
      </c>
      <c r="DF362" s="98">
        <f t="shared" ref="DF362:DF369" si="859">(DE362*$E362*$F362*$G362*$K362*$DF$11)</f>
        <v>72512.107199999984</v>
      </c>
      <c r="DG362" s="97">
        <v>5</v>
      </c>
      <c r="DH362" s="102">
        <f t="shared" ref="DH362:DH369" si="860">(DG362*$E362*$F362*$G362*$L362*$DH$11)</f>
        <v>386500.91219999996</v>
      </c>
      <c r="DI362" s="98">
        <f t="shared" ref="DI362:DJ369" si="861">SUM(M362,O362,Q362,S362,U362,W362,Y362,AA362,AC362,AE362,AG362,AI362,AO362,AS362,AU362,BY362,AK362,AY362,BA362,BC362,CM362,BE362,BG362,AM362,BK362,AQ362,CO362,BM362,CQ362,BO362,BQ362,BS362,CA362,BU362,BW362,CC362,CE362,CG362,CI362,CK362,CS362,CU362,BI362,AW362,CW362,CY362,DA362,DC362,DE362,DG362)</f>
        <v>56</v>
      </c>
      <c r="DJ362" s="98">
        <f t="shared" si="861"/>
        <v>2769320.2914</v>
      </c>
    </row>
    <row r="363" spans="1:114" ht="15.75" customHeight="1" x14ac:dyDescent="0.25">
      <c r="A363" s="89"/>
      <c r="B363" s="90">
        <v>313</v>
      </c>
      <c r="C363" s="91" t="s">
        <v>805</v>
      </c>
      <c r="D363" s="92" t="s">
        <v>806</v>
      </c>
      <c r="E363" s="85">
        <v>23160</v>
      </c>
      <c r="F363" s="93">
        <v>2.91</v>
      </c>
      <c r="G363" s="111">
        <v>0.8</v>
      </c>
      <c r="H363" s="88"/>
      <c r="I363" s="95">
        <v>1.4</v>
      </c>
      <c r="J363" s="95">
        <v>1.68</v>
      </c>
      <c r="K363" s="95">
        <v>2.23</v>
      </c>
      <c r="L363" s="96">
        <v>2.57</v>
      </c>
      <c r="M363" s="97"/>
      <c r="N363" s="98">
        <f t="shared" si="811"/>
        <v>0</v>
      </c>
      <c r="O363" s="87">
        <v>7</v>
      </c>
      <c r="P363" s="97">
        <f t="shared" si="812"/>
        <v>581219.65440000012</v>
      </c>
      <c r="Q363" s="97"/>
      <c r="R363" s="98">
        <f t="shared" si="813"/>
        <v>0</v>
      </c>
      <c r="S363" s="97"/>
      <c r="T363" s="98">
        <f t="shared" si="814"/>
        <v>0</v>
      </c>
      <c r="U363" s="97"/>
      <c r="V363" s="98">
        <f t="shared" si="815"/>
        <v>0</v>
      </c>
      <c r="W363" s="97"/>
      <c r="X363" s="98">
        <f t="shared" si="816"/>
        <v>0</v>
      </c>
      <c r="Y363" s="97"/>
      <c r="Z363" s="98">
        <f t="shared" si="817"/>
        <v>0</v>
      </c>
      <c r="AA363" s="97"/>
      <c r="AB363" s="98">
        <f t="shared" si="818"/>
        <v>0</v>
      </c>
      <c r="AC363" s="97">
        <v>3</v>
      </c>
      <c r="AD363" s="98">
        <f t="shared" si="819"/>
        <v>249094.13760000007</v>
      </c>
      <c r="AE363" s="97"/>
      <c r="AF363" s="98">
        <f t="shared" si="820"/>
        <v>0</v>
      </c>
      <c r="AG363" s="99"/>
      <c r="AH363" s="98">
        <f t="shared" si="821"/>
        <v>0</v>
      </c>
      <c r="AI363" s="97">
        <f>22-5</f>
        <v>17</v>
      </c>
      <c r="AJ363" s="98">
        <f t="shared" si="822"/>
        <v>1411533.4464</v>
      </c>
      <c r="AK363" s="97">
        <v>7</v>
      </c>
      <c r="AL363" s="97">
        <f t="shared" si="823"/>
        <v>581219.65440000012</v>
      </c>
      <c r="AM363" s="97">
        <v>7</v>
      </c>
      <c r="AN363" s="98">
        <f t="shared" si="824"/>
        <v>697463.58528000012</v>
      </c>
      <c r="AO363" s="103"/>
      <c r="AP363" s="98">
        <f t="shared" si="825"/>
        <v>0</v>
      </c>
      <c r="AQ363" s="97">
        <v>1</v>
      </c>
      <c r="AR363" s="102">
        <f t="shared" si="826"/>
        <v>99637.655040000027</v>
      </c>
      <c r="AS363" s="97"/>
      <c r="AT363" s="98">
        <f t="shared" si="827"/>
        <v>0</v>
      </c>
      <c r="AU363" s="97"/>
      <c r="AV363" s="97">
        <f t="shared" si="828"/>
        <v>0</v>
      </c>
      <c r="AW363" s="97"/>
      <c r="AX363" s="98">
        <f t="shared" si="829"/>
        <v>0</v>
      </c>
      <c r="AY363" s="97"/>
      <c r="AZ363" s="98">
        <f t="shared" si="830"/>
        <v>0</v>
      </c>
      <c r="BA363" s="97"/>
      <c r="BB363" s="98">
        <f t="shared" si="831"/>
        <v>0</v>
      </c>
      <c r="BC363" s="97"/>
      <c r="BD363" s="98">
        <f t="shared" si="832"/>
        <v>0</v>
      </c>
      <c r="BE363" s="97">
        <v>11</v>
      </c>
      <c r="BF363" s="98">
        <f t="shared" si="833"/>
        <v>1062801.6537600001</v>
      </c>
      <c r="BG363" s="97">
        <v>31</v>
      </c>
      <c r="BH363" s="98">
        <f t="shared" si="834"/>
        <v>3088767.3062400003</v>
      </c>
      <c r="BI363" s="97"/>
      <c r="BJ363" s="98">
        <f t="shared" si="835"/>
        <v>0</v>
      </c>
      <c r="BK363" s="97"/>
      <c r="BL363" s="98">
        <f t="shared" si="836"/>
        <v>0</v>
      </c>
      <c r="BM363" s="97">
        <v>4</v>
      </c>
      <c r="BN363" s="98">
        <f t="shared" si="837"/>
        <v>362318.74560000008</v>
      </c>
      <c r="BO363" s="97"/>
      <c r="BP363" s="98">
        <f t="shared" si="838"/>
        <v>0</v>
      </c>
      <c r="BQ363" s="97">
        <v>11</v>
      </c>
      <c r="BR363" s="98">
        <f t="shared" si="839"/>
        <v>1275361.9845120003</v>
      </c>
      <c r="BS363" s="97">
        <v>4</v>
      </c>
      <c r="BT363" s="102">
        <f t="shared" si="840"/>
        <v>398550.62016000011</v>
      </c>
      <c r="BU363" s="104"/>
      <c r="BV363" s="98">
        <f t="shared" si="841"/>
        <v>0</v>
      </c>
      <c r="BW363" s="97"/>
      <c r="BX363" s="98">
        <f t="shared" si="842"/>
        <v>0</v>
      </c>
      <c r="BY363" s="97"/>
      <c r="BZ363" s="98">
        <f t="shared" si="843"/>
        <v>0</v>
      </c>
      <c r="CA363" s="97">
        <v>5</v>
      </c>
      <c r="CB363" s="98">
        <f t="shared" si="844"/>
        <v>452898.43200000003</v>
      </c>
      <c r="CC363" s="97"/>
      <c r="CD363" s="98">
        <f t="shared" si="845"/>
        <v>0</v>
      </c>
      <c r="CE363" s="97"/>
      <c r="CF363" s="98">
        <f t="shared" si="846"/>
        <v>0</v>
      </c>
      <c r="CG363" s="97">
        <v>10</v>
      </c>
      <c r="CH363" s="98">
        <f t="shared" si="847"/>
        <v>528381.50399999996</v>
      </c>
      <c r="CI363" s="97">
        <v>4</v>
      </c>
      <c r="CJ363" s="98">
        <f t="shared" si="848"/>
        <v>362318.74560000008</v>
      </c>
      <c r="CK363" s="97">
        <v>14</v>
      </c>
      <c r="CL363" s="98">
        <f t="shared" si="849"/>
        <v>1056763.0080000001</v>
      </c>
      <c r="CM363" s="97">
        <v>7</v>
      </c>
      <c r="CN363" s="98">
        <f t="shared" si="850"/>
        <v>586503.46944000013</v>
      </c>
      <c r="CO363" s="97">
        <v>11</v>
      </c>
      <c r="CP363" s="98">
        <f t="shared" si="851"/>
        <v>1105977.9709440004</v>
      </c>
      <c r="CQ363" s="97">
        <v>3</v>
      </c>
      <c r="CR363" s="98">
        <f t="shared" si="852"/>
        <v>326086.87104</v>
      </c>
      <c r="CS363" s="97"/>
      <c r="CT363" s="98">
        <f t="shared" si="853"/>
        <v>0</v>
      </c>
      <c r="CU363" s="103"/>
      <c r="CV363" s="98">
        <f t="shared" si="854"/>
        <v>0</v>
      </c>
      <c r="CW363" s="97"/>
      <c r="CX363" s="102">
        <f t="shared" si="855"/>
        <v>0</v>
      </c>
      <c r="CY363" s="97"/>
      <c r="CZ363" s="98">
        <f t="shared" si="856"/>
        <v>0</v>
      </c>
      <c r="DA363" s="104"/>
      <c r="DB363" s="98">
        <f t="shared" si="857"/>
        <v>0</v>
      </c>
      <c r="DC363" s="97">
        <v>1</v>
      </c>
      <c r="DD363" s="98">
        <f t="shared" si="858"/>
        <v>108695.62368000002</v>
      </c>
      <c r="DE363" s="97"/>
      <c r="DF363" s="98">
        <f t="shared" si="859"/>
        <v>0</v>
      </c>
      <c r="DG363" s="97">
        <v>1</v>
      </c>
      <c r="DH363" s="102">
        <f t="shared" si="860"/>
        <v>153807.54249600004</v>
      </c>
      <c r="DI363" s="98">
        <f t="shared" si="861"/>
        <v>159</v>
      </c>
      <c r="DJ363" s="98">
        <f t="shared" si="861"/>
        <v>14489401.610592</v>
      </c>
    </row>
    <row r="364" spans="1:114" ht="15.75" customHeight="1" x14ac:dyDescent="0.25">
      <c r="A364" s="89"/>
      <c r="B364" s="90">
        <v>314</v>
      </c>
      <c r="C364" s="91" t="s">
        <v>807</v>
      </c>
      <c r="D364" s="92" t="s">
        <v>808</v>
      </c>
      <c r="E364" s="85">
        <v>23160</v>
      </c>
      <c r="F364" s="93">
        <v>1.21</v>
      </c>
      <c r="G364" s="94">
        <v>1</v>
      </c>
      <c r="H364" s="88"/>
      <c r="I364" s="95">
        <v>1.4</v>
      </c>
      <c r="J364" s="95">
        <v>1.68</v>
      </c>
      <c r="K364" s="95">
        <v>2.23</v>
      </c>
      <c r="L364" s="96">
        <v>2.57</v>
      </c>
      <c r="M364" s="97"/>
      <c r="N364" s="98">
        <f t="shared" si="811"/>
        <v>0</v>
      </c>
      <c r="O364" s="87">
        <v>161</v>
      </c>
      <c r="P364" s="97">
        <f t="shared" si="812"/>
        <v>6948171.3839999996</v>
      </c>
      <c r="Q364" s="97"/>
      <c r="R364" s="98">
        <f t="shared" si="813"/>
        <v>0</v>
      </c>
      <c r="S364" s="97"/>
      <c r="T364" s="98">
        <f t="shared" si="814"/>
        <v>0</v>
      </c>
      <c r="U364" s="97"/>
      <c r="V364" s="98">
        <f t="shared" si="815"/>
        <v>0</v>
      </c>
      <c r="W364" s="97">
        <v>0</v>
      </c>
      <c r="X364" s="98">
        <f t="shared" si="816"/>
        <v>0</v>
      </c>
      <c r="Y364" s="97"/>
      <c r="Z364" s="98">
        <f t="shared" si="817"/>
        <v>0</v>
      </c>
      <c r="AA364" s="97">
        <v>0</v>
      </c>
      <c r="AB364" s="98">
        <f t="shared" si="818"/>
        <v>0</v>
      </c>
      <c r="AC364" s="97"/>
      <c r="AD364" s="98">
        <f t="shared" si="819"/>
        <v>0</v>
      </c>
      <c r="AE364" s="97">
        <v>0</v>
      </c>
      <c r="AF364" s="98">
        <f t="shared" si="820"/>
        <v>0</v>
      </c>
      <c r="AG364" s="99"/>
      <c r="AH364" s="98">
        <f t="shared" si="821"/>
        <v>0</v>
      </c>
      <c r="AI364" s="97"/>
      <c r="AJ364" s="98">
        <f t="shared" si="822"/>
        <v>0</v>
      </c>
      <c r="AK364" s="97"/>
      <c r="AL364" s="97">
        <f t="shared" si="823"/>
        <v>0</v>
      </c>
      <c r="AM364" s="97"/>
      <c r="AN364" s="98">
        <f t="shared" si="824"/>
        <v>0</v>
      </c>
      <c r="AO364" s="103"/>
      <c r="AP364" s="98">
        <f t="shared" si="825"/>
        <v>0</v>
      </c>
      <c r="AQ364" s="97">
        <v>2</v>
      </c>
      <c r="AR364" s="102">
        <f t="shared" si="826"/>
        <v>103575.22559999999</v>
      </c>
      <c r="AS364" s="97"/>
      <c r="AT364" s="98">
        <f t="shared" si="827"/>
        <v>0</v>
      </c>
      <c r="AU364" s="97">
        <v>0</v>
      </c>
      <c r="AV364" s="97">
        <f t="shared" si="828"/>
        <v>0</v>
      </c>
      <c r="AW364" s="97"/>
      <c r="AX364" s="98">
        <f t="shared" si="829"/>
        <v>0</v>
      </c>
      <c r="AY364" s="97">
        <v>0</v>
      </c>
      <c r="AZ364" s="98">
        <f t="shared" si="830"/>
        <v>0</v>
      </c>
      <c r="BA364" s="97">
        <v>0</v>
      </c>
      <c r="BB364" s="98">
        <f t="shared" si="831"/>
        <v>0</v>
      </c>
      <c r="BC364" s="97">
        <v>0</v>
      </c>
      <c r="BD364" s="98">
        <f t="shared" si="832"/>
        <v>0</v>
      </c>
      <c r="BE364" s="97">
        <v>8</v>
      </c>
      <c r="BF364" s="98">
        <f t="shared" si="833"/>
        <v>401746.32959999994</v>
      </c>
      <c r="BG364" s="97">
        <v>32</v>
      </c>
      <c r="BH364" s="98">
        <f t="shared" si="834"/>
        <v>1657203.6095999999</v>
      </c>
      <c r="BI364" s="97">
        <v>0</v>
      </c>
      <c r="BJ364" s="98">
        <f t="shared" si="835"/>
        <v>0</v>
      </c>
      <c r="BK364" s="97">
        <v>0</v>
      </c>
      <c r="BL364" s="98">
        <f t="shared" si="836"/>
        <v>0</v>
      </c>
      <c r="BM364" s="97">
        <v>2</v>
      </c>
      <c r="BN364" s="98">
        <f t="shared" si="837"/>
        <v>94159.295999999988</v>
      </c>
      <c r="BO364" s="97">
        <v>2</v>
      </c>
      <c r="BP364" s="98">
        <f t="shared" si="838"/>
        <v>84743.366399999984</v>
      </c>
      <c r="BQ364" s="97">
        <v>5</v>
      </c>
      <c r="BR364" s="98">
        <f t="shared" si="839"/>
        <v>301309.74719999998</v>
      </c>
      <c r="BS364" s="97"/>
      <c r="BT364" s="102">
        <f t="shared" si="840"/>
        <v>0</v>
      </c>
      <c r="BU364" s="104">
        <v>0</v>
      </c>
      <c r="BV364" s="98">
        <f t="shared" si="841"/>
        <v>0</v>
      </c>
      <c r="BW364" s="97">
        <v>0</v>
      </c>
      <c r="BX364" s="98">
        <f t="shared" si="842"/>
        <v>0</v>
      </c>
      <c r="BY364" s="97">
        <v>0</v>
      </c>
      <c r="BZ364" s="98">
        <f t="shared" si="843"/>
        <v>0</v>
      </c>
      <c r="CA364" s="97">
        <v>4</v>
      </c>
      <c r="CB364" s="98">
        <f t="shared" si="844"/>
        <v>188318.59199999998</v>
      </c>
      <c r="CC364" s="97">
        <v>0</v>
      </c>
      <c r="CD364" s="98">
        <f t="shared" si="845"/>
        <v>0</v>
      </c>
      <c r="CE364" s="97"/>
      <c r="CF364" s="98">
        <f t="shared" si="846"/>
        <v>0</v>
      </c>
      <c r="CG364" s="97"/>
      <c r="CH364" s="98">
        <f t="shared" si="847"/>
        <v>0</v>
      </c>
      <c r="CI364" s="97">
        <v>16</v>
      </c>
      <c r="CJ364" s="98">
        <f t="shared" si="848"/>
        <v>753274.3679999999</v>
      </c>
      <c r="CK364" s="97">
        <v>18</v>
      </c>
      <c r="CL364" s="98">
        <f t="shared" si="849"/>
        <v>706194.72</v>
      </c>
      <c r="CM364" s="97">
        <v>5</v>
      </c>
      <c r="CN364" s="98">
        <f t="shared" si="850"/>
        <v>217743.372</v>
      </c>
      <c r="CO364" s="97">
        <v>11</v>
      </c>
      <c r="CP364" s="98">
        <f t="shared" si="851"/>
        <v>574842.50208000001</v>
      </c>
      <c r="CQ364" s="97">
        <v>4</v>
      </c>
      <c r="CR364" s="98">
        <f t="shared" si="852"/>
        <v>225982.31039999996</v>
      </c>
      <c r="CS364" s="97">
        <v>0</v>
      </c>
      <c r="CT364" s="98">
        <f t="shared" si="853"/>
        <v>0</v>
      </c>
      <c r="CU364" s="103"/>
      <c r="CV364" s="98">
        <f t="shared" si="854"/>
        <v>0</v>
      </c>
      <c r="CW364" s="97">
        <v>0</v>
      </c>
      <c r="CX364" s="102">
        <f t="shared" si="855"/>
        <v>0</v>
      </c>
      <c r="CY364" s="97"/>
      <c r="CZ364" s="98">
        <f t="shared" si="856"/>
        <v>0</v>
      </c>
      <c r="DA364" s="104">
        <v>1</v>
      </c>
      <c r="DB364" s="98">
        <f t="shared" si="857"/>
        <v>47079.647999999994</v>
      </c>
      <c r="DC364" s="97">
        <v>1</v>
      </c>
      <c r="DD364" s="98">
        <f t="shared" si="858"/>
        <v>56495.57759999999</v>
      </c>
      <c r="DE364" s="97">
        <v>1</v>
      </c>
      <c r="DF364" s="98">
        <f t="shared" si="859"/>
        <v>74991.153599999991</v>
      </c>
      <c r="DG364" s="97">
        <v>5</v>
      </c>
      <c r="DH364" s="102">
        <f t="shared" si="860"/>
        <v>399714.61859999999</v>
      </c>
      <c r="DI364" s="98">
        <f t="shared" si="861"/>
        <v>278</v>
      </c>
      <c r="DJ364" s="98">
        <f t="shared" si="861"/>
        <v>12835545.820680002</v>
      </c>
    </row>
    <row r="365" spans="1:114" ht="15.75" customHeight="1" x14ac:dyDescent="0.25">
      <c r="A365" s="89"/>
      <c r="B365" s="90">
        <v>315</v>
      </c>
      <c r="C365" s="91" t="s">
        <v>809</v>
      </c>
      <c r="D365" s="92" t="s">
        <v>810</v>
      </c>
      <c r="E365" s="85">
        <v>23160</v>
      </c>
      <c r="F365" s="93">
        <v>2.0299999999999998</v>
      </c>
      <c r="G365" s="111">
        <v>0.8</v>
      </c>
      <c r="H365" s="88"/>
      <c r="I365" s="95">
        <v>1.4</v>
      </c>
      <c r="J365" s="95">
        <v>1.68</v>
      </c>
      <c r="K365" s="95">
        <v>2.23</v>
      </c>
      <c r="L365" s="96">
        <v>2.57</v>
      </c>
      <c r="M365" s="97"/>
      <c r="N365" s="98">
        <f t="shared" si="811"/>
        <v>0</v>
      </c>
      <c r="O365" s="87">
        <v>100</v>
      </c>
      <c r="P365" s="97">
        <f t="shared" si="812"/>
        <v>5792223.3600000003</v>
      </c>
      <c r="Q365" s="97"/>
      <c r="R365" s="98">
        <f t="shared" si="813"/>
        <v>0</v>
      </c>
      <c r="S365" s="97"/>
      <c r="T365" s="98">
        <f t="shared" si="814"/>
        <v>0</v>
      </c>
      <c r="U365" s="97"/>
      <c r="V365" s="98">
        <f t="shared" si="815"/>
        <v>0</v>
      </c>
      <c r="W365" s="97">
        <v>0</v>
      </c>
      <c r="X365" s="98">
        <f t="shared" si="816"/>
        <v>0</v>
      </c>
      <c r="Y365" s="97"/>
      <c r="Z365" s="98">
        <f t="shared" si="817"/>
        <v>0</v>
      </c>
      <c r="AA365" s="97">
        <v>0</v>
      </c>
      <c r="AB365" s="98">
        <f t="shared" si="818"/>
        <v>0</v>
      </c>
      <c r="AC365" s="97"/>
      <c r="AD365" s="98">
        <f t="shared" si="819"/>
        <v>0</v>
      </c>
      <c r="AE365" s="97">
        <v>0</v>
      </c>
      <c r="AF365" s="98">
        <f t="shared" si="820"/>
        <v>0</v>
      </c>
      <c r="AG365" s="99"/>
      <c r="AH365" s="98">
        <f t="shared" si="821"/>
        <v>0</v>
      </c>
      <c r="AI365" s="97"/>
      <c r="AJ365" s="98">
        <f t="shared" si="822"/>
        <v>0</v>
      </c>
      <c r="AK365" s="97"/>
      <c r="AL365" s="97">
        <f t="shared" si="823"/>
        <v>0</v>
      </c>
      <c r="AM365" s="97"/>
      <c r="AN365" s="98">
        <f t="shared" si="824"/>
        <v>0</v>
      </c>
      <c r="AO365" s="103"/>
      <c r="AP365" s="98">
        <f t="shared" si="825"/>
        <v>0</v>
      </c>
      <c r="AQ365" s="97">
        <v>0</v>
      </c>
      <c r="AR365" s="102">
        <f t="shared" si="826"/>
        <v>0</v>
      </c>
      <c r="AS365" s="97"/>
      <c r="AT365" s="98">
        <f t="shared" si="827"/>
        <v>0</v>
      </c>
      <c r="AU365" s="97">
        <v>0</v>
      </c>
      <c r="AV365" s="97">
        <f t="shared" si="828"/>
        <v>0</v>
      </c>
      <c r="AW365" s="97"/>
      <c r="AX365" s="98">
        <f t="shared" si="829"/>
        <v>0</v>
      </c>
      <c r="AY365" s="97">
        <v>0</v>
      </c>
      <c r="AZ365" s="98">
        <f t="shared" si="830"/>
        <v>0</v>
      </c>
      <c r="BA365" s="97">
        <v>0</v>
      </c>
      <c r="BB365" s="98">
        <f t="shared" si="831"/>
        <v>0</v>
      </c>
      <c r="BC365" s="97">
        <v>0</v>
      </c>
      <c r="BD365" s="98">
        <f t="shared" si="832"/>
        <v>0</v>
      </c>
      <c r="BE365" s="97">
        <v>9</v>
      </c>
      <c r="BF365" s="98">
        <f t="shared" si="833"/>
        <v>606603.75552000001</v>
      </c>
      <c r="BG365" s="97">
        <v>12</v>
      </c>
      <c r="BH365" s="98">
        <f t="shared" si="834"/>
        <v>834080.16384000005</v>
      </c>
      <c r="BI365" s="97"/>
      <c r="BJ365" s="98">
        <f t="shared" si="835"/>
        <v>0</v>
      </c>
      <c r="BK365" s="97">
        <v>0</v>
      </c>
      <c r="BL365" s="98">
        <f t="shared" si="836"/>
        <v>0</v>
      </c>
      <c r="BM365" s="97">
        <v>6</v>
      </c>
      <c r="BN365" s="98">
        <f t="shared" si="837"/>
        <v>379127.34720000002</v>
      </c>
      <c r="BO365" s="97"/>
      <c r="BP365" s="98">
        <f t="shared" si="838"/>
        <v>0</v>
      </c>
      <c r="BQ365" s="97">
        <v>3</v>
      </c>
      <c r="BR365" s="98">
        <f t="shared" si="839"/>
        <v>242641.50220800002</v>
      </c>
      <c r="BS365" s="97"/>
      <c r="BT365" s="102">
        <f t="shared" si="840"/>
        <v>0</v>
      </c>
      <c r="BU365" s="104">
        <v>0</v>
      </c>
      <c r="BV365" s="98">
        <f t="shared" si="841"/>
        <v>0</v>
      </c>
      <c r="BW365" s="97">
        <v>0</v>
      </c>
      <c r="BX365" s="98">
        <f t="shared" si="842"/>
        <v>0</v>
      </c>
      <c r="BY365" s="97">
        <v>0</v>
      </c>
      <c r="BZ365" s="98">
        <f t="shared" si="843"/>
        <v>0</v>
      </c>
      <c r="CA365" s="97">
        <v>2</v>
      </c>
      <c r="CB365" s="98">
        <f t="shared" si="844"/>
        <v>126375.78239999998</v>
      </c>
      <c r="CC365" s="97">
        <v>0</v>
      </c>
      <c r="CD365" s="98">
        <f t="shared" si="845"/>
        <v>0</v>
      </c>
      <c r="CE365" s="97"/>
      <c r="CF365" s="98">
        <f t="shared" si="846"/>
        <v>0</v>
      </c>
      <c r="CG365" s="97"/>
      <c r="CH365" s="98">
        <f t="shared" si="847"/>
        <v>0</v>
      </c>
      <c r="CI365" s="97">
        <v>0</v>
      </c>
      <c r="CJ365" s="98">
        <f t="shared" si="848"/>
        <v>0</v>
      </c>
      <c r="CK365" s="97">
        <v>4</v>
      </c>
      <c r="CL365" s="98">
        <f t="shared" si="849"/>
        <v>210626.30399999997</v>
      </c>
      <c r="CM365" s="97">
        <v>10</v>
      </c>
      <c r="CN365" s="98">
        <f t="shared" si="850"/>
        <v>584487.99359999993</v>
      </c>
      <c r="CO365" s="97">
        <v>6</v>
      </c>
      <c r="CP365" s="98">
        <f t="shared" si="851"/>
        <v>420831.35539200006</v>
      </c>
      <c r="CQ365" s="97">
        <v>1</v>
      </c>
      <c r="CR365" s="98">
        <f t="shared" si="852"/>
        <v>75825.469439999986</v>
      </c>
      <c r="CS365" s="97">
        <v>0</v>
      </c>
      <c r="CT365" s="98">
        <f t="shared" si="853"/>
        <v>0</v>
      </c>
      <c r="CU365" s="103"/>
      <c r="CV365" s="98">
        <f t="shared" si="854"/>
        <v>0</v>
      </c>
      <c r="CW365" s="97">
        <v>0</v>
      </c>
      <c r="CX365" s="102">
        <f t="shared" si="855"/>
        <v>0</v>
      </c>
      <c r="CY365" s="97"/>
      <c r="CZ365" s="98">
        <f t="shared" si="856"/>
        <v>0</v>
      </c>
      <c r="DA365" s="104">
        <v>0</v>
      </c>
      <c r="DB365" s="98">
        <f t="shared" si="857"/>
        <v>0</v>
      </c>
      <c r="DC365" s="97">
        <v>1</v>
      </c>
      <c r="DD365" s="98">
        <f t="shared" si="858"/>
        <v>75825.469439999986</v>
      </c>
      <c r="DE365" s="97"/>
      <c r="DF365" s="98">
        <f t="shared" si="859"/>
        <v>0</v>
      </c>
      <c r="DG365" s="97">
        <v>1</v>
      </c>
      <c r="DH365" s="102">
        <f t="shared" si="860"/>
        <v>107295.29596799999</v>
      </c>
      <c r="DI365" s="98">
        <f t="shared" si="861"/>
        <v>155</v>
      </c>
      <c r="DJ365" s="98">
        <f t="shared" si="861"/>
        <v>9455943.7990080006</v>
      </c>
    </row>
    <row r="366" spans="1:114" ht="15.75" customHeight="1" x14ac:dyDescent="0.25">
      <c r="A366" s="89"/>
      <c r="B366" s="90">
        <v>316</v>
      </c>
      <c r="C366" s="91" t="s">
        <v>811</v>
      </c>
      <c r="D366" s="92" t="s">
        <v>812</v>
      </c>
      <c r="E366" s="85">
        <v>23160</v>
      </c>
      <c r="F366" s="93">
        <v>3.54</v>
      </c>
      <c r="G366" s="173">
        <v>0.8</v>
      </c>
      <c r="H366" s="88"/>
      <c r="I366" s="95">
        <v>1.4</v>
      </c>
      <c r="J366" s="95">
        <v>1.68</v>
      </c>
      <c r="K366" s="95">
        <v>2.23</v>
      </c>
      <c r="L366" s="96">
        <v>2.57</v>
      </c>
      <c r="M366" s="97"/>
      <c r="N366" s="98">
        <f t="shared" si="811"/>
        <v>0</v>
      </c>
      <c r="O366" s="87">
        <v>60</v>
      </c>
      <c r="P366" s="97">
        <f t="shared" si="812"/>
        <v>6060434.688000001</v>
      </c>
      <c r="Q366" s="97"/>
      <c r="R366" s="98">
        <f t="shared" si="813"/>
        <v>0</v>
      </c>
      <c r="S366" s="97"/>
      <c r="T366" s="98">
        <f t="shared" si="814"/>
        <v>0</v>
      </c>
      <c r="U366" s="97"/>
      <c r="V366" s="98">
        <f t="shared" si="815"/>
        <v>0</v>
      </c>
      <c r="W366" s="97"/>
      <c r="X366" s="98">
        <f t="shared" si="816"/>
        <v>0</v>
      </c>
      <c r="Y366" s="97"/>
      <c r="Z366" s="98">
        <f t="shared" si="817"/>
        <v>0</v>
      </c>
      <c r="AA366" s="97"/>
      <c r="AB366" s="98">
        <f t="shared" si="818"/>
        <v>0</v>
      </c>
      <c r="AC366" s="97"/>
      <c r="AD366" s="98">
        <f t="shared" si="819"/>
        <v>0</v>
      </c>
      <c r="AE366" s="97"/>
      <c r="AF366" s="98">
        <f t="shared" si="820"/>
        <v>0</v>
      </c>
      <c r="AG366" s="99"/>
      <c r="AH366" s="98">
        <f t="shared" si="821"/>
        <v>0</v>
      </c>
      <c r="AI366" s="97">
        <f>5-2</f>
        <v>3</v>
      </c>
      <c r="AJ366" s="98">
        <f t="shared" si="822"/>
        <v>303021.73440000002</v>
      </c>
      <c r="AK366" s="97"/>
      <c r="AL366" s="97">
        <f t="shared" si="823"/>
        <v>0</v>
      </c>
      <c r="AM366" s="97"/>
      <c r="AN366" s="98">
        <f t="shared" si="824"/>
        <v>0</v>
      </c>
      <c r="AO366" s="103"/>
      <c r="AP366" s="98">
        <f t="shared" si="825"/>
        <v>0</v>
      </c>
      <c r="AQ366" s="97">
        <v>0</v>
      </c>
      <c r="AR366" s="102">
        <f t="shared" si="826"/>
        <v>0</v>
      </c>
      <c r="AS366" s="97"/>
      <c r="AT366" s="98">
        <f t="shared" si="827"/>
        <v>0</v>
      </c>
      <c r="AU366" s="97"/>
      <c r="AV366" s="97">
        <f t="shared" si="828"/>
        <v>0</v>
      </c>
      <c r="AW366" s="97"/>
      <c r="AX366" s="98">
        <f t="shared" si="829"/>
        <v>0</v>
      </c>
      <c r="AY366" s="97"/>
      <c r="AZ366" s="98">
        <f t="shared" si="830"/>
        <v>0</v>
      </c>
      <c r="BA366" s="97"/>
      <c r="BB366" s="98">
        <f t="shared" si="831"/>
        <v>0</v>
      </c>
      <c r="BC366" s="97"/>
      <c r="BD366" s="98">
        <f t="shared" si="832"/>
        <v>0</v>
      </c>
      <c r="BE366" s="97">
        <v>2</v>
      </c>
      <c r="BF366" s="98">
        <f t="shared" si="833"/>
        <v>235071.40607999996</v>
      </c>
      <c r="BG366" s="97">
        <v>16</v>
      </c>
      <c r="BH366" s="98">
        <f t="shared" si="834"/>
        <v>1939339.1001599999</v>
      </c>
      <c r="BI366" s="97"/>
      <c r="BJ366" s="98">
        <f t="shared" si="835"/>
        <v>0</v>
      </c>
      <c r="BK366" s="97"/>
      <c r="BL366" s="98">
        <f t="shared" si="836"/>
        <v>0</v>
      </c>
      <c r="BM366" s="97">
        <v>2</v>
      </c>
      <c r="BN366" s="98">
        <f t="shared" si="837"/>
        <v>220379.44319999998</v>
      </c>
      <c r="BO366" s="97"/>
      <c r="BP366" s="98">
        <f t="shared" si="838"/>
        <v>0</v>
      </c>
      <c r="BQ366" s="97">
        <v>3</v>
      </c>
      <c r="BR366" s="98">
        <f t="shared" si="839"/>
        <v>423128.53094400006</v>
      </c>
      <c r="BS366" s="97">
        <v>1</v>
      </c>
      <c r="BT366" s="102">
        <f t="shared" si="840"/>
        <v>121208.69375999999</v>
      </c>
      <c r="BU366" s="104"/>
      <c r="BV366" s="98">
        <f t="shared" si="841"/>
        <v>0</v>
      </c>
      <c r="BW366" s="97"/>
      <c r="BX366" s="98">
        <f t="shared" si="842"/>
        <v>0</v>
      </c>
      <c r="BY366" s="97"/>
      <c r="BZ366" s="98">
        <f t="shared" si="843"/>
        <v>0</v>
      </c>
      <c r="CA366" s="97">
        <v>1</v>
      </c>
      <c r="CB366" s="98">
        <f t="shared" si="844"/>
        <v>110189.72159999999</v>
      </c>
      <c r="CC366" s="97"/>
      <c r="CD366" s="98">
        <f t="shared" si="845"/>
        <v>0</v>
      </c>
      <c r="CE366" s="97"/>
      <c r="CF366" s="98">
        <f t="shared" si="846"/>
        <v>0</v>
      </c>
      <c r="CG366" s="97"/>
      <c r="CH366" s="98">
        <f t="shared" si="847"/>
        <v>0</v>
      </c>
      <c r="CI366" s="97">
        <v>0</v>
      </c>
      <c r="CJ366" s="98">
        <f t="shared" si="848"/>
        <v>0</v>
      </c>
      <c r="CK366" s="97">
        <v>5</v>
      </c>
      <c r="CL366" s="98">
        <f t="shared" si="849"/>
        <v>459123.84</v>
      </c>
      <c r="CM366" s="97"/>
      <c r="CN366" s="98">
        <f t="shared" si="850"/>
        <v>0</v>
      </c>
      <c r="CO366" s="97">
        <v>0</v>
      </c>
      <c r="CP366" s="98">
        <f t="shared" si="851"/>
        <v>0</v>
      </c>
      <c r="CQ366" s="97">
        <v>2</v>
      </c>
      <c r="CR366" s="98">
        <f t="shared" si="852"/>
        <v>264455.33183999994</v>
      </c>
      <c r="CS366" s="97"/>
      <c r="CT366" s="98">
        <f t="shared" si="853"/>
        <v>0</v>
      </c>
      <c r="CU366" s="103"/>
      <c r="CV366" s="98">
        <f t="shared" si="854"/>
        <v>0</v>
      </c>
      <c r="CW366" s="97"/>
      <c r="CX366" s="102">
        <f t="shared" si="855"/>
        <v>0</v>
      </c>
      <c r="CY366" s="97"/>
      <c r="CZ366" s="98">
        <f t="shared" si="856"/>
        <v>0</v>
      </c>
      <c r="DA366" s="104"/>
      <c r="DB366" s="98">
        <f t="shared" si="857"/>
        <v>0</v>
      </c>
      <c r="DC366" s="97">
        <v>2</v>
      </c>
      <c r="DD366" s="98">
        <f t="shared" si="858"/>
        <v>264455.33183999994</v>
      </c>
      <c r="DE366" s="97"/>
      <c r="DF366" s="98">
        <f t="shared" si="859"/>
        <v>0</v>
      </c>
      <c r="DG366" s="97"/>
      <c r="DH366" s="102">
        <f t="shared" si="860"/>
        <v>0</v>
      </c>
      <c r="DI366" s="98">
        <f t="shared" si="861"/>
        <v>97</v>
      </c>
      <c r="DJ366" s="98">
        <f t="shared" si="861"/>
        <v>10400807.821823999</v>
      </c>
    </row>
    <row r="367" spans="1:114" ht="15.75" customHeight="1" x14ac:dyDescent="0.25">
      <c r="A367" s="89"/>
      <c r="B367" s="90">
        <v>317</v>
      </c>
      <c r="C367" s="91" t="s">
        <v>813</v>
      </c>
      <c r="D367" s="92" t="s">
        <v>814</v>
      </c>
      <c r="E367" s="85">
        <v>23160</v>
      </c>
      <c r="F367" s="94">
        <v>5.2</v>
      </c>
      <c r="G367" s="173">
        <v>0.8</v>
      </c>
      <c r="H367" s="88"/>
      <c r="I367" s="95">
        <v>1.4</v>
      </c>
      <c r="J367" s="95">
        <v>1.68</v>
      </c>
      <c r="K367" s="95">
        <v>2.23</v>
      </c>
      <c r="L367" s="96">
        <v>2.57</v>
      </c>
      <c r="M367" s="97"/>
      <c r="N367" s="98">
        <f t="shared" si="811"/>
        <v>0</v>
      </c>
      <c r="O367" s="87">
        <v>40</v>
      </c>
      <c r="P367" s="97">
        <f t="shared" si="812"/>
        <v>5934888.96</v>
      </c>
      <c r="Q367" s="97"/>
      <c r="R367" s="98">
        <f t="shared" si="813"/>
        <v>0</v>
      </c>
      <c r="S367" s="97"/>
      <c r="T367" s="98">
        <f t="shared" si="814"/>
        <v>0</v>
      </c>
      <c r="U367" s="97"/>
      <c r="V367" s="98">
        <f t="shared" si="815"/>
        <v>0</v>
      </c>
      <c r="W367" s="97"/>
      <c r="X367" s="98">
        <f t="shared" si="816"/>
        <v>0</v>
      </c>
      <c r="Y367" s="97"/>
      <c r="Z367" s="98">
        <f t="shared" si="817"/>
        <v>0</v>
      </c>
      <c r="AA367" s="97"/>
      <c r="AB367" s="98">
        <f t="shared" si="818"/>
        <v>0</v>
      </c>
      <c r="AC367" s="97"/>
      <c r="AD367" s="98">
        <f t="shared" si="819"/>
        <v>0</v>
      </c>
      <c r="AE367" s="97"/>
      <c r="AF367" s="98">
        <f t="shared" si="820"/>
        <v>0</v>
      </c>
      <c r="AG367" s="99"/>
      <c r="AH367" s="98">
        <f t="shared" si="821"/>
        <v>0</v>
      </c>
      <c r="AI367" s="97">
        <v>5</v>
      </c>
      <c r="AJ367" s="98">
        <f t="shared" si="822"/>
        <v>741861.12</v>
      </c>
      <c r="AK367" s="97"/>
      <c r="AL367" s="97">
        <f t="shared" si="823"/>
        <v>0</v>
      </c>
      <c r="AM367" s="97"/>
      <c r="AN367" s="98">
        <f t="shared" si="824"/>
        <v>0</v>
      </c>
      <c r="AO367" s="103"/>
      <c r="AP367" s="98">
        <f t="shared" si="825"/>
        <v>0</v>
      </c>
      <c r="AQ367" s="97">
        <v>0</v>
      </c>
      <c r="AR367" s="102">
        <f t="shared" si="826"/>
        <v>0</v>
      </c>
      <c r="AS367" s="97"/>
      <c r="AT367" s="98">
        <f t="shared" si="827"/>
        <v>0</v>
      </c>
      <c r="AU367" s="97"/>
      <c r="AV367" s="97">
        <f t="shared" si="828"/>
        <v>0</v>
      </c>
      <c r="AW367" s="97"/>
      <c r="AX367" s="98">
        <f t="shared" si="829"/>
        <v>0</v>
      </c>
      <c r="AY367" s="97"/>
      <c r="AZ367" s="98">
        <f t="shared" si="830"/>
        <v>0</v>
      </c>
      <c r="BA367" s="97"/>
      <c r="BB367" s="98">
        <f t="shared" si="831"/>
        <v>0</v>
      </c>
      <c r="BC367" s="97"/>
      <c r="BD367" s="98">
        <f t="shared" si="832"/>
        <v>0</v>
      </c>
      <c r="BE367" s="97"/>
      <c r="BF367" s="98">
        <f t="shared" si="833"/>
        <v>0</v>
      </c>
      <c r="BG367" s="97">
        <v>6</v>
      </c>
      <c r="BH367" s="98">
        <f t="shared" si="834"/>
        <v>1068280.0127999999</v>
      </c>
      <c r="BI367" s="97"/>
      <c r="BJ367" s="98">
        <f t="shared" si="835"/>
        <v>0</v>
      </c>
      <c r="BK367" s="97"/>
      <c r="BL367" s="98">
        <f t="shared" si="836"/>
        <v>0</v>
      </c>
      <c r="BM367" s="97"/>
      <c r="BN367" s="98">
        <f t="shared" si="837"/>
        <v>0</v>
      </c>
      <c r="BO367" s="97"/>
      <c r="BP367" s="98">
        <f t="shared" si="838"/>
        <v>0</v>
      </c>
      <c r="BQ367" s="97">
        <v>4</v>
      </c>
      <c r="BR367" s="98">
        <f t="shared" si="839"/>
        <v>828726.31296000001</v>
      </c>
      <c r="BS367" s="97">
        <v>1</v>
      </c>
      <c r="BT367" s="102">
        <f t="shared" si="840"/>
        <v>178046.66880000001</v>
      </c>
      <c r="BU367" s="104"/>
      <c r="BV367" s="98">
        <f t="shared" si="841"/>
        <v>0</v>
      </c>
      <c r="BW367" s="97"/>
      <c r="BX367" s="98">
        <f t="shared" si="842"/>
        <v>0</v>
      </c>
      <c r="BY367" s="97"/>
      <c r="BZ367" s="98">
        <f t="shared" si="843"/>
        <v>0</v>
      </c>
      <c r="CA367" s="97">
        <v>1</v>
      </c>
      <c r="CB367" s="98">
        <f t="shared" si="844"/>
        <v>161860.60800000001</v>
      </c>
      <c r="CC367" s="97"/>
      <c r="CD367" s="98">
        <f t="shared" si="845"/>
        <v>0</v>
      </c>
      <c r="CE367" s="97"/>
      <c r="CF367" s="98">
        <f t="shared" si="846"/>
        <v>0</v>
      </c>
      <c r="CG367" s="97"/>
      <c r="CH367" s="98">
        <f t="shared" si="847"/>
        <v>0</v>
      </c>
      <c r="CI367" s="97">
        <v>0</v>
      </c>
      <c r="CJ367" s="98">
        <f t="shared" si="848"/>
        <v>0</v>
      </c>
      <c r="CK367" s="97">
        <v>4</v>
      </c>
      <c r="CL367" s="98">
        <f t="shared" si="849"/>
        <v>539535.35999999999</v>
      </c>
      <c r="CM367" s="97">
        <v>10</v>
      </c>
      <c r="CN367" s="98">
        <f t="shared" si="850"/>
        <v>1497210.6240000001</v>
      </c>
      <c r="CO367" s="97">
        <v>2</v>
      </c>
      <c r="CP367" s="98">
        <f t="shared" si="851"/>
        <v>359330.54976000002</v>
      </c>
      <c r="CQ367" s="97">
        <v>1</v>
      </c>
      <c r="CR367" s="98">
        <f t="shared" si="852"/>
        <v>194232.72959999999</v>
      </c>
      <c r="CS367" s="97"/>
      <c r="CT367" s="98">
        <f t="shared" si="853"/>
        <v>0</v>
      </c>
      <c r="CU367" s="103"/>
      <c r="CV367" s="98">
        <f t="shared" si="854"/>
        <v>0</v>
      </c>
      <c r="CW367" s="97"/>
      <c r="CX367" s="102">
        <f t="shared" si="855"/>
        <v>0</v>
      </c>
      <c r="CY367" s="97"/>
      <c r="CZ367" s="98">
        <f t="shared" si="856"/>
        <v>0</v>
      </c>
      <c r="DA367" s="104"/>
      <c r="DB367" s="98">
        <f t="shared" si="857"/>
        <v>0</v>
      </c>
      <c r="DC367" s="97">
        <v>1</v>
      </c>
      <c r="DD367" s="98">
        <f t="shared" si="858"/>
        <v>194232.72959999999</v>
      </c>
      <c r="DE367" s="97"/>
      <c r="DF367" s="98">
        <f t="shared" si="859"/>
        <v>0</v>
      </c>
      <c r="DG367" s="97"/>
      <c r="DH367" s="102">
        <f t="shared" si="860"/>
        <v>0</v>
      </c>
      <c r="DI367" s="98">
        <f t="shared" si="861"/>
        <v>75</v>
      </c>
      <c r="DJ367" s="98">
        <f t="shared" si="861"/>
        <v>11698205.675520001</v>
      </c>
    </row>
    <row r="368" spans="1:114" ht="15.75" customHeight="1" x14ac:dyDescent="0.25">
      <c r="A368" s="89"/>
      <c r="B368" s="90">
        <v>318</v>
      </c>
      <c r="C368" s="91" t="s">
        <v>815</v>
      </c>
      <c r="D368" s="92" t="s">
        <v>816</v>
      </c>
      <c r="E368" s="85">
        <v>23160</v>
      </c>
      <c r="F368" s="93">
        <v>11.11</v>
      </c>
      <c r="G368" s="173">
        <v>0.8</v>
      </c>
      <c r="H368" s="88"/>
      <c r="I368" s="95">
        <v>1.4</v>
      </c>
      <c r="J368" s="95">
        <v>1.68</v>
      </c>
      <c r="K368" s="95">
        <v>2.23</v>
      </c>
      <c r="L368" s="96">
        <v>2.57</v>
      </c>
      <c r="M368" s="97"/>
      <c r="N368" s="98">
        <f t="shared" si="811"/>
        <v>0</v>
      </c>
      <c r="O368" s="87">
        <v>15</v>
      </c>
      <c r="P368" s="97">
        <f t="shared" si="812"/>
        <v>4755044.4479999999</v>
      </c>
      <c r="Q368" s="97"/>
      <c r="R368" s="98">
        <f t="shared" si="813"/>
        <v>0</v>
      </c>
      <c r="S368" s="97"/>
      <c r="T368" s="98">
        <f t="shared" si="814"/>
        <v>0</v>
      </c>
      <c r="U368" s="97"/>
      <c r="V368" s="98">
        <f t="shared" si="815"/>
        <v>0</v>
      </c>
      <c r="W368" s="97"/>
      <c r="X368" s="98">
        <f t="shared" si="816"/>
        <v>0</v>
      </c>
      <c r="Y368" s="97"/>
      <c r="Z368" s="98">
        <f t="shared" si="817"/>
        <v>0</v>
      </c>
      <c r="AA368" s="97"/>
      <c r="AB368" s="98">
        <f t="shared" si="818"/>
        <v>0</v>
      </c>
      <c r="AC368" s="97"/>
      <c r="AD368" s="98">
        <f t="shared" si="819"/>
        <v>0</v>
      </c>
      <c r="AE368" s="97"/>
      <c r="AF368" s="98">
        <f t="shared" si="820"/>
        <v>0</v>
      </c>
      <c r="AG368" s="99"/>
      <c r="AH368" s="98">
        <f t="shared" si="821"/>
        <v>0</v>
      </c>
      <c r="AI368" s="97">
        <v>2</v>
      </c>
      <c r="AJ368" s="98">
        <f t="shared" si="822"/>
        <v>634005.9264</v>
      </c>
      <c r="AK368" s="97"/>
      <c r="AL368" s="97">
        <f t="shared" si="823"/>
        <v>0</v>
      </c>
      <c r="AM368" s="97"/>
      <c r="AN368" s="98">
        <f t="shared" si="824"/>
        <v>0</v>
      </c>
      <c r="AO368" s="103"/>
      <c r="AP368" s="98">
        <f t="shared" si="825"/>
        <v>0</v>
      </c>
      <c r="AQ368" s="97">
        <v>0</v>
      </c>
      <c r="AR368" s="102">
        <f t="shared" si="826"/>
        <v>0</v>
      </c>
      <c r="AS368" s="97"/>
      <c r="AT368" s="98">
        <f t="shared" si="827"/>
        <v>0</v>
      </c>
      <c r="AU368" s="97"/>
      <c r="AV368" s="97">
        <f t="shared" si="828"/>
        <v>0</v>
      </c>
      <c r="AW368" s="97"/>
      <c r="AX368" s="98">
        <f t="shared" si="829"/>
        <v>0</v>
      </c>
      <c r="AY368" s="97"/>
      <c r="AZ368" s="98">
        <f t="shared" si="830"/>
        <v>0</v>
      </c>
      <c r="BA368" s="97"/>
      <c r="BB368" s="98">
        <f t="shared" si="831"/>
        <v>0</v>
      </c>
      <c r="BC368" s="97"/>
      <c r="BD368" s="98">
        <f t="shared" si="832"/>
        <v>0</v>
      </c>
      <c r="BE368" s="97"/>
      <c r="BF368" s="98">
        <f t="shared" si="833"/>
        <v>0</v>
      </c>
      <c r="BG368" s="97">
        <v>4</v>
      </c>
      <c r="BH368" s="98">
        <f t="shared" si="834"/>
        <v>1521614.2233599999</v>
      </c>
      <c r="BI368" s="97"/>
      <c r="BJ368" s="98">
        <f t="shared" si="835"/>
        <v>0</v>
      </c>
      <c r="BK368" s="97"/>
      <c r="BL368" s="98">
        <f t="shared" si="836"/>
        <v>0</v>
      </c>
      <c r="BM368" s="97"/>
      <c r="BN368" s="98">
        <f t="shared" si="837"/>
        <v>0</v>
      </c>
      <c r="BO368" s="97"/>
      <c r="BP368" s="98">
        <f t="shared" si="838"/>
        <v>0</v>
      </c>
      <c r="BQ368" s="97"/>
      <c r="BR368" s="98">
        <f t="shared" si="839"/>
        <v>0</v>
      </c>
      <c r="BS368" s="97"/>
      <c r="BT368" s="102">
        <f t="shared" si="840"/>
        <v>0</v>
      </c>
      <c r="BU368" s="104"/>
      <c r="BV368" s="98">
        <f t="shared" si="841"/>
        <v>0</v>
      </c>
      <c r="BW368" s="97"/>
      <c r="BX368" s="98">
        <f t="shared" si="842"/>
        <v>0</v>
      </c>
      <c r="BY368" s="97"/>
      <c r="BZ368" s="98">
        <f t="shared" si="843"/>
        <v>0</v>
      </c>
      <c r="CA368" s="97"/>
      <c r="CB368" s="98">
        <f t="shared" si="844"/>
        <v>0</v>
      </c>
      <c r="CC368" s="97"/>
      <c r="CD368" s="98">
        <f t="shared" si="845"/>
        <v>0</v>
      </c>
      <c r="CE368" s="97"/>
      <c r="CF368" s="98">
        <f t="shared" si="846"/>
        <v>0</v>
      </c>
      <c r="CG368" s="97"/>
      <c r="CH368" s="98">
        <f t="shared" si="847"/>
        <v>0</v>
      </c>
      <c r="CI368" s="97">
        <v>0</v>
      </c>
      <c r="CJ368" s="98">
        <f t="shared" si="848"/>
        <v>0</v>
      </c>
      <c r="CK368" s="97"/>
      <c r="CL368" s="98">
        <f t="shared" si="849"/>
        <v>0</v>
      </c>
      <c r="CM368" s="97"/>
      <c r="CN368" s="98">
        <f t="shared" si="850"/>
        <v>0</v>
      </c>
      <c r="CO368" s="97">
        <v>1</v>
      </c>
      <c r="CP368" s="98">
        <f t="shared" si="851"/>
        <v>383861.76998399996</v>
      </c>
      <c r="CQ368" s="97">
        <v>1</v>
      </c>
      <c r="CR368" s="98">
        <f t="shared" si="852"/>
        <v>414985.69727999991</v>
      </c>
      <c r="CS368" s="97"/>
      <c r="CT368" s="98">
        <f t="shared" si="853"/>
        <v>0</v>
      </c>
      <c r="CU368" s="103"/>
      <c r="CV368" s="98">
        <f t="shared" si="854"/>
        <v>0</v>
      </c>
      <c r="CW368" s="97"/>
      <c r="CX368" s="102">
        <f t="shared" si="855"/>
        <v>0</v>
      </c>
      <c r="CY368" s="97"/>
      <c r="CZ368" s="98">
        <f t="shared" si="856"/>
        <v>0</v>
      </c>
      <c r="DA368" s="104"/>
      <c r="DB368" s="98">
        <f t="shared" si="857"/>
        <v>0</v>
      </c>
      <c r="DC368" s="97">
        <v>1</v>
      </c>
      <c r="DD368" s="98">
        <f t="shared" si="858"/>
        <v>414985.69727999991</v>
      </c>
      <c r="DE368" s="97"/>
      <c r="DF368" s="98">
        <f t="shared" si="859"/>
        <v>0</v>
      </c>
      <c r="DG368" s="97"/>
      <c r="DH368" s="102">
        <f t="shared" si="860"/>
        <v>0</v>
      </c>
      <c r="DI368" s="98">
        <f t="shared" si="861"/>
        <v>24</v>
      </c>
      <c r="DJ368" s="98">
        <f t="shared" si="861"/>
        <v>8124497.7623040006</v>
      </c>
    </row>
    <row r="369" spans="1:114" ht="30" x14ac:dyDescent="0.25">
      <c r="A369" s="89"/>
      <c r="B369" s="90">
        <v>319</v>
      </c>
      <c r="C369" s="91" t="s">
        <v>817</v>
      </c>
      <c r="D369" s="92" t="s">
        <v>818</v>
      </c>
      <c r="E369" s="85">
        <v>23160</v>
      </c>
      <c r="F369" s="108">
        <v>14.07</v>
      </c>
      <c r="G369" s="94">
        <v>1</v>
      </c>
      <c r="H369" s="88"/>
      <c r="I369" s="95">
        <v>1.4</v>
      </c>
      <c r="J369" s="95">
        <v>1.68</v>
      </c>
      <c r="K369" s="95">
        <v>2.23</v>
      </c>
      <c r="L369" s="96">
        <v>2.57</v>
      </c>
      <c r="M369" s="97"/>
      <c r="N369" s="98">
        <f t="shared" si="811"/>
        <v>0</v>
      </c>
      <c r="O369" s="87">
        <v>12</v>
      </c>
      <c r="P369" s="97">
        <f t="shared" si="812"/>
        <v>6021914.9759999998</v>
      </c>
      <c r="Q369" s="97"/>
      <c r="R369" s="98">
        <f t="shared" si="813"/>
        <v>0</v>
      </c>
      <c r="S369" s="97"/>
      <c r="T369" s="98">
        <f t="shared" si="814"/>
        <v>0</v>
      </c>
      <c r="U369" s="97"/>
      <c r="V369" s="98">
        <f t="shared" si="815"/>
        <v>0</v>
      </c>
      <c r="W369" s="97"/>
      <c r="X369" s="98">
        <f t="shared" si="816"/>
        <v>0</v>
      </c>
      <c r="Y369" s="97"/>
      <c r="Z369" s="98">
        <f t="shared" si="817"/>
        <v>0</v>
      </c>
      <c r="AA369" s="97"/>
      <c r="AB369" s="98">
        <f t="shared" si="818"/>
        <v>0</v>
      </c>
      <c r="AC369" s="97"/>
      <c r="AD369" s="98">
        <f t="shared" si="819"/>
        <v>0</v>
      </c>
      <c r="AE369" s="97"/>
      <c r="AF369" s="98">
        <f t="shared" si="820"/>
        <v>0</v>
      </c>
      <c r="AG369" s="99"/>
      <c r="AH369" s="98">
        <f t="shared" si="821"/>
        <v>0</v>
      </c>
      <c r="AI369" s="97"/>
      <c r="AJ369" s="98">
        <f t="shared" si="822"/>
        <v>0</v>
      </c>
      <c r="AK369" s="97"/>
      <c r="AL369" s="97">
        <f t="shared" si="823"/>
        <v>0</v>
      </c>
      <c r="AM369" s="97">
        <v>0</v>
      </c>
      <c r="AN369" s="98">
        <f t="shared" si="824"/>
        <v>0</v>
      </c>
      <c r="AO369" s="103"/>
      <c r="AP369" s="98">
        <f t="shared" si="825"/>
        <v>0</v>
      </c>
      <c r="AQ369" s="97">
        <v>0</v>
      </c>
      <c r="AR369" s="102">
        <f t="shared" si="826"/>
        <v>0</v>
      </c>
      <c r="AS369" s="97"/>
      <c r="AT369" s="98">
        <f t="shared" si="827"/>
        <v>0</v>
      </c>
      <c r="AU369" s="97"/>
      <c r="AV369" s="97">
        <f t="shared" si="828"/>
        <v>0</v>
      </c>
      <c r="AW369" s="97"/>
      <c r="AX369" s="98">
        <f t="shared" si="829"/>
        <v>0</v>
      </c>
      <c r="AY369" s="97"/>
      <c r="AZ369" s="98">
        <f t="shared" si="830"/>
        <v>0</v>
      </c>
      <c r="BA369" s="97"/>
      <c r="BB369" s="98">
        <f t="shared" si="831"/>
        <v>0</v>
      </c>
      <c r="BC369" s="97"/>
      <c r="BD369" s="98">
        <f t="shared" si="832"/>
        <v>0</v>
      </c>
      <c r="BE369" s="97"/>
      <c r="BF369" s="98">
        <f t="shared" si="833"/>
        <v>0</v>
      </c>
      <c r="BG369" s="97"/>
      <c r="BH369" s="98">
        <f t="shared" si="834"/>
        <v>0</v>
      </c>
      <c r="BI369" s="97"/>
      <c r="BJ369" s="98">
        <f t="shared" si="835"/>
        <v>0</v>
      </c>
      <c r="BK369" s="97"/>
      <c r="BL369" s="98">
        <f t="shared" si="836"/>
        <v>0</v>
      </c>
      <c r="BM369" s="97"/>
      <c r="BN369" s="98">
        <f t="shared" si="837"/>
        <v>0</v>
      </c>
      <c r="BO369" s="97"/>
      <c r="BP369" s="98">
        <f t="shared" si="838"/>
        <v>0</v>
      </c>
      <c r="BQ369" s="97"/>
      <c r="BR369" s="98">
        <f t="shared" si="839"/>
        <v>0</v>
      </c>
      <c r="BS369" s="97">
        <v>2</v>
      </c>
      <c r="BT369" s="102">
        <f t="shared" si="840"/>
        <v>1204382.9952</v>
      </c>
      <c r="BU369" s="104"/>
      <c r="BV369" s="98">
        <f t="shared" si="841"/>
        <v>0</v>
      </c>
      <c r="BW369" s="97"/>
      <c r="BX369" s="98">
        <f t="shared" si="842"/>
        <v>0</v>
      </c>
      <c r="BY369" s="97"/>
      <c r="BZ369" s="98">
        <f t="shared" si="843"/>
        <v>0</v>
      </c>
      <c r="CA369" s="97"/>
      <c r="CB369" s="98">
        <f t="shared" si="844"/>
        <v>0</v>
      </c>
      <c r="CC369" s="97"/>
      <c r="CD369" s="98">
        <f t="shared" si="845"/>
        <v>0</v>
      </c>
      <c r="CE369" s="97"/>
      <c r="CF369" s="98">
        <f t="shared" si="846"/>
        <v>0</v>
      </c>
      <c r="CG369" s="97"/>
      <c r="CH369" s="98">
        <f t="shared" si="847"/>
        <v>0</v>
      </c>
      <c r="CI369" s="97">
        <v>0</v>
      </c>
      <c r="CJ369" s="98">
        <f t="shared" si="848"/>
        <v>0</v>
      </c>
      <c r="CK369" s="97"/>
      <c r="CL369" s="98">
        <f t="shared" si="849"/>
        <v>0</v>
      </c>
      <c r="CM369" s="97"/>
      <c r="CN369" s="98">
        <f t="shared" si="850"/>
        <v>0</v>
      </c>
      <c r="CO369" s="97">
        <v>0</v>
      </c>
      <c r="CP369" s="98">
        <f t="shared" si="851"/>
        <v>0</v>
      </c>
      <c r="CQ369" s="97">
        <v>1</v>
      </c>
      <c r="CR369" s="98">
        <f t="shared" si="852"/>
        <v>656936.17920000001</v>
      </c>
      <c r="CS369" s="97"/>
      <c r="CT369" s="98">
        <f t="shared" si="853"/>
        <v>0</v>
      </c>
      <c r="CU369" s="103"/>
      <c r="CV369" s="98">
        <f t="shared" si="854"/>
        <v>0</v>
      </c>
      <c r="CW369" s="97"/>
      <c r="CX369" s="102">
        <f t="shared" si="855"/>
        <v>0</v>
      </c>
      <c r="CY369" s="97"/>
      <c r="CZ369" s="98">
        <f t="shared" si="856"/>
        <v>0</v>
      </c>
      <c r="DA369" s="104"/>
      <c r="DB369" s="98">
        <f t="shared" si="857"/>
        <v>0</v>
      </c>
      <c r="DC369" s="97"/>
      <c r="DD369" s="98">
        <f t="shared" si="858"/>
        <v>0</v>
      </c>
      <c r="DE369" s="97"/>
      <c r="DF369" s="98">
        <f t="shared" si="859"/>
        <v>0</v>
      </c>
      <c r="DG369" s="97"/>
      <c r="DH369" s="102">
        <f t="shared" si="860"/>
        <v>0</v>
      </c>
      <c r="DI369" s="98">
        <f t="shared" si="861"/>
        <v>15</v>
      </c>
      <c r="DJ369" s="98">
        <f t="shared" si="861"/>
        <v>7883234.1503999997</v>
      </c>
    </row>
    <row r="370" spans="1:114" ht="18" customHeight="1" x14ac:dyDescent="0.25">
      <c r="A370" s="89">
        <v>34</v>
      </c>
      <c r="B370" s="204"/>
      <c r="C370" s="205"/>
      <c r="D370" s="201" t="s">
        <v>819</v>
      </c>
      <c r="E370" s="85">
        <v>23160</v>
      </c>
      <c r="F370" s="155">
        <v>1.18</v>
      </c>
      <c r="G370" s="94">
        <v>1</v>
      </c>
      <c r="H370" s="88"/>
      <c r="I370" s="95">
        <v>1.4</v>
      </c>
      <c r="J370" s="95">
        <v>1.68</v>
      </c>
      <c r="K370" s="95">
        <v>2.23</v>
      </c>
      <c r="L370" s="96">
        <v>2.57</v>
      </c>
      <c r="M370" s="113">
        <f>SUM(M371:M375)</f>
        <v>306</v>
      </c>
      <c r="N370" s="113">
        <f>SUM(N371:N375)</f>
        <v>10410308.832000002</v>
      </c>
      <c r="O370" s="113">
        <f>SUM(O371:O375)</f>
        <v>10</v>
      </c>
      <c r="P370" s="113">
        <f t="shared" ref="P370:BT370" si="862">SUM(P371:P375)</f>
        <v>677661.60000000009</v>
      </c>
      <c r="Q370" s="113">
        <f t="shared" si="862"/>
        <v>0</v>
      </c>
      <c r="R370" s="113">
        <f t="shared" si="862"/>
        <v>0</v>
      </c>
      <c r="S370" s="113">
        <f>SUM(S371:S375)</f>
        <v>0</v>
      </c>
      <c r="T370" s="113">
        <f t="shared" si="862"/>
        <v>0</v>
      </c>
      <c r="U370" s="113">
        <f>SUM(U371:U375)</f>
        <v>0</v>
      </c>
      <c r="V370" s="113">
        <f t="shared" si="862"/>
        <v>0</v>
      </c>
      <c r="W370" s="113">
        <f t="shared" si="862"/>
        <v>0</v>
      </c>
      <c r="X370" s="113">
        <f t="shared" si="862"/>
        <v>0</v>
      </c>
      <c r="Y370" s="113">
        <f>SUM(Y371:Y375)</f>
        <v>0</v>
      </c>
      <c r="Z370" s="113">
        <f t="shared" si="862"/>
        <v>0</v>
      </c>
      <c r="AA370" s="113">
        <f>SUM(AA371:AA375)</f>
        <v>0</v>
      </c>
      <c r="AB370" s="113">
        <f t="shared" si="862"/>
        <v>0</v>
      </c>
      <c r="AC370" s="113">
        <f>SUM(AC371:AC375)</f>
        <v>0</v>
      </c>
      <c r="AD370" s="113">
        <f t="shared" si="862"/>
        <v>0</v>
      </c>
      <c r="AE370" s="113">
        <f t="shared" si="862"/>
        <v>0</v>
      </c>
      <c r="AF370" s="113">
        <f t="shared" si="862"/>
        <v>0</v>
      </c>
      <c r="AG370" s="113">
        <f>SUM(AG371:AG375)</f>
        <v>288</v>
      </c>
      <c r="AH370" s="113">
        <f t="shared" si="862"/>
        <v>10292609.712000001</v>
      </c>
      <c r="AI370" s="113">
        <f>SUM(AI371:AI375)</f>
        <v>1</v>
      </c>
      <c r="AJ370" s="113">
        <f t="shared" si="862"/>
        <v>31743.096000000005</v>
      </c>
      <c r="AK370" s="113">
        <f>SUM(AK371:AK375)</f>
        <v>0</v>
      </c>
      <c r="AL370" s="113">
        <f t="shared" si="862"/>
        <v>0</v>
      </c>
      <c r="AM370" s="113">
        <f>SUM(AM371:AM375)</f>
        <v>297</v>
      </c>
      <c r="AN370" s="113">
        <f t="shared" si="862"/>
        <v>14357152.655999999</v>
      </c>
      <c r="AO370" s="113">
        <f>SUM(AO371:AO375)</f>
        <v>1</v>
      </c>
      <c r="AP370" s="113">
        <f t="shared" si="862"/>
        <v>69763.478399999993</v>
      </c>
      <c r="AQ370" s="113">
        <f t="shared" si="862"/>
        <v>0</v>
      </c>
      <c r="AR370" s="113">
        <f t="shared" si="862"/>
        <v>0</v>
      </c>
      <c r="AS370" s="113">
        <f t="shared" si="862"/>
        <v>0</v>
      </c>
      <c r="AT370" s="113">
        <f t="shared" si="862"/>
        <v>0</v>
      </c>
      <c r="AU370" s="113">
        <f>SUM(AU371:AU375)</f>
        <v>2</v>
      </c>
      <c r="AV370" s="113">
        <f t="shared" si="862"/>
        <v>47566.008000000002</v>
      </c>
      <c r="AW370" s="113">
        <f>SUM(AW371:AW375)</f>
        <v>0</v>
      </c>
      <c r="AX370" s="113">
        <f>SUM(AX371:AX375)</f>
        <v>0</v>
      </c>
      <c r="AY370" s="113">
        <f>SUM(AY371:AY375)</f>
        <v>0</v>
      </c>
      <c r="AZ370" s="113">
        <f t="shared" si="862"/>
        <v>0</v>
      </c>
      <c r="BA370" s="113">
        <v>0</v>
      </c>
      <c r="BB370" s="113">
        <f t="shared" si="862"/>
        <v>0</v>
      </c>
      <c r="BC370" s="113">
        <f>SUM(BC371:BC375)</f>
        <v>0</v>
      </c>
      <c r="BD370" s="113">
        <f t="shared" si="862"/>
        <v>0</v>
      </c>
      <c r="BE370" s="113">
        <f t="shared" si="862"/>
        <v>0</v>
      </c>
      <c r="BF370" s="113">
        <f t="shared" si="862"/>
        <v>0</v>
      </c>
      <c r="BG370" s="113">
        <f>SUM(BG371:BG375)</f>
        <v>0</v>
      </c>
      <c r="BH370" s="113">
        <f t="shared" si="862"/>
        <v>0</v>
      </c>
      <c r="BI370" s="113">
        <f>SUM(BI371:BI375)</f>
        <v>0</v>
      </c>
      <c r="BJ370" s="113">
        <f t="shared" si="862"/>
        <v>0</v>
      </c>
      <c r="BK370" s="113">
        <v>0</v>
      </c>
      <c r="BL370" s="113">
        <f t="shared" si="862"/>
        <v>0</v>
      </c>
      <c r="BM370" s="113">
        <f>SUM(BM371:BM375)</f>
        <v>4</v>
      </c>
      <c r="BN370" s="113">
        <f t="shared" si="862"/>
        <v>176256.864</v>
      </c>
      <c r="BO370" s="113">
        <f t="shared" si="862"/>
        <v>0</v>
      </c>
      <c r="BP370" s="113">
        <f t="shared" si="862"/>
        <v>0</v>
      </c>
      <c r="BQ370" s="113">
        <f t="shared" si="862"/>
        <v>18</v>
      </c>
      <c r="BR370" s="113">
        <f t="shared" si="862"/>
        <v>797848.28928000003</v>
      </c>
      <c r="BS370" s="113">
        <f>SUM(BS371:BS375)</f>
        <v>9</v>
      </c>
      <c r="BT370" s="203">
        <f t="shared" si="862"/>
        <v>336405.48480000003</v>
      </c>
      <c r="BU370" s="156">
        <f>SUM(BU371:BU375)</f>
        <v>0</v>
      </c>
      <c r="BV370" s="113">
        <f t="shared" ref="BV370:DJ370" si="863">SUM(BV371:BV375)</f>
        <v>0</v>
      </c>
      <c r="BW370" s="113">
        <f>SUM(BW371:BW375)</f>
        <v>0</v>
      </c>
      <c r="BX370" s="113">
        <f t="shared" si="863"/>
        <v>0</v>
      </c>
      <c r="BY370" s="113">
        <f t="shared" si="863"/>
        <v>0</v>
      </c>
      <c r="BZ370" s="113">
        <f t="shared" si="863"/>
        <v>0</v>
      </c>
      <c r="CA370" s="113">
        <f>SUM(CA371:CA375)</f>
        <v>0</v>
      </c>
      <c r="CB370" s="113">
        <f>SUM(CB371:CB375)</f>
        <v>0</v>
      </c>
      <c r="CC370" s="113">
        <f>SUM(CC371:CC375)</f>
        <v>0</v>
      </c>
      <c r="CD370" s="113">
        <f t="shared" si="863"/>
        <v>0</v>
      </c>
      <c r="CE370" s="113">
        <f>SUM(CE371:CE375)</f>
        <v>0</v>
      </c>
      <c r="CF370" s="113">
        <f t="shared" si="863"/>
        <v>0</v>
      </c>
      <c r="CG370" s="113">
        <f>SUM(CG371:CG375)</f>
        <v>0</v>
      </c>
      <c r="CH370" s="113">
        <f t="shared" si="863"/>
        <v>0</v>
      </c>
      <c r="CI370" s="113">
        <f>SUM(CI371:CI375)</f>
        <v>3</v>
      </c>
      <c r="CJ370" s="113">
        <f t="shared" si="863"/>
        <v>103886.496</v>
      </c>
      <c r="CK370" s="113">
        <f t="shared" si="863"/>
        <v>1</v>
      </c>
      <c r="CL370" s="113">
        <f t="shared" si="863"/>
        <v>28857.360000000001</v>
      </c>
      <c r="CM370" s="113">
        <f t="shared" si="863"/>
        <v>5</v>
      </c>
      <c r="CN370" s="113">
        <f t="shared" si="863"/>
        <v>160158.348</v>
      </c>
      <c r="CO370" s="113">
        <f t="shared" si="863"/>
        <v>0</v>
      </c>
      <c r="CP370" s="113">
        <f t="shared" si="863"/>
        <v>0</v>
      </c>
      <c r="CQ370" s="113">
        <f t="shared" si="863"/>
        <v>25</v>
      </c>
      <c r="CR370" s="113">
        <f t="shared" si="863"/>
        <v>1038864.9599999998</v>
      </c>
      <c r="CS370" s="113">
        <f t="shared" si="863"/>
        <v>0</v>
      </c>
      <c r="CT370" s="113">
        <f t="shared" si="863"/>
        <v>0</v>
      </c>
      <c r="CU370" s="113">
        <f>SUM(CU371:CU375)</f>
        <v>0</v>
      </c>
      <c r="CV370" s="113">
        <f t="shared" si="863"/>
        <v>0</v>
      </c>
      <c r="CW370" s="113">
        <f t="shared" si="863"/>
        <v>0</v>
      </c>
      <c r="CX370" s="113">
        <f t="shared" si="863"/>
        <v>0</v>
      </c>
      <c r="CY370" s="113">
        <f>SUM(CY371:CY375)</f>
        <v>0</v>
      </c>
      <c r="CZ370" s="113">
        <f t="shared" si="863"/>
        <v>0</v>
      </c>
      <c r="DA370" s="113">
        <f t="shared" si="863"/>
        <v>1</v>
      </c>
      <c r="DB370" s="113">
        <f t="shared" si="863"/>
        <v>34628.832000000002</v>
      </c>
      <c r="DC370" s="113">
        <f>SUM(DC371:DC375)</f>
        <v>0</v>
      </c>
      <c r="DD370" s="113">
        <f t="shared" si="863"/>
        <v>0</v>
      </c>
      <c r="DE370" s="113">
        <f>SUM(DE371:DE375)</f>
        <v>0</v>
      </c>
      <c r="DF370" s="113">
        <f t="shared" si="863"/>
        <v>0</v>
      </c>
      <c r="DG370" s="113">
        <f>SUM(DG371:DG375)</f>
        <v>15</v>
      </c>
      <c r="DH370" s="203">
        <f t="shared" si="863"/>
        <v>882014.90220000001</v>
      </c>
      <c r="DI370" s="113">
        <f t="shared" si="863"/>
        <v>986</v>
      </c>
      <c r="DJ370" s="113">
        <f t="shared" si="863"/>
        <v>39445726.918680005</v>
      </c>
    </row>
    <row r="371" spans="1:114" ht="33" customHeight="1" x14ac:dyDescent="0.25">
      <c r="A371" s="89"/>
      <c r="B371" s="90">
        <v>320</v>
      </c>
      <c r="C371" s="91" t="s">
        <v>820</v>
      </c>
      <c r="D371" s="168" t="s">
        <v>821</v>
      </c>
      <c r="E371" s="85">
        <v>23160</v>
      </c>
      <c r="F371" s="93">
        <v>0.89</v>
      </c>
      <c r="G371" s="94">
        <v>1</v>
      </c>
      <c r="H371" s="88"/>
      <c r="I371" s="95">
        <v>1.4</v>
      </c>
      <c r="J371" s="95">
        <v>1.68</v>
      </c>
      <c r="K371" s="95">
        <v>2.23</v>
      </c>
      <c r="L371" s="96">
        <v>2.57</v>
      </c>
      <c r="M371" s="97">
        <v>150</v>
      </c>
      <c r="N371" s="98">
        <f>(M371*$E371*$F371*$G371*$I371*$N$11)</f>
        <v>4761464.4000000004</v>
      </c>
      <c r="O371" s="97"/>
      <c r="P371" s="97">
        <f>(O371*$E371*$F371*$G371*$I371*$P$11)</f>
        <v>0</v>
      </c>
      <c r="Q371" s="97"/>
      <c r="R371" s="98">
        <f>(Q371*$E371*$F371*$G371*$I371*$R$11)</f>
        <v>0</v>
      </c>
      <c r="S371" s="97"/>
      <c r="T371" s="98">
        <f>(S371/12*2*$E371*$F371*$G371*$I371*$T$11)+(S371/12*10*$E371*$F371*$G371*$I371*$T$12)</f>
        <v>0</v>
      </c>
      <c r="U371" s="97">
        <v>0</v>
      </c>
      <c r="V371" s="98">
        <f>(U371*$E371*$F371*$G371*$I371*$V$11)</f>
        <v>0</v>
      </c>
      <c r="W371" s="97">
        <v>0</v>
      </c>
      <c r="X371" s="98">
        <f>(W371*$E371*$F371*$G371*$I371*$X$11)</f>
        <v>0</v>
      </c>
      <c r="Y371" s="97"/>
      <c r="Z371" s="98">
        <f>(Y371*$E371*$F371*$G371*$I371*$Z$11)</f>
        <v>0</v>
      </c>
      <c r="AA371" s="97">
        <v>0</v>
      </c>
      <c r="AB371" s="98">
        <f>(AA371*$E371*$F371*$G371*$I371*$AB$11)</f>
        <v>0</v>
      </c>
      <c r="AC371" s="97"/>
      <c r="AD371" s="98">
        <f>(AC371*$E371*$F371*$G371*$I371*$AD$11)</f>
        <v>0</v>
      </c>
      <c r="AE371" s="97">
        <v>0</v>
      </c>
      <c r="AF371" s="98">
        <f>(AE371*$E371*$F371*$G371*$I371*$AF$11)</f>
        <v>0</v>
      </c>
      <c r="AG371" s="97">
        <v>150</v>
      </c>
      <c r="AH371" s="98">
        <f>(AG371*$E371*$F371*$G371*$I371*$AH$11)</f>
        <v>4761464.4000000004</v>
      </c>
      <c r="AI371" s="97">
        <v>1</v>
      </c>
      <c r="AJ371" s="98">
        <f>(AI371*$E371*$F371*$G371*$I371*$AJ$11)</f>
        <v>31743.096000000005</v>
      </c>
      <c r="AK371" s="97">
        <v>0</v>
      </c>
      <c r="AL371" s="97">
        <f>(AK371*$E371*$F371*$G371*$I371*$AL$11)</f>
        <v>0</v>
      </c>
      <c r="AM371" s="97">
        <v>150</v>
      </c>
      <c r="AN371" s="98">
        <f>(AM371*$E371*$F371*$G371*$J371*$AN$11)</f>
        <v>5713757.2800000003</v>
      </c>
      <c r="AO371" s="103">
        <v>0</v>
      </c>
      <c r="AP371" s="98">
        <f>(AO371*$E371*$F371*$G371*$J371*$AP$11)</f>
        <v>0</v>
      </c>
      <c r="AQ371" s="97">
        <v>0</v>
      </c>
      <c r="AR371" s="102">
        <f>(AQ371*$E371*$F371*$G371*$J371*$AR$11)</f>
        <v>0</v>
      </c>
      <c r="AS371" s="97"/>
      <c r="AT371" s="98">
        <f>(AS371*$E371*$F371*$G371*$I371*$AT$11)</f>
        <v>0</v>
      </c>
      <c r="AU371" s="97">
        <v>1</v>
      </c>
      <c r="AV371" s="97">
        <f>(AU371*$E371*$F371*$G371*$I371*$AV$11)</f>
        <v>25971.624</v>
      </c>
      <c r="AW371" s="97"/>
      <c r="AX371" s="98">
        <f>(AW371*$E371*$F371*$G371*$I371*$AX$11)</f>
        <v>0</v>
      </c>
      <c r="AY371" s="97">
        <v>0</v>
      </c>
      <c r="AZ371" s="98">
        <f>(AY371*$E371*$F371*$G371*$I371*$AZ$11)</f>
        <v>0</v>
      </c>
      <c r="BA371" s="97">
        <v>0</v>
      </c>
      <c r="BB371" s="98">
        <f>(BA371*$E371*$F371*$G371*$I371*$BB$11)</f>
        <v>0</v>
      </c>
      <c r="BC371" s="97">
        <v>0</v>
      </c>
      <c r="BD371" s="98">
        <f>(BC371*$E371*$F371*$G371*$I371*$BD$11)</f>
        <v>0</v>
      </c>
      <c r="BE371" s="97"/>
      <c r="BF371" s="98">
        <f>(BE371*$E371*$F371*$G371*$I371*$BF$11)</f>
        <v>0</v>
      </c>
      <c r="BG371" s="97"/>
      <c r="BH371" s="98">
        <f>(BG371*$E371*$F371*$G371*$J371*$BH$11)</f>
        <v>0</v>
      </c>
      <c r="BI371" s="97"/>
      <c r="BJ371" s="98">
        <f>(BI371*$E371*$F371*$G371*$J371*$BJ$11)</f>
        <v>0</v>
      </c>
      <c r="BK371" s="97">
        <v>0</v>
      </c>
      <c r="BL371" s="98">
        <f>(BK371*$E371*$F371*$G371*$J371*$BL$11)</f>
        <v>0</v>
      </c>
      <c r="BM371" s="97">
        <v>1</v>
      </c>
      <c r="BN371" s="98">
        <f>(BM371*$E371*$F371*$G371*$J371*$BN$11)</f>
        <v>34628.832000000002</v>
      </c>
      <c r="BO371" s="97">
        <v>0</v>
      </c>
      <c r="BP371" s="98">
        <f>(BO371*$E371*$F371*$G371*$J371*$BP$11)</f>
        <v>0</v>
      </c>
      <c r="BQ371" s="97">
        <v>18</v>
      </c>
      <c r="BR371" s="98">
        <f>(BQ371*$E371*$F371*$G371*$J371*$BR$11)</f>
        <v>797848.28928000003</v>
      </c>
      <c r="BS371" s="97">
        <v>8</v>
      </c>
      <c r="BT371" s="102">
        <f>(BS371*$E371*$F371*$G371*$J371*$BT$11)</f>
        <v>304733.72160000005</v>
      </c>
      <c r="BU371" s="104">
        <v>0</v>
      </c>
      <c r="BV371" s="98">
        <f>(BU371*$E371*$F371*$G371*$I371*$BV$11)</f>
        <v>0</v>
      </c>
      <c r="BW371" s="97">
        <v>0</v>
      </c>
      <c r="BX371" s="98">
        <f>(BW371*$E371*$F371*$G371*$I371*$BX$11)</f>
        <v>0</v>
      </c>
      <c r="BY371" s="97">
        <v>0</v>
      </c>
      <c r="BZ371" s="98">
        <f>(BY371*$E371*$F371*$G371*$I371*$BZ$11)</f>
        <v>0</v>
      </c>
      <c r="CA371" s="97"/>
      <c r="CB371" s="98">
        <f>(CA371*$E371*$F371*$G371*$J371*$CB$11)</f>
        <v>0</v>
      </c>
      <c r="CC371" s="97">
        <v>0</v>
      </c>
      <c r="CD371" s="98">
        <f>(CC371*$E371*$F371*$G371*$I371*$CD$11)</f>
        <v>0</v>
      </c>
      <c r="CE371" s="97"/>
      <c r="CF371" s="98">
        <f>(CE371*$E371*$F371*$G371*$I371*$CF$11)</f>
        <v>0</v>
      </c>
      <c r="CG371" s="97"/>
      <c r="CH371" s="98">
        <f>(CG371*$E371*$F371*$G371*$I371*$CH$11)</f>
        <v>0</v>
      </c>
      <c r="CI371" s="97">
        <v>3</v>
      </c>
      <c r="CJ371" s="98">
        <f>(CI371*$E371*$F371*$G371*$I371*$CJ$11)</f>
        <v>103886.496</v>
      </c>
      <c r="CK371" s="97">
        <v>1</v>
      </c>
      <c r="CL371" s="98">
        <f>(CK371*$E371*$F371*$G371*$I371*$CL$11)</f>
        <v>28857.360000000001</v>
      </c>
      <c r="CM371" s="97">
        <v>5</v>
      </c>
      <c r="CN371" s="98">
        <f>(CM371*$E371*$F371*$G371*$I371*$CN$11)</f>
        <v>160158.348</v>
      </c>
      <c r="CO371" s="97"/>
      <c r="CP371" s="98">
        <f>(CO371*$E371*$F371*$G371*$J371*$CP$11)</f>
        <v>0</v>
      </c>
      <c r="CQ371" s="97">
        <v>25</v>
      </c>
      <c r="CR371" s="98">
        <f>(CQ371*$E371*$F371*$G371*$J371*$CR$11)</f>
        <v>1038864.9599999998</v>
      </c>
      <c r="CS371" s="97">
        <v>0</v>
      </c>
      <c r="CT371" s="98">
        <f>(CS371*$E371*$F371*$G371*$J371*$CT$11)</f>
        <v>0</v>
      </c>
      <c r="CU371" s="103">
        <v>0</v>
      </c>
      <c r="CV371" s="98">
        <f>(CU371*$E371*$F371*$G371*$J371*$CV$11)</f>
        <v>0</v>
      </c>
      <c r="CW371" s="97">
        <v>0</v>
      </c>
      <c r="CX371" s="102">
        <f>(CW371*$E371*$F371*$G371*$J371*$CX$11)</f>
        <v>0</v>
      </c>
      <c r="CY371" s="97"/>
      <c r="CZ371" s="98">
        <f>(CY371*$E371*$F371*$G371*$J371*$CZ$11)</f>
        <v>0</v>
      </c>
      <c r="DA371" s="104">
        <v>1</v>
      </c>
      <c r="DB371" s="98">
        <f>(DA371*$E371*$F371*$G371*$J371*$DB$11)</f>
        <v>34628.832000000002</v>
      </c>
      <c r="DC371" s="97"/>
      <c r="DD371" s="98">
        <f>(DC371*$E371*$F371*$G371*$J371*$DD$11)</f>
        <v>0</v>
      </c>
      <c r="DE371" s="97"/>
      <c r="DF371" s="98">
        <f>(DE371*$E371*$F371*$G371*$K371*$DF$11)</f>
        <v>0</v>
      </c>
      <c r="DG371" s="97">
        <v>15</v>
      </c>
      <c r="DH371" s="102">
        <f>(DG371*$E371*$F371*$G371*$L371*$DH$11)</f>
        <v>882014.90220000001</v>
      </c>
      <c r="DI371" s="98">
        <f t="shared" ref="DI371:DJ375" si="864">SUM(M371,O371,Q371,S371,U371,W371,Y371,AA371,AC371,AE371,AG371,AI371,AO371,AS371,AU371,BY371,AK371,AY371,BA371,BC371,CM371,BE371,BG371,AM371,BK371,AQ371,CO371,BM371,CQ371,BO371,BQ371,BS371,CA371,BU371,BW371,CC371,CE371,CG371,CI371,CK371,CS371,CU371,BI371,AW371,CW371,CY371,DA371,DC371,DE371,DG371)</f>
        <v>529</v>
      </c>
      <c r="DJ371" s="98">
        <f t="shared" si="864"/>
        <v>18680022.541079998</v>
      </c>
    </row>
    <row r="372" spans="1:114" x14ac:dyDescent="0.25">
      <c r="A372" s="89"/>
      <c r="B372" s="90">
        <v>321</v>
      </c>
      <c r="C372" s="91" t="s">
        <v>822</v>
      </c>
      <c r="D372" s="92" t="s">
        <v>823</v>
      </c>
      <c r="E372" s="85">
        <v>23160</v>
      </c>
      <c r="F372" s="93">
        <v>0.74</v>
      </c>
      <c r="G372" s="94">
        <v>1</v>
      </c>
      <c r="H372" s="88"/>
      <c r="I372" s="95">
        <v>1.4</v>
      </c>
      <c r="J372" s="95">
        <v>1.68</v>
      </c>
      <c r="K372" s="95">
        <v>2.23</v>
      </c>
      <c r="L372" s="96">
        <v>2.57</v>
      </c>
      <c r="M372" s="97">
        <v>85</v>
      </c>
      <c r="N372" s="98">
        <f>(M372*$E372*$F372*$G372*$I372*$N$11)</f>
        <v>2243416.56</v>
      </c>
      <c r="O372" s="97"/>
      <c r="P372" s="97">
        <f>(O372*$E372*$F372*$G372*$I372*$P$11)</f>
        <v>0</v>
      </c>
      <c r="Q372" s="97"/>
      <c r="R372" s="98">
        <f>(Q372*$E372*$F372*$G372*$I372*$R$11)</f>
        <v>0</v>
      </c>
      <c r="S372" s="97"/>
      <c r="T372" s="98">
        <f>(S372/12*2*$E372*$F372*$G372*$I372*$T$11)+(S372/12*10*$E372*$F372*$G372*$I372*$T$12)</f>
        <v>0</v>
      </c>
      <c r="U372" s="97">
        <v>0</v>
      </c>
      <c r="V372" s="98">
        <f>(U372*$E372*$F372*$G372*$I372*$V$11)</f>
        <v>0</v>
      </c>
      <c r="W372" s="97">
        <v>0</v>
      </c>
      <c r="X372" s="98">
        <f>(W372*$E372*$F372*$G372*$I372*$X$11)</f>
        <v>0</v>
      </c>
      <c r="Y372" s="97"/>
      <c r="Z372" s="98">
        <f>(Y372*$E372*$F372*$G372*$I372*$Z$11)</f>
        <v>0</v>
      </c>
      <c r="AA372" s="97">
        <v>0</v>
      </c>
      <c r="AB372" s="98">
        <f>(AA372*$E372*$F372*$G372*$I372*$AB$11)</f>
        <v>0</v>
      </c>
      <c r="AC372" s="97"/>
      <c r="AD372" s="98">
        <f>(AC372*$E372*$F372*$G372*$I372*$AD$11)</f>
        <v>0</v>
      </c>
      <c r="AE372" s="97">
        <v>0</v>
      </c>
      <c r="AF372" s="98">
        <f>(AE372*$E372*$F372*$G372*$I372*$AF$11)</f>
        <v>0</v>
      </c>
      <c r="AG372" s="97">
        <v>52</v>
      </c>
      <c r="AH372" s="98">
        <f>(AG372*$E372*$F372*$G372*$I372*$AH$11)</f>
        <v>1372443.0720000002</v>
      </c>
      <c r="AI372" s="97"/>
      <c r="AJ372" s="98">
        <f>(AI372*$E372*$F372*$G372*$I372*$AJ$11)</f>
        <v>0</v>
      </c>
      <c r="AK372" s="97">
        <v>0</v>
      </c>
      <c r="AL372" s="97">
        <f>(AK372*$E372*$F372*$G372*$I372*$AL$11)</f>
        <v>0</v>
      </c>
      <c r="AM372" s="97">
        <v>5</v>
      </c>
      <c r="AN372" s="98">
        <f>(AM372*$E372*$F372*$G372*$J372*$AN$11)</f>
        <v>158358.81600000002</v>
      </c>
      <c r="AO372" s="103">
        <v>0</v>
      </c>
      <c r="AP372" s="98">
        <f>(AO372*$E372*$F372*$G372*$J372*$AP$11)</f>
        <v>0</v>
      </c>
      <c r="AQ372" s="97">
        <v>0</v>
      </c>
      <c r="AR372" s="102">
        <f>(AQ372*$E372*$F372*$G372*$J372*$AR$11)</f>
        <v>0</v>
      </c>
      <c r="AS372" s="97"/>
      <c r="AT372" s="98">
        <f>(AS372*$E372*$F372*$G372*$I372*$AT$11)</f>
        <v>0</v>
      </c>
      <c r="AU372" s="97">
        <v>1</v>
      </c>
      <c r="AV372" s="97">
        <f>(AU372*$E372*$F372*$G372*$I372*$AV$11)</f>
        <v>21594.384000000002</v>
      </c>
      <c r="AW372" s="97"/>
      <c r="AX372" s="98">
        <f>(AW372*$E372*$F372*$G372*$I372*$AX$11)</f>
        <v>0</v>
      </c>
      <c r="AY372" s="97">
        <v>0</v>
      </c>
      <c r="AZ372" s="98">
        <f>(AY372*$E372*$F372*$G372*$I372*$AZ$11)</f>
        <v>0</v>
      </c>
      <c r="BA372" s="97">
        <v>0</v>
      </c>
      <c r="BB372" s="98">
        <f>(BA372*$E372*$F372*$G372*$I372*$BB$11)</f>
        <v>0</v>
      </c>
      <c r="BC372" s="97">
        <v>0</v>
      </c>
      <c r="BD372" s="98">
        <f>(BC372*$E372*$F372*$G372*$I372*$BD$11)</f>
        <v>0</v>
      </c>
      <c r="BE372" s="97"/>
      <c r="BF372" s="98">
        <f>(BE372*$E372*$F372*$G372*$I372*$BF$11)</f>
        <v>0</v>
      </c>
      <c r="BG372" s="97"/>
      <c r="BH372" s="98">
        <f>(BG372*$E372*$F372*$G372*$J372*$BH$11)</f>
        <v>0</v>
      </c>
      <c r="BI372" s="97">
        <v>0</v>
      </c>
      <c r="BJ372" s="98">
        <f>(BI372*$E372*$F372*$G372*$J372*$BJ$11)</f>
        <v>0</v>
      </c>
      <c r="BK372" s="97">
        <v>0</v>
      </c>
      <c r="BL372" s="98">
        <f>(BK372*$E372*$F372*$G372*$J372*$BL$11)</f>
        <v>0</v>
      </c>
      <c r="BM372" s="97">
        <v>1</v>
      </c>
      <c r="BN372" s="98">
        <f>(BM372*$E372*$F372*$G372*$J372*$BN$11)</f>
        <v>28792.512000000002</v>
      </c>
      <c r="BO372" s="97"/>
      <c r="BP372" s="98">
        <f>(BO372*$E372*$F372*$G372*$J372*$BP$11)</f>
        <v>0</v>
      </c>
      <c r="BQ372" s="97"/>
      <c r="BR372" s="98">
        <f>(BQ372*$E372*$F372*$G372*$J372*$BR$11)</f>
        <v>0</v>
      </c>
      <c r="BS372" s="97">
        <v>1</v>
      </c>
      <c r="BT372" s="102">
        <f>(BS372*$E372*$F372*$G372*$J372*$BT$11)</f>
        <v>31671.763200000005</v>
      </c>
      <c r="BU372" s="104">
        <v>0</v>
      </c>
      <c r="BV372" s="98">
        <f>(BU372*$E372*$F372*$G372*$I372*$BV$11)</f>
        <v>0</v>
      </c>
      <c r="BW372" s="97">
        <v>0</v>
      </c>
      <c r="BX372" s="98">
        <f>(BW372*$E372*$F372*$G372*$I372*$BX$11)</f>
        <v>0</v>
      </c>
      <c r="BY372" s="97">
        <v>0</v>
      </c>
      <c r="BZ372" s="98">
        <f>(BY372*$E372*$F372*$G372*$I372*$BZ$11)</f>
        <v>0</v>
      </c>
      <c r="CA372" s="97"/>
      <c r="CB372" s="98">
        <f>(CA372*$E372*$F372*$G372*$J372*$CB$11)</f>
        <v>0</v>
      </c>
      <c r="CC372" s="97">
        <v>0</v>
      </c>
      <c r="CD372" s="98">
        <f>(CC372*$E372*$F372*$G372*$I372*$CD$11)</f>
        <v>0</v>
      </c>
      <c r="CE372" s="97"/>
      <c r="CF372" s="98">
        <f>(CE372*$E372*$F372*$G372*$I372*$CF$11)</f>
        <v>0</v>
      </c>
      <c r="CG372" s="97"/>
      <c r="CH372" s="98">
        <f>(CG372*$E372*$F372*$G372*$I372*$CH$11)</f>
        <v>0</v>
      </c>
      <c r="CI372" s="97"/>
      <c r="CJ372" s="98">
        <f>(CI372*$E372*$F372*$G372*$I372*$CJ$11)</f>
        <v>0</v>
      </c>
      <c r="CK372" s="97"/>
      <c r="CL372" s="98">
        <f>(CK372*$E372*$F372*$G372*$I372*$CL$11)</f>
        <v>0</v>
      </c>
      <c r="CM372" s="97"/>
      <c r="CN372" s="98">
        <f>(CM372*$E372*$F372*$G372*$I372*$CN$11)</f>
        <v>0</v>
      </c>
      <c r="CO372" s="97">
        <v>0</v>
      </c>
      <c r="CP372" s="98">
        <f>(CO372*$E372*$F372*$G372*$J372*$CP$11)</f>
        <v>0</v>
      </c>
      <c r="CQ372" s="97"/>
      <c r="CR372" s="98">
        <f>(CQ372*$E372*$F372*$G372*$J372*$CR$11)</f>
        <v>0</v>
      </c>
      <c r="CS372" s="97">
        <v>0</v>
      </c>
      <c r="CT372" s="98">
        <f>(CS372*$E372*$F372*$G372*$J372*$CT$11)</f>
        <v>0</v>
      </c>
      <c r="CU372" s="103">
        <v>0</v>
      </c>
      <c r="CV372" s="98">
        <f>(CU372*$E372*$F372*$G372*$J372*$CV$11)</f>
        <v>0</v>
      </c>
      <c r="CW372" s="97">
        <v>0</v>
      </c>
      <c r="CX372" s="102">
        <f>(CW372*$E372*$F372*$G372*$J372*$CX$11)</f>
        <v>0</v>
      </c>
      <c r="CY372" s="97">
        <v>0</v>
      </c>
      <c r="CZ372" s="98">
        <f>(CY372*$E372*$F372*$G372*$J372*$CZ$11)</f>
        <v>0</v>
      </c>
      <c r="DA372" s="104"/>
      <c r="DB372" s="98">
        <f>(DA372*$E372*$F372*$G372*$J372*$DB$11)</f>
        <v>0</v>
      </c>
      <c r="DC372" s="97"/>
      <c r="DD372" s="98">
        <f>(DC372*$E372*$F372*$G372*$J372*$DD$11)</f>
        <v>0</v>
      </c>
      <c r="DE372" s="97"/>
      <c r="DF372" s="98">
        <f>(DE372*$E372*$F372*$G372*$K372*$DF$11)</f>
        <v>0</v>
      </c>
      <c r="DG372" s="97"/>
      <c r="DH372" s="102">
        <f>(DG372*$E372*$F372*$G372*$L372*$DH$11)</f>
        <v>0</v>
      </c>
      <c r="DI372" s="98">
        <f t="shared" si="864"/>
        <v>145</v>
      </c>
      <c r="DJ372" s="98">
        <f t="shared" si="864"/>
        <v>3856277.1072000004</v>
      </c>
    </row>
    <row r="373" spans="1:114" x14ac:dyDescent="0.25">
      <c r="A373" s="89"/>
      <c r="B373" s="90">
        <v>322</v>
      </c>
      <c r="C373" s="91" t="s">
        <v>824</v>
      </c>
      <c r="D373" s="92" t="s">
        <v>825</v>
      </c>
      <c r="E373" s="85">
        <v>23160</v>
      </c>
      <c r="F373" s="93">
        <v>1.27</v>
      </c>
      <c r="G373" s="94">
        <v>1</v>
      </c>
      <c r="H373" s="88"/>
      <c r="I373" s="95">
        <v>1.4</v>
      </c>
      <c r="J373" s="95">
        <v>1.68</v>
      </c>
      <c r="K373" s="95">
        <v>2.23</v>
      </c>
      <c r="L373" s="96">
        <v>2.57</v>
      </c>
      <c r="M373" s="97">
        <v>60</v>
      </c>
      <c r="N373" s="98">
        <f>(M373*$E373*$F373*$G373*$I373*$N$11)</f>
        <v>2717779.68</v>
      </c>
      <c r="O373" s="97"/>
      <c r="P373" s="97">
        <f>(O373*$E373*$F373*$G373*$I373*$P$11)</f>
        <v>0</v>
      </c>
      <c r="Q373" s="97"/>
      <c r="R373" s="98">
        <f>(Q373*$E373*$F373*$G373*$I373*$R$11)</f>
        <v>0</v>
      </c>
      <c r="S373" s="97"/>
      <c r="T373" s="98">
        <f>(S373/12*2*$E373*$F373*$G373*$I373*$T$11)+(S373/12*10*$E373*$F373*$G373*$I373*$T$12)</f>
        <v>0</v>
      </c>
      <c r="U373" s="97"/>
      <c r="V373" s="98">
        <f>(U373*$E373*$F373*$G373*$I373*$V$11)</f>
        <v>0</v>
      </c>
      <c r="W373" s="97">
        <v>0</v>
      </c>
      <c r="X373" s="98">
        <f>(W373*$E373*$F373*$G373*$I373*$X$11)</f>
        <v>0</v>
      </c>
      <c r="Y373" s="97"/>
      <c r="Z373" s="98">
        <f>(Y373*$E373*$F373*$G373*$I373*$Z$11)</f>
        <v>0</v>
      </c>
      <c r="AA373" s="97">
        <v>0</v>
      </c>
      <c r="AB373" s="98">
        <f>(AA373*$E373*$F373*$G373*$I373*$AB$11)</f>
        <v>0</v>
      </c>
      <c r="AC373" s="97"/>
      <c r="AD373" s="98">
        <f>(AC373*$E373*$F373*$G373*$I373*$AD$11)</f>
        <v>0</v>
      </c>
      <c r="AE373" s="97">
        <v>0</v>
      </c>
      <c r="AF373" s="98">
        <f>(AE373*$E373*$F373*$G373*$I373*$AF$11)</f>
        <v>0</v>
      </c>
      <c r="AG373" s="97">
        <v>70</v>
      </c>
      <c r="AH373" s="98">
        <f>(AG373*$E373*$F373*$G373*$I373*$AH$11)</f>
        <v>3170742.96</v>
      </c>
      <c r="AI373" s="97"/>
      <c r="AJ373" s="98">
        <f>(AI373*$E373*$F373*$G373*$I373*$AJ$11)</f>
        <v>0</v>
      </c>
      <c r="AK373" s="97">
        <v>0</v>
      </c>
      <c r="AL373" s="97">
        <f>(AK373*$E373*$F373*$G373*$I373*$AL$11)</f>
        <v>0</v>
      </c>
      <c r="AM373" s="97">
        <v>102</v>
      </c>
      <c r="AN373" s="98">
        <f>(AM373*$E373*$F373*$G373*$J373*$AN$11)</f>
        <v>5544270.5471999999</v>
      </c>
      <c r="AO373" s="103">
        <v>0</v>
      </c>
      <c r="AP373" s="98">
        <f>(AO373*$E373*$F373*$G373*$J373*$AP$11)</f>
        <v>0</v>
      </c>
      <c r="AQ373" s="97">
        <v>0</v>
      </c>
      <c r="AR373" s="102">
        <f>(AQ373*$E373*$F373*$G373*$J373*$AR$11)</f>
        <v>0</v>
      </c>
      <c r="AS373" s="97"/>
      <c r="AT373" s="98">
        <f>(AS373*$E373*$F373*$G373*$I373*$AT$11)</f>
        <v>0</v>
      </c>
      <c r="AU373" s="97"/>
      <c r="AV373" s="97">
        <f>(AU373*$E373*$F373*$G373*$I373*$AV$11)</f>
        <v>0</v>
      </c>
      <c r="AW373" s="97"/>
      <c r="AX373" s="98">
        <f>(AW373*$E373*$F373*$G373*$I373*$AX$11)</f>
        <v>0</v>
      </c>
      <c r="AY373" s="97">
        <v>0</v>
      </c>
      <c r="AZ373" s="98">
        <f>(AY373*$E373*$F373*$G373*$I373*$AZ$11)</f>
        <v>0</v>
      </c>
      <c r="BA373" s="97">
        <v>0</v>
      </c>
      <c r="BB373" s="98">
        <f>(BA373*$E373*$F373*$G373*$I373*$BB$11)</f>
        <v>0</v>
      </c>
      <c r="BC373" s="97">
        <v>0</v>
      </c>
      <c r="BD373" s="98">
        <f>(BC373*$E373*$F373*$G373*$I373*$BD$11)</f>
        <v>0</v>
      </c>
      <c r="BE373" s="97"/>
      <c r="BF373" s="98">
        <f>(BE373*$E373*$F373*$G373*$I373*$BF$11)</f>
        <v>0</v>
      </c>
      <c r="BG373" s="97"/>
      <c r="BH373" s="98">
        <f>(BG373*$E373*$F373*$G373*$J373*$BH$11)</f>
        <v>0</v>
      </c>
      <c r="BI373" s="97">
        <v>0</v>
      </c>
      <c r="BJ373" s="98">
        <f>(BI373*$E373*$F373*$G373*$J373*$BJ$11)</f>
        <v>0</v>
      </c>
      <c r="BK373" s="97">
        <v>0</v>
      </c>
      <c r="BL373" s="98">
        <f>(BK373*$E373*$F373*$G373*$J373*$BL$11)</f>
        <v>0</v>
      </c>
      <c r="BM373" s="97">
        <v>1</v>
      </c>
      <c r="BN373" s="98">
        <f>(BM373*$E373*$F373*$G373*$J373*$BN$11)</f>
        <v>49414.175999999999</v>
      </c>
      <c r="BO373" s="97"/>
      <c r="BP373" s="98">
        <f>(BO373*$E373*$F373*$G373*$J373*$BP$11)</f>
        <v>0</v>
      </c>
      <c r="BQ373" s="97"/>
      <c r="BR373" s="98">
        <f>(BQ373*$E373*$F373*$G373*$J373*$BR$11)</f>
        <v>0</v>
      </c>
      <c r="BS373" s="97"/>
      <c r="BT373" s="102">
        <f>(BS373*$E373*$F373*$G373*$J373*$BT$11)</f>
        <v>0</v>
      </c>
      <c r="BU373" s="104">
        <v>0</v>
      </c>
      <c r="BV373" s="98">
        <f>(BU373*$E373*$F373*$G373*$I373*$BV$11)</f>
        <v>0</v>
      </c>
      <c r="BW373" s="97">
        <v>0</v>
      </c>
      <c r="BX373" s="98">
        <f>(BW373*$E373*$F373*$G373*$I373*$BX$11)</f>
        <v>0</v>
      </c>
      <c r="BY373" s="97">
        <v>0</v>
      </c>
      <c r="BZ373" s="98">
        <f>(BY373*$E373*$F373*$G373*$I373*$BZ$11)</f>
        <v>0</v>
      </c>
      <c r="CA373" s="97"/>
      <c r="CB373" s="98">
        <f>(CA373*$E373*$F373*$G373*$J373*$CB$11)</f>
        <v>0</v>
      </c>
      <c r="CC373" s="97">
        <v>0</v>
      </c>
      <c r="CD373" s="98">
        <f>(CC373*$E373*$F373*$G373*$I373*$CD$11)</f>
        <v>0</v>
      </c>
      <c r="CE373" s="97"/>
      <c r="CF373" s="98">
        <f>(CE373*$E373*$F373*$G373*$I373*$CF$11)</f>
        <v>0</v>
      </c>
      <c r="CG373" s="97"/>
      <c r="CH373" s="98">
        <f>(CG373*$E373*$F373*$G373*$I373*$CH$11)</f>
        <v>0</v>
      </c>
      <c r="CI373" s="97"/>
      <c r="CJ373" s="98">
        <f>(CI373*$E373*$F373*$G373*$I373*$CJ$11)</f>
        <v>0</v>
      </c>
      <c r="CK373" s="97"/>
      <c r="CL373" s="98">
        <f>(CK373*$E373*$F373*$G373*$I373*$CL$11)</f>
        <v>0</v>
      </c>
      <c r="CM373" s="97"/>
      <c r="CN373" s="98">
        <f>(CM373*$E373*$F373*$G373*$I373*$CN$11)</f>
        <v>0</v>
      </c>
      <c r="CO373" s="97"/>
      <c r="CP373" s="98">
        <f>(CO373*$E373*$F373*$G373*$J373*$CP$11)</f>
        <v>0</v>
      </c>
      <c r="CQ373" s="97"/>
      <c r="CR373" s="98">
        <f>(CQ373*$E373*$F373*$G373*$J373*$CR$11)</f>
        <v>0</v>
      </c>
      <c r="CS373" s="97">
        <v>0</v>
      </c>
      <c r="CT373" s="98">
        <f>(CS373*$E373*$F373*$G373*$J373*$CT$11)</f>
        <v>0</v>
      </c>
      <c r="CU373" s="103">
        <v>0</v>
      </c>
      <c r="CV373" s="98">
        <f>(CU373*$E373*$F373*$G373*$J373*$CV$11)</f>
        <v>0</v>
      </c>
      <c r="CW373" s="97">
        <v>0</v>
      </c>
      <c r="CX373" s="102">
        <f>(CW373*$E373*$F373*$G373*$J373*$CX$11)</f>
        <v>0</v>
      </c>
      <c r="CY373" s="97">
        <v>0</v>
      </c>
      <c r="CZ373" s="98">
        <f>(CY373*$E373*$F373*$G373*$J373*$CZ$11)</f>
        <v>0</v>
      </c>
      <c r="DA373" s="104"/>
      <c r="DB373" s="98">
        <f>(DA373*$E373*$F373*$G373*$J373*$DB$11)</f>
        <v>0</v>
      </c>
      <c r="DC373" s="97"/>
      <c r="DD373" s="98">
        <f>(DC373*$E373*$F373*$G373*$J373*$DD$11)</f>
        <v>0</v>
      </c>
      <c r="DE373" s="97"/>
      <c r="DF373" s="98">
        <f>(DE373*$E373*$F373*$G373*$K373*$DF$11)</f>
        <v>0</v>
      </c>
      <c r="DG373" s="97"/>
      <c r="DH373" s="102">
        <f>(DG373*$E373*$F373*$G373*$L373*$DH$11)</f>
        <v>0</v>
      </c>
      <c r="DI373" s="98">
        <f t="shared" si="864"/>
        <v>233</v>
      </c>
      <c r="DJ373" s="98">
        <f t="shared" si="864"/>
        <v>11482207.363200001</v>
      </c>
    </row>
    <row r="374" spans="1:114" x14ac:dyDescent="0.25">
      <c r="A374" s="89"/>
      <c r="B374" s="90">
        <v>323</v>
      </c>
      <c r="C374" s="91" t="s">
        <v>826</v>
      </c>
      <c r="D374" s="92" t="s">
        <v>827</v>
      </c>
      <c r="E374" s="85">
        <v>23160</v>
      </c>
      <c r="F374" s="93">
        <v>1.63</v>
      </c>
      <c r="G374" s="94">
        <v>1</v>
      </c>
      <c r="H374" s="88"/>
      <c r="I374" s="95">
        <v>1.4</v>
      </c>
      <c r="J374" s="95">
        <v>1.68</v>
      </c>
      <c r="K374" s="95">
        <v>2.23</v>
      </c>
      <c r="L374" s="96">
        <v>2.57</v>
      </c>
      <c r="M374" s="97">
        <v>6</v>
      </c>
      <c r="N374" s="98">
        <f>(M374*$E374*$F374*$G374*$I374*$N$11)</f>
        <v>348817.39199999999</v>
      </c>
      <c r="O374" s="97"/>
      <c r="P374" s="97">
        <f>(O374*$E374*$F374*$G374*$I374*$P$11)</f>
        <v>0</v>
      </c>
      <c r="Q374" s="97"/>
      <c r="R374" s="98">
        <f>(Q374*$E374*$F374*$G374*$I374*$R$11)</f>
        <v>0</v>
      </c>
      <c r="S374" s="97"/>
      <c r="T374" s="98">
        <f>(S374/12*2*$E374*$F374*$G374*$I374*$T$11)+(S374/12*10*$E374*$F374*$G374*$I374*$T$12)</f>
        <v>0</v>
      </c>
      <c r="U374" s="97"/>
      <c r="V374" s="98">
        <f>(U374*$E374*$F374*$G374*$I374*$V$11)</f>
        <v>0</v>
      </c>
      <c r="W374" s="97">
        <v>0</v>
      </c>
      <c r="X374" s="98">
        <f>(W374*$E374*$F374*$G374*$I374*$X$11)</f>
        <v>0</v>
      </c>
      <c r="Y374" s="97"/>
      <c r="Z374" s="98">
        <f>(Y374*$E374*$F374*$G374*$I374*$Z$11)</f>
        <v>0</v>
      </c>
      <c r="AA374" s="97">
        <v>0</v>
      </c>
      <c r="AB374" s="98">
        <f>(AA374*$E374*$F374*$G374*$I374*$AB$11)</f>
        <v>0</v>
      </c>
      <c r="AC374" s="97"/>
      <c r="AD374" s="98">
        <f>(AC374*$E374*$F374*$G374*$I374*$AD$11)</f>
        <v>0</v>
      </c>
      <c r="AE374" s="97">
        <v>0</v>
      </c>
      <c r="AF374" s="98">
        <f>(AE374*$E374*$F374*$G374*$I374*$AF$11)</f>
        <v>0</v>
      </c>
      <c r="AG374" s="97">
        <v>10</v>
      </c>
      <c r="AH374" s="98">
        <f>(AG374*$E374*$F374*$G374*$I374*$AH$11)</f>
        <v>581362.31999999995</v>
      </c>
      <c r="AI374" s="97"/>
      <c r="AJ374" s="98">
        <f>(AI374*$E374*$F374*$G374*$I374*$AJ$11)</f>
        <v>0</v>
      </c>
      <c r="AK374" s="97">
        <v>0</v>
      </c>
      <c r="AL374" s="97">
        <f>(AK374*$E374*$F374*$G374*$I374*$AL$11)</f>
        <v>0</v>
      </c>
      <c r="AM374" s="97">
        <v>27</v>
      </c>
      <c r="AN374" s="98">
        <f>(AM374*$E374*$F374*$G374*$J374*$AN$11)</f>
        <v>1883613.9168</v>
      </c>
      <c r="AO374" s="103">
        <v>1</v>
      </c>
      <c r="AP374" s="98">
        <f>(AO374*$E374*$F374*$G374*$J374*$AP$11)</f>
        <v>69763.478399999993</v>
      </c>
      <c r="AQ374" s="97">
        <v>0</v>
      </c>
      <c r="AR374" s="102">
        <f>(AQ374*$E374*$F374*$G374*$J374*$AR$11)</f>
        <v>0</v>
      </c>
      <c r="AS374" s="97"/>
      <c r="AT374" s="98">
        <f>(AS374*$E374*$F374*$G374*$I374*$AT$11)</f>
        <v>0</v>
      </c>
      <c r="AU374" s="97"/>
      <c r="AV374" s="97">
        <f>(AU374*$E374*$F374*$G374*$I374*$AV$11)</f>
        <v>0</v>
      </c>
      <c r="AW374" s="97"/>
      <c r="AX374" s="98">
        <f>(AW374*$E374*$F374*$G374*$I374*$AX$11)</f>
        <v>0</v>
      </c>
      <c r="AY374" s="97">
        <v>0</v>
      </c>
      <c r="AZ374" s="98">
        <f>(AY374*$E374*$F374*$G374*$I374*$AZ$11)</f>
        <v>0</v>
      </c>
      <c r="BA374" s="97">
        <v>0</v>
      </c>
      <c r="BB374" s="98">
        <f>(BA374*$E374*$F374*$G374*$I374*$BB$11)</f>
        <v>0</v>
      </c>
      <c r="BC374" s="97">
        <v>0</v>
      </c>
      <c r="BD374" s="98">
        <f>(BC374*$E374*$F374*$G374*$I374*$BD$11)</f>
        <v>0</v>
      </c>
      <c r="BE374" s="97"/>
      <c r="BF374" s="98">
        <f>(BE374*$E374*$F374*$G374*$I374*$BF$11)</f>
        <v>0</v>
      </c>
      <c r="BG374" s="97"/>
      <c r="BH374" s="98">
        <f>(BG374*$E374*$F374*$G374*$J374*$BH$11)</f>
        <v>0</v>
      </c>
      <c r="BI374" s="97">
        <v>0</v>
      </c>
      <c r="BJ374" s="98">
        <f>(BI374*$E374*$F374*$G374*$J374*$BJ$11)</f>
        <v>0</v>
      </c>
      <c r="BK374" s="97">
        <v>0</v>
      </c>
      <c r="BL374" s="98">
        <f>(BK374*$E374*$F374*$G374*$J374*$BL$11)</f>
        <v>0</v>
      </c>
      <c r="BM374" s="97">
        <v>1</v>
      </c>
      <c r="BN374" s="98">
        <f>(BM374*$E374*$F374*$G374*$J374*$BN$11)</f>
        <v>63421.34399999999</v>
      </c>
      <c r="BO374" s="97"/>
      <c r="BP374" s="98">
        <f>(BO374*$E374*$F374*$G374*$J374*$BP$11)</f>
        <v>0</v>
      </c>
      <c r="BQ374" s="97"/>
      <c r="BR374" s="98">
        <f>(BQ374*$E374*$F374*$G374*$J374*$BR$11)</f>
        <v>0</v>
      </c>
      <c r="BS374" s="97"/>
      <c r="BT374" s="102">
        <f>(BS374*$E374*$F374*$G374*$J374*$BT$11)</f>
        <v>0</v>
      </c>
      <c r="BU374" s="104">
        <v>0</v>
      </c>
      <c r="BV374" s="98">
        <f>(BU374*$E374*$F374*$G374*$I374*$BV$11)</f>
        <v>0</v>
      </c>
      <c r="BW374" s="97">
        <v>0</v>
      </c>
      <c r="BX374" s="98">
        <f>(BW374*$E374*$F374*$G374*$I374*$BX$11)</f>
        <v>0</v>
      </c>
      <c r="BY374" s="97">
        <v>0</v>
      </c>
      <c r="BZ374" s="98">
        <f>(BY374*$E374*$F374*$G374*$I374*$BZ$11)</f>
        <v>0</v>
      </c>
      <c r="CA374" s="97"/>
      <c r="CB374" s="98">
        <f>(CA374*$E374*$F374*$G374*$J374*$CB$11)</f>
        <v>0</v>
      </c>
      <c r="CC374" s="97">
        <v>0</v>
      </c>
      <c r="CD374" s="98">
        <f>(CC374*$E374*$F374*$G374*$I374*$CD$11)</f>
        <v>0</v>
      </c>
      <c r="CE374" s="97"/>
      <c r="CF374" s="98">
        <f>(CE374*$E374*$F374*$G374*$I374*$CF$11)</f>
        <v>0</v>
      </c>
      <c r="CG374" s="97"/>
      <c r="CH374" s="98">
        <f>(CG374*$E374*$F374*$G374*$I374*$CH$11)</f>
        <v>0</v>
      </c>
      <c r="CI374" s="97"/>
      <c r="CJ374" s="98">
        <f>(CI374*$E374*$F374*$G374*$I374*$CJ$11)</f>
        <v>0</v>
      </c>
      <c r="CK374" s="97"/>
      <c r="CL374" s="98">
        <f>(CK374*$E374*$F374*$G374*$I374*$CL$11)</f>
        <v>0</v>
      </c>
      <c r="CM374" s="97"/>
      <c r="CN374" s="98">
        <f>(CM374*$E374*$F374*$G374*$I374*$CN$11)</f>
        <v>0</v>
      </c>
      <c r="CO374" s="97"/>
      <c r="CP374" s="98">
        <f>(CO374*$E374*$F374*$G374*$J374*$CP$11)</f>
        <v>0</v>
      </c>
      <c r="CQ374" s="97"/>
      <c r="CR374" s="98">
        <f>(CQ374*$E374*$F374*$G374*$J374*$CR$11)</f>
        <v>0</v>
      </c>
      <c r="CS374" s="97">
        <v>0</v>
      </c>
      <c r="CT374" s="98">
        <f>(CS374*$E374*$F374*$G374*$J374*$CT$11)</f>
        <v>0</v>
      </c>
      <c r="CU374" s="103">
        <v>0</v>
      </c>
      <c r="CV374" s="98">
        <f>(CU374*$E374*$F374*$G374*$J374*$CV$11)</f>
        <v>0</v>
      </c>
      <c r="CW374" s="97">
        <v>0</v>
      </c>
      <c r="CX374" s="102">
        <f>(CW374*$E374*$F374*$G374*$J374*$CX$11)</f>
        <v>0</v>
      </c>
      <c r="CY374" s="97">
        <v>0</v>
      </c>
      <c r="CZ374" s="98">
        <f>(CY374*$E374*$F374*$G374*$J374*$CZ$11)</f>
        <v>0</v>
      </c>
      <c r="DA374" s="104"/>
      <c r="DB374" s="98">
        <f>(DA374*$E374*$F374*$G374*$J374*$DB$11)</f>
        <v>0</v>
      </c>
      <c r="DC374" s="97"/>
      <c r="DD374" s="98">
        <f>(DC374*$E374*$F374*$G374*$J374*$DD$11)</f>
        <v>0</v>
      </c>
      <c r="DE374" s="97"/>
      <c r="DF374" s="98">
        <f>(DE374*$E374*$F374*$G374*$K374*$DF$11)</f>
        <v>0</v>
      </c>
      <c r="DG374" s="97"/>
      <c r="DH374" s="102">
        <f>(DG374*$E374*$F374*$G374*$L374*$DH$11)</f>
        <v>0</v>
      </c>
      <c r="DI374" s="98">
        <f t="shared" si="864"/>
        <v>45</v>
      </c>
      <c r="DJ374" s="98">
        <f t="shared" si="864"/>
        <v>2946978.4512</v>
      </c>
    </row>
    <row r="375" spans="1:114" x14ac:dyDescent="0.25">
      <c r="A375" s="89"/>
      <c r="B375" s="90">
        <v>324</v>
      </c>
      <c r="C375" s="91" t="s">
        <v>828</v>
      </c>
      <c r="D375" s="92" t="s">
        <v>829</v>
      </c>
      <c r="E375" s="85">
        <v>23160</v>
      </c>
      <c r="F375" s="94">
        <v>1.9</v>
      </c>
      <c r="G375" s="94">
        <v>1</v>
      </c>
      <c r="H375" s="88"/>
      <c r="I375" s="95">
        <v>1.4</v>
      </c>
      <c r="J375" s="95">
        <v>1.68</v>
      </c>
      <c r="K375" s="95">
        <v>2.23</v>
      </c>
      <c r="L375" s="96">
        <v>2.57</v>
      </c>
      <c r="M375" s="97">
        <v>5</v>
      </c>
      <c r="N375" s="98">
        <f>(M375*$E375*$F375*$G375*$I375*$N$11)</f>
        <v>338830.80000000005</v>
      </c>
      <c r="O375" s="97">
        <v>10</v>
      </c>
      <c r="P375" s="97">
        <f>(O375*$E375*$F375*$G375*$I375*$P$11)</f>
        <v>677661.60000000009</v>
      </c>
      <c r="Q375" s="97"/>
      <c r="R375" s="98">
        <f>(Q375*$E375*$F375*$G375*$I375*$R$11)</f>
        <v>0</v>
      </c>
      <c r="S375" s="97"/>
      <c r="T375" s="98">
        <f>(S375/12*2*$E375*$F375*$G375*$I375*$T$11)+(S375/12*10*$E375*$F375*$G375*$I375*$T$12)</f>
        <v>0</v>
      </c>
      <c r="U375" s="97"/>
      <c r="V375" s="98">
        <f>(U375*$E375*$F375*$G375*$I375*$V$11)</f>
        <v>0</v>
      </c>
      <c r="W375" s="97">
        <v>0</v>
      </c>
      <c r="X375" s="98">
        <f>(W375*$E375*$F375*$G375*$I375*$X$11)</f>
        <v>0</v>
      </c>
      <c r="Y375" s="97"/>
      <c r="Z375" s="98">
        <f>(Y375*$E375*$F375*$G375*$I375*$Z$11)</f>
        <v>0</v>
      </c>
      <c r="AA375" s="97">
        <v>0</v>
      </c>
      <c r="AB375" s="98">
        <f>(AA375*$E375*$F375*$G375*$I375*$AB$11)</f>
        <v>0</v>
      </c>
      <c r="AC375" s="97"/>
      <c r="AD375" s="98">
        <f>(AC375*$E375*$F375*$G375*$I375*$AD$11)</f>
        <v>0</v>
      </c>
      <c r="AE375" s="97">
        <v>0</v>
      </c>
      <c r="AF375" s="98">
        <f>(AE375*$E375*$F375*$G375*$I375*$AF$11)</f>
        <v>0</v>
      </c>
      <c r="AG375" s="97">
        <v>6</v>
      </c>
      <c r="AH375" s="98">
        <f>(AG375*$E375*$F375*$G375*$I375*$AH$11)</f>
        <v>406596.96</v>
      </c>
      <c r="AI375" s="97"/>
      <c r="AJ375" s="98">
        <f>(AI375*$E375*$F375*$G375*$I375*$AJ$11)</f>
        <v>0</v>
      </c>
      <c r="AK375" s="97">
        <v>0</v>
      </c>
      <c r="AL375" s="97">
        <f>(AK375*$E375*$F375*$G375*$I375*$AL$11)</f>
        <v>0</v>
      </c>
      <c r="AM375" s="97">
        <v>13</v>
      </c>
      <c r="AN375" s="98">
        <f>(AM375*$E375*$F375*$G375*$J375*$AN$11)</f>
        <v>1057152.0960000001</v>
      </c>
      <c r="AO375" s="103">
        <v>0</v>
      </c>
      <c r="AP375" s="98">
        <f>(AO375*$E375*$F375*$G375*$J375*$AP$11)</f>
        <v>0</v>
      </c>
      <c r="AQ375" s="97">
        <v>0</v>
      </c>
      <c r="AR375" s="102">
        <f>(AQ375*$E375*$F375*$G375*$J375*$AR$11)</f>
        <v>0</v>
      </c>
      <c r="AS375" s="97"/>
      <c r="AT375" s="98">
        <f>(AS375*$E375*$F375*$G375*$I375*$AT$11)</f>
        <v>0</v>
      </c>
      <c r="AU375" s="97"/>
      <c r="AV375" s="97">
        <f>(AU375*$E375*$F375*$G375*$I375*$AV$11)</f>
        <v>0</v>
      </c>
      <c r="AW375" s="97"/>
      <c r="AX375" s="98">
        <f>(AW375*$E375*$F375*$G375*$I375*$AX$11)</f>
        <v>0</v>
      </c>
      <c r="AY375" s="97">
        <v>0</v>
      </c>
      <c r="AZ375" s="98">
        <f>(AY375*$E375*$F375*$G375*$I375*$AZ$11)</f>
        <v>0</v>
      </c>
      <c r="BA375" s="97">
        <v>0</v>
      </c>
      <c r="BB375" s="98">
        <f>(BA375*$E375*$F375*$G375*$I375*$BB$11)</f>
        <v>0</v>
      </c>
      <c r="BC375" s="97">
        <v>0</v>
      </c>
      <c r="BD375" s="98">
        <f>(BC375*$E375*$F375*$G375*$I375*$BD$11)</f>
        <v>0</v>
      </c>
      <c r="BE375" s="97"/>
      <c r="BF375" s="98">
        <f>(BE375*$E375*$F375*$G375*$I375*$BF$11)</f>
        <v>0</v>
      </c>
      <c r="BG375" s="97"/>
      <c r="BH375" s="98">
        <f>(BG375*$E375*$F375*$G375*$J375*$BH$11)</f>
        <v>0</v>
      </c>
      <c r="BI375" s="97">
        <v>0</v>
      </c>
      <c r="BJ375" s="98">
        <f>(BI375*$E375*$F375*$G375*$J375*$BJ$11)</f>
        <v>0</v>
      </c>
      <c r="BK375" s="97">
        <v>0</v>
      </c>
      <c r="BL375" s="98">
        <f>(BK375*$E375*$F375*$G375*$J375*$BL$11)</f>
        <v>0</v>
      </c>
      <c r="BM375" s="97"/>
      <c r="BN375" s="98">
        <f>(BM375*$E375*$F375*$G375*$J375*$BN$11)</f>
        <v>0</v>
      </c>
      <c r="BO375" s="97"/>
      <c r="BP375" s="98">
        <f>(BO375*$E375*$F375*$G375*$J375*$BP$11)</f>
        <v>0</v>
      </c>
      <c r="BQ375" s="97"/>
      <c r="BR375" s="98">
        <f>(BQ375*$E375*$F375*$G375*$J375*$BR$11)</f>
        <v>0</v>
      </c>
      <c r="BS375" s="97"/>
      <c r="BT375" s="102">
        <f>(BS375*$E375*$F375*$G375*$J375*$BT$11)</f>
        <v>0</v>
      </c>
      <c r="BU375" s="104">
        <v>0</v>
      </c>
      <c r="BV375" s="98">
        <f>(BU375*$E375*$F375*$G375*$I375*$BV$11)</f>
        <v>0</v>
      </c>
      <c r="BW375" s="97">
        <v>0</v>
      </c>
      <c r="BX375" s="98">
        <f>(BW375*$E375*$F375*$G375*$I375*$BX$11)</f>
        <v>0</v>
      </c>
      <c r="BY375" s="97">
        <v>0</v>
      </c>
      <c r="BZ375" s="98">
        <f>(BY375*$E375*$F375*$G375*$I375*$BZ$11)</f>
        <v>0</v>
      </c>
      <c r="CA375" s="97"/>
      <c r="CB375" s="98">
        <f>(CA375*$E375*$F375*$G375*$J375*$CB$11)</f>
        <v>0</v>
      </c>
      <c r="CC375" s="97">
        <v>0</v>
      </c>
      <c r="CD375" s="98">
        <f>(CC375*$E375*$F375*$G375*$I375*$CD$11)</f>
        <v>0</v>
      </c>
      <c r="CE375" s="97"/>
      <c r="CF375" s="98">
        <f>(CE375*$E375*$F375*$G375*$I375*$CF$11)</f>
        <v>0</v>
      </c>
      <c r="CG375" s="97"/>
      <c r="CH375" s="98">
        <f>(CG375*$E375*$F375*$G375*$I375*$CH$11)</f>
        <v>0</v>
      </c>
      <c r="CI375" s="97"/>
      <c r="CJ375" s="98">
        <f>(CI375*$E375*$F375*$G375*$I375*$CJ$11)</f>
        <v>0</v>
      </c>
      <c r="CK375" s="97"/>
      <c r="CL375" s="98">
        <f>(CK375*$E375*$F375*$G375*$I375*$CL$11)</f>
        <v>0</v>
      </c>
      <c r="CM375" s="97"/>
      <c r="CN375" s="98">
        <f>(CM375*$E375*$F375*$G375*$I375*$CN$11)</f>
        <v>0</v>
      </c>
      <c r="CO375" s="97"/>
      <c r="CP375" s="98">
        <f>(CO375*$E375*$F375*$G375*$J375*$CP$11)</f>
        <v>0</v>
      </c>
      <c r="CQ375" s="97"/>
      <c r="CR375" s="98">
        <f>(CQ375*$E375*$F375*$G375*$J375*$CR$11)</f>
        <v>0</v>
      </c>
      <c r="CS375" s="97">
        <v>0</v>
      </c>
      <c r="CT375" s="98">
        <f>(CS375*$E375*$F375*$G375*$J375*$CT$11)</f>
        <v>0</v>
      </c>
      <c r="CU375" s="103">
        <v>0</v>
      </c>
      <c r="CV375" s="98">
        <f>(CU375*$E375*$F375*$G375*$J375*$CV$11)</f>
        <v>0</v>
      </c>
      <c r="CW375" s="97">
        <v>0</v>
      </c>
      <c r="CX375" s="102">
        <f>(CW375*$E375*$F375*$G375*$J375*$CX$11)</f>
        <v>0</v>
      </c>
      <c r="CY375" s="97">
        <v>0</v>
      </c>
      <c r="CZ375" s="98">
        <f>(CY375*$E375*$F375*$G375*$J375*$CZ$11)</f>
        <v>0</v>
      </c>
      <c r="DA375" s="104"/>
      <c r="DB375" s="98">
        <f>(DA375*$E375*$F375*$G375*$J375*$DB$11)</f>
        <v>0</v>
      </c>
      <c r="DC375" s="97"/>
      <c r="DD375" s="98">
        <f>(DC375*$E375*$F375*$G375*$J375*$DD$11)</f>
        <v>0</v>
      </c>
      <c r="DE375" s="97"/>
      <c r="DF375" s="98">
        <f>(DE375*$E375*$F375*$G375*$K375*$DF$11)</f>
        <v>0</v>
      </c>
      <c r="DG375" s="97"/>
      <c r="DH375" s="102">
        <f>(DG375*$E375*$F375*$G375*$L375*$DH$11)</f>
        <v>0</v>
      </c>
      <c r="DI375" s="98">
        <f t="shared" si="864"/>
        <v>34</v>
      </c>
      <c r="DJ375" s="98">
        <f t="shared" si="864"/>
        <v>2480241.4560000002</v>
      </c>
    </row>
    <row r="376" spans="1:114" ht="19.5" customHeight="1" x14ac:dyDescent="0.25">
      <c r="A376" s="89">
        <v>35</v>
      </c>
      <c r="B376" s="204"/>
      <c r="C376" s="205"/>
      <c r="D376" s="201" t="s">
        <v>830</v>
      </c>
      <c r="E376" s="85">
        <v>23160</v>
      </c>
      <c r="F376" s="155">
        <v>1.4</v>
      </c>
      <c r="G376" s="94">
        <v>1</v>
      </c>
      <c r="H376" s="88"/>
      <c r="I376" s="95">
        <v>1.4</v>
      </c>
      <c r="J376" s="95">
        <v>1.68</v>
      </c>
      <c r="K376" s="95">
        <v>2.23</v>
      </c>
      <c r="L376" s="96">
        <v>2.57</v>
      </c>
      <c r="M376" s="113">
        <f>SUM(M377:M385)</f>
        <v>944</v>
      </c>
      <c r="N376" s="113">
        <f>SUM(N377:N385)</f>
        <v>48053340.720000006</v>
      </c>
      <c r="O376" s="113">
        <f>SUM(O377:O385)</f>
        <v>35</v>
      </c>
      <c r="P376" s="113">
        <f t="shared" ref="P376:BT376" si="865">SUM(P377:P385)</f>
        <v>1863212.736</v>
      </c>
      <c r="Q376" s="113">
        <f t="shared" si="865"/>
        <v>117</v>
      </c>
      <c r="R376" s="113">
        <f t="shared" si="865"/>
        <v>6731676.3360000001</v>
      </c>
      <c r="S376" s="113">
        <f>SUM(S377:S385)</f>
        <v>0</v>
      </c>
      <c r="T376" s="113">
        <f t="shared" si="865"/>
        <v>0</v>
      </c>
      <c r="U376" s="113">
        <f>SUM(U377:U385)</f>
        <v>4</v>
      </c>
      <c r="V376" s="113">
        <f t="shared" si="865"/>
        <v>251091.45600000001</v>
      </c>
      <c r="W376" s="113">
        <f t="shared" si="865"/>
        <v>0</v>
      </c>
      <c r="X376" s="113">
        <f t="shared" si="865"/>
        <v>0</v>
      </c>
      <c r="Y376" s="113">
        <f>SUM(Y377:Y385)</f>
        <v>0</v>
      </c>
      <c r="Z376" s="113">
        <f t="shared" si="865"/>
        <v>0</v>
      </c>
      <c r="AA376" s="113">
        <f>SUM(AA377:AA385)</f>
        <v>0</v>
      </c>
      <c r="AB376" s="113">
        <f t="shared" si="865"/>
        <v>0</v>
      </c>
      <c r="AC376" s="113">
        <f>SUM(AC377:AC385)</f>
        <v>122</v>
      </c>
      <c r="AD376" s="113">
        <f t="shared" si="865"/>
        <v>6429581.9280000003</v>
      </c>
      <c r="AE376" s="113">
        <f t="shared" si="865"/>
        <v>0</v>
      </c>
      <c r="AF376" s="113">
        <f t="shared" si="865"/>
        <v>0</v>
      </c>
      <c r="AG376" s="113">
        <f>SUM(AG377:AG385)</f>
        <v>0</v>
      </c>
      <c r="AH376" s="113">
        <f t="shared" si="865"/>
        <v>0</v>
      </c>
      <c r="AI376" s="113">
        <f>SUM(AI377:AI385)</f>
        <v>219</v>
      </c>
      <c r="AJ376" s="113">
        <f t="shared" si="865"/>
        <v>11461397.639999999</v>
      </c>
      <c r="AK376" s="113">
        <f>SUM(AK377:AK385)</f>
        <v>145</v>
      </c>
      <c r="AL376" s="113">
        <f t="shared" si="865"/>
        <v>7552003.5360000003</v>
      </c>
      <c r="AM376" s="113">
        <f>SUM(AM377:AM385)</f>
        <v>303</v>
      </c>
      <c r="AN376" s="113">
        <f t="shared" si="865"/>
        <v>19201220.4384</v>
      </c>
      <c r="AO376" s="113">
        <f>SUM(AO377:AO385)</f>
        <v>0</v>
      </c>
      <c r="AP376" s="113">
        <f t="shared" si="865"/>
        <v>0</v>
      </c>
      <c r="AQ376" s="113">
        <f>SUM(AQ377:AQ385)</f>
        <v>29</v>
      </c>
      <c r="AR376" s="113">
        <f t="shared" si="865"/>
        <v>1668331.5264000003</v>
      </c>
      <c r="AS376" s="113">
        <f t="shared" si="865"/>
        <v>13</v>
      </c>
      <c r="AT376" s="113">
        <f t="shared" si="865"/>
        <v>472741.91999999993</v>
      </c>
      <c r="AU376" s="113">
        <f>SUM(AU377:AU385)</f>
        <v>3</v>
      </c>
      <c r="AV376" s="113">
        <f t="shared" si="865"/>
        <v>130441.75200000001</v>
      </c>
      <c r="AW376" s="113">
        <f>SUM(AW377:AW385)</f>
        <v>0</v>
      </c>
      <c r="AX376" s="113">
        <f>SUM(AX377:AX385)</f>
        <v>0</v>
      </c>
      <c r="AY376" s="113">
        <f>SUM(AY377:AY385)</f>
        <v>0</v>
      </c>
      <c r="AZ376" s="113">
        <f t="shared" si="865"/>
        <v>0</v>
      </c>
      <c r="BA376" s="113">
        <v>0</v>
      </c>
      <c r="BB376" s="113">
        <f t="shared" si="865"/>
        <v>0</v>
      </c>
      <c r="BC376" s="113">
        <f>SUM(BC377:BC385)</f>
        <v>0</v>
      </c>
      <c r="BD376" s="113">
        <f t="shared" si="865"/>
        <v>0</v>
      </c>
      <c r="BE376" s="113">
        <f>SUM(BE377:BE385)</f>
        <v>19</v>
      </c>
      <c r="BF376" s="113">
        <f t="shared" si="865"/>
        <v>1135929.4464</v>
      </c>
      <c r="BG376" s="113">
        <f>SUM(BG377:BG385)</f>
        <v>16</v>
      </c>
      <c r="BH376" s="113">
        <f t="shared" si="865"/>
        <v>882957.39839999995</v>
      </c>
      <c r="BI376" s="113">
        <f>SUM(BI377:BI385)</f>
        <v>6</v>
      </c>
      <c r="BJ376" s="113">
        <f t="shared" si="865"/>
        <v>587950.87679999997</v>
      </c>
      <c r="BK376" s="113">
        <v>0</v>
      </c>
      <c r="BL376" s="113">
        <f t="shared" si="865"/>
        <v>0</v>
      </c>
      <c r="BM376" s="113">
        <f>SUM(BM377:BM385)</f>
        <v>92</v>
      </c>
      <c r="BN376" s="113">
        <f t="shared" si="865"/>
        <v>5294320.4159999993</v>
      </c>
      <c r="BO376" s="113">
        <f t="shared" si="865"/>
        <v>109</v>
      </c>
      <c r="BP376" s="113">
        <f t="shared" si="865"/>
        <v>5641036.7328000003</v>
      </c>
      <c r="BQ376" s="113">
        <f>SUM(BQ377:BQ385)</f>
        <v>127</v>
      </c>
      <c r="BR376" s="113">
        <f t="shared" si="865"/>
        <v>9465110.3231999986</v>
      </c>
      <c r="BS376" s="113">
        <f>SUM(BS377:BS385)</f>
        <v>138</v>
      </c>
      <c r="BT376" s="203">
        <f t="shared" si="865"/>
        <v>7970156.4096000008</v>
      </c>
      <c r="BU376" s="156">
        <f>SUM(BU377:BU385)</f>
        <v>0</v>
      </c>
      <c r="BV376" s="113">
        <f t="shared" ref="BV376:DJ376" si="866">SUM(BV377:BV385)</f>
        <v>0</v>
      </c>
      <c r="BW376" s="113">
        <f>SUM(BW377:BW385)</f>
        <v>50</v>
      </c>
      <c r="BX376" s="113">
        <f t="shared" si="866"/>
        <v>1907503.9200000002</v>
      </c>
      <c r="BY376" s="113">
        <f>SUM(BY377:BY385)</f>
        <v>0</v>
      </c>
      <c r="BZ376" s="113">
        <f t="shared" si="866"/>
        <v>0</v>
      </c>
      <c r="CA376" s="113">
        <f>SUM(CA377:CA385)</f>
        <v>76</v>
      </c>
      <c r="CB376" s="113">
        <f>SUM(CB377:CB385)</f>
        <v>4339498.4639999988</v>
      </c>
      <c r="CC376" s="113">
        <f>SUM(CC377:CC385)</f>
        <v>34</v>
      </c>
      <c r="CD376" s="113">
        <f t="shared" si="866"/>
        <v>787125.02399999998</v>
      </c>
      <c r="CE376" s="113">
        <f>SUM(CE377:CE385)</f>
        <v>0</v>
      </c>
      <c r="CF376" s="113">
        <f t="shared" si="866"/>
        <v>0</v>
      </c>
      <c r="CG376" s="113">
        <f>SUM(CG377:CG385)</f>
        <v>87</v>
      </c>
      <c r="CH376" s="113">
        <f t="shared" si="866"/>
        <v>2942186.1839999994</v>
      </c>
      <c r="CI376" s="113">
        <f>SUM(CI377:CI385)</f>
        <v>0</v>
      </c>
      <c r="CJ376" s="113">
        <f t="shared" si="866"/>
        <v>0</v>
      </c>
      <c r="CK376" s="113">
        <f t="shared" si="866"/>
        <v>75</v>
      </c>
      <c r="CL376" s="113">
        <f t="shared" si="866"/>
        <v>3562100.6399999997</v>
      </c>
      <c r="CM376" s="113">
        <f t="shared" si="866"/>
        <v>20</v>
      </c>
      <c r="CN376" s="113">
        <f t="shared" si="866"/>
        <v>903365.06400000001</v>
      </c>
      <c r="CO376" s="113">
        <f t="shared" si="866"/>
        <v>287</v>
      </c>
      <c r="CP376" s="113">
        <f t="shared" si="866"/>
        <v>17727261.71328</v>
      </c>
      <c r="CQ376" s="113">
        <f t="shared" si="866"/>
        <v>34</v>
      </c>
      <c r="CR376" s="113">
        <f t="shared" si="866"/>
        <v>1981080.4608</v>
      </c>
      <c r="CS376" s="113">
        <f t="shared" si="866"/>
        <v>0</v>
      </c>
      <c r="CT376" s="113">
        <f t="shared" si="866"/>
        <v>0</v>
      </c>
      <c r="CU376" s="113">
        <f>SUM(CU377:CU385)</f>
        <v>0</v>
      </c>
      <c r="CV376" s="113">
        <f t="shared" si="866"/>
        <v>0</v>
      </c>
      <c r="CW376" s="113">
        <f t="shared" si="866"/>
        <v>0</v>
      </c>
      <c r="CX376" s="113">
        <f t="shared" si="866"/>
        <v>0</v>
      </c>
      <c r="CY376" s="113">
        <f>SUM(CY377:CY385)</f>
        <v>30</v>
      </c>
      <c r="CZ376" s="113">
        <f t="shared" si="866"/>
        <v>1739223.3599999999</v>
      </c>
      <c r="DA376" s="113">
        <f t="shared" si="866"/>
        <v>0</v>
      </c>
      <c r="DB376" s="113">
        <f t="shared" si="866"/>
        <v>0</v>
      </c>
      <c r="DC376" s="113">
        <f>SUM(DC377:DC385)</f>
        <v>113</v>
      </c>
      <c r="DD376" s="113">
        <f t="shared" si="866"/>
        <v>7819734.9887999995</v>
      </c>
      <c r="DE376" s="113">
        <f>SUM(DE377:DE385)</f>
        <v>2</v>
      </c>
      <c r="DF376" s="113">
        <f t="shared" si="866"/>
        <v>140685.88319999998</v>
      </c>
      <c r="DG376" s="113">
        <f>SUM(DG377:DG385)</f>
        <v>23</v>
      </c>
      <c r="DH376" s="203">
        <f t="shared" si="866"/>
        <v>1868418.0849600001</v>
      </c>
      <c r="DI376" s="113">
        <f t="shared" si="866"/>
        <v>3272</v>
      </c>
      <c r="DJ376" s="113">
        <f t="shared" si="866"/>
        <v>180510685.37904</v>
      </c>
    </row>
    <row r="377" spans="1:114" ht="15.75" customHeight="1" x14ac:dyDescent="0.25">
      <c r="A377" s="89"/>
      <c r="B377" s="90">
        <v>325</v>
      </c>
      <c r="C377" s="91" t="s">
        <v>831</v>
      </c>
      <c r="D377" s="92" t="s">
        <v>832</v>
      </c>
      <c r="E377" s="85">
        <v>23160</v>
      </c>
      <c r="F377" s="93">
        <v>1.02</v>
      </c>
      <c r="G377" s="94">
        <v>1</v>
      </c>
      <c r="H377" s="88"/>
      <c r="I377" s="95">
        <v>1.4</v>
      </c>
      <c r="J377" s="95">
        <v>1.68</v>
      </c>
      <c r="K377" s="95">
        <v>2.23</v>
      </c>
      <c r="L377" s="96">
        <v>2.57</v>
      </c>
      <c r="M377" s="97">
        <f>22+4+35</f>
        <v>61</v>
      </c>
      <c r="N377" s="98">
        <f t="shared" ref="N377:N385" si="867">(M377*$E377*$F377*$G377*$I377*$N$11)</f>
        <v>2219163.4079999998</v>
      </c>
      <c r="O377" s="97"/>
      <c r="P377" s="97">
        <f t="shared" ref="P377:P385" si="868">(O377*$E377*$F377*$G377*$I377*$P$11)</f>
        <v>0</v>
      </c>
      <c r="Q377" s="97"/>
      <c r="R377" s="98">
        <f t="shared" ref="R377:R385" si="869">(Q377*$E377*$F377*$G377*$I377*$R$11)</f>
        <v>0</v>
      </c>
      <c r="S377" s="97"/>
      <c r="T377" s="98">
        <f t="shared" ref="T377:T385" si="870">(S377/12*2*$E377*$F377*$G377*$I377*$T$11)+(S377/12*10*$E377*$F377*$G377*$I377*$T$12)</f>
        <v>0</v>
      </c>
      <c r="U377" s="97">
        <v>0</v>
      </c>
      <c r="V377" s="98">
        <f t="shared" ref="V377:V385" si="871">(U377*$E377*$F377*$G377*$I377*$V$11)</f>
        <v>0</v>
      </c>
      <c r="W377" s="97">
        <v>0</v>
      </c>
      <c r="X377" s="98">
        <f t="shared" ref="X377:X385" si="872">(W377*$E377*$F377*$G377*$I377*$X$11)</f>
        <v>0</v>
      </c>
      <c r="Y377" s="97"/>
      <c r="Z377" s="98">
        <f t="shared" ref="Z377:Z385" si="873">(Y377*$E377*$F377*$G377*$I377*$Z$11)</f>
        <v>0</v>
      </c>
      <c r="AA377" s="97">
        <v>0</v>
      </c>
      <c r="AB377" s="98">
        <f t="shared" ref="AB377:AB385" si="874">(AA377*$E377*$F377*$G377*$I377*$AB$11)</f>
        <v>0</v>
      </c>
      <c r="AC377" s="97">
        <v>2</v>
      </c>
      <c r="AD377" s="98">
        <f t="shared" ref="AD377:AD385" si="875">(AC377*$E377*$F377*$G377*$I377*$AD$11)</f>
        <v>72759.455999999991</v>
      </c>
      <c r="AE377" s="97">
        <v>0</v>
      </c>
      <c r="AF377" s="98">
        <f t="shared" ref="AF377:AF385" si="876">(AE377*$E377*$F377*$G377*$I377*$AF$11)</f>
        <v>0</v>
      </c>
      <c r="AG377" s="99"/>
      <c r="AH377" s="98">
        <f t="shared" ref="AH377:AH385" si="877">(AG377*$E377*$F377*$G377*$I377*$AH$11)</f>
        <v>0</v>
      </c>
      <c r="AI377" s="97">
        <v>5</v>
      </c>
      <c r="AJ377" s="98">
        <f t="shared" ref="AJ377:AJ385" si="878">(AI377*$E377*$F377*$G377*$I377*$AJ$11)</f>
        <v>181898.64</v>
      </c>
      <c r="AK377" s="97">
        <v>5</v>
      </c>
      <c r="AL377" s="97">
        <f t="shared" ref="AL377:AL385" si="879">(AK377*$E377*$F377*$G377*$I377*$AL$11)</f>
        <v>181898.64</v>
      </c>
      <c r="AM377" s="97">
        <v>4</v>
      </c>
      <c r="AN377" s="98">
        <f t="shared" ref="AN377:AN385" si="880">(AM377*$E377*$F377*$G377*$J377*$AN$11)</f>
        <v>174622.69440000004</v>
      </c>
      <c r="AO377" s="103">
        <v>0</v>
      </c>
      <c r="AP377" s="98">
        <f t="shared" ref="AP377:AP385" si="881">(AO377*$E377*$F377*$G377*$J377*$AP$11)</f>
        <v>0</v>
      </c>
      <c r="AQ377" s="97">
        <v>9</v>
      </c>
      <c r="AR377" s="102">
        <f t="shared" ref="AR377:AR385" si="882">(AQ377*$E377*$F377*$G377*$J377*$AR$11)</f>
        <v>392901.06240000005</v>
      </c>
      <c r="AS377" s="97"/>
      <c r="AT377" s="98">
        <f t="shared" ref="AT377:AT385" si="883">(AS377*$E377*$F377*$G377*$I377*$AT$11)</f>
        <v>0</v>
      </c>
      <c r="AU377" s="97"/>
      <c r="AV377" s="97">
        <f t="shared" ref="AV377:AV385" si="884">(AU377*$E377*$F377*$G377*$I377*$AV$11)</f>
        <v>0</v>
      </c>
      <c r="AW377" s="97"/>
      <c r="AX377" s="98">
        <f t="shared" ref="AX377:AX385" si="885">(AW377*$E377*$F377*$G377*$I377*$AX$11)</f>
        <v>0</v>
      </c>
      <c r="AY377" s="97">
        <v>0</v>
      </c>
      <c r="AZ377" s="98">
        <f t="shared" ref="AZ377:AZ385" si="886">(AY377*$E377*$F377*$G377*$I377*$AZ$11)</f>
        <v>0</v>
      </c>
      <c r="BA377" s="97">
        <v>0</v>
      </c>
      <c r="BB377" s="98">
        <f t="shared" ref="BB377:BB385" si="887">(BA377*$E377*$F377*$G377*$I377*$BB$11)</f>
        <v>0</v>
      </c>
      <c r="BC377" s="97">
        <v>0</v>
      </c>
      <c r="BD377" s="98">
        <f t="shared" ref="BD377:BD385" si="888">(BC377*$E377*$F377*$G377*$I377*$BD$11)</f>
        <v>0</v>
      </c>
      <c r="BE377" s="97">
        <v>2</v>
      </c>
      <c r="BF377" s="98">
        <f t="shared" ref="BF377:BF385" si="889">(BE377*$E377*$F377*$G377*$I377*$BF$11)</f>
        <v>84665.54879999999</v>
      </c>
      <c r="BG377" s="97">
        <v>5</v>
      </c>
      <c r="BH377" s="98">
        <f t="shared" ref="BH377:BH385" si="890">(BG377*$E377*$F377*$G377*$J377*$BH$11)</f>
        <v>218278.36800000002</v>
      </c>
      <c r="BI377" s="97"/>
      <c r="BJ377" s="98">
        <f t="shared" ref="BJ377:BJ385" si="891">(BI377*$E377*$F377*$G377*$J377*$BJ$11)</f>
        <v>0</v>
      </c>
      <c r="BK377" s="97">
        <v>0</v>
      </c>
      <c r="BL377" s="98">
        <f t="shared" ref="BL377:BL385" si="892">(BK377*$E377*$F377*$G377*$J377*$BL$11)</f>
        <v>0</v>
      </c>
      <c r="BM377" s="97">
        <v>6</v>
      </c>
      <c r="BN377" s="98">
        <f t="shared" ref="BN377:BN385" si="893">(BM377*$E377*$F377*$G377*$J377*$BN$11)</f>
        <v>238121.856</v>
      </c>
      <c r="BO377" s="97">
        <v>5</v>
      </c>
      <c r="BP377" s="98">
        <f t="shared" ref="BP377:BP385" si="894">(BO377*$E377*$F377*$G377*$J377*$BP$11)</f>
        <v>178591.39200000002</v>
      </c>
      <c r="BQ377" s="97">
        <v>3</v>
      </c>
      <c r="BR377" s="98">
        <f t="shared" ref="BR377:BR385" si="895">(BQ377*$E377*$F377*$G377*$J377*$BR$11)</f>
        <v>152397.98784000002</v>
      </c>
      <c r="BS377" s="97">
        <v>7</v>
      </c>
      <c r="BT377" s="102">
        <f t="shared" ref="BT377:BT385" si="896">(BS377*$E377*$F377*$G377*$J377*$BT$11)</f>
        <v>305589.71520000004</v>
      </c>
      <c r="BU377" s="104">
        <v>0</v>
      </c>
      <c r="BV377" s="98">
        <f t="shared" ref="BV377:BV385" si="897">(BU377*$E377*$F377*$G377*$I377*$BV$11)</f>
        <v>0</v>
      </c>
      <c r="BW377" s="97">
        <v>0</v>
      </c>
      <c r="BX377" s="98">
        <f t="shared" ref="BX377:BX385" si="898">(BW377*$E377*$F377*$G377*$I377*$BX$11)</f>
        <v>0</v>
      </c>
      <c r="BY377" s="97">
        <v>0</v>
      </c>
      <c r="BZ377" s="98">
        <f t="shared" ref="BZ377:BZ385" si="899">(BY377*$E377*$F377*$G377*$I377*$BZ$11)</f>
        <v>0</v>
      </c>
      <c r="CA377" s="97">
        <v>1</v>
      </c>
      <c r="CB377" s="98">
        <f t="shared" ref="CB377:CB385" si="900">(CA377*$E377*$F377*$G377*$J377*$CB$11)</f>
        <v>39686.976000000002</v>
      </c>
      <c r="CC377" s="97">
        <v>34</v>
      </c>
      <c r="CD377" s="98">
        <f t="shared" ref="CD377:CD385" si="901">(CC377*$E377*$F377*$G377*$I377*$CD$11)</f>
        <v>787125.02399999998</v>
      </c>
      <c r="CE377" s="97"/>
      <c r="CF377" s="98">
        <f t="shared" ref="CF377:CF385" si="902">(CE377*$E377*$F377*$G377*$I377*$CF$11)</f>
        <v>0</v>
      </c>
      <c r="CG377" s="97"/>
      <c r="CH377" s="98">
        <f t="shared" ref="CH377:CH385" si="903">(CG377*$E377*$F377*$G377*$I377*$CH$11)</f>
        <v>0</v>
      </c>
      <c r="CI377" s="97"/>
      <c r="CJ377" s="98">
        <f t="shared" ref="CJ377:CJ385" si="904">(CI377*$E377*$F377*$G377*$I377*$CJ$11)</f>
        <v>0</v>
      </c>
      <c r="CK377" s="97">
        <v>3</v>
      </c>
      <c r="CL377" s="98">
        <f t="shared" ref="CL377:CL385" si="905">(CK377*$E377*$F377*$G377*$I377*$CL$11)</f>
        <v>99217.44</v>
      </c>
      <c r="CM377" s="97">
        <v>10</v>
      </c>
      <c r="CN377" s="98">
        <f t="shared" ref="CN377:CN385" si="906">(CM377*$E377*$F377*$G377*$I377*$CN$11)</f>
        <v>367104.52799999999</v>
      </c>
      <c r="CO377" s="97">
        <v>35</v>
      </c>
      <c r="CP377" s="98">
        <f t="shared" ref="CP377:CP385" si="907">(CO377*$E377*$F377*$G377*$J377*$CP$11)</f>
        <v>1541839.0176000001</v>
      </c>
      <c r="CQ377" s="97">
        <v>17</v>
      </c>
      <c r="CR377" s="98">
        <f t="shared" ref="CR377:CR385" si="908">(CQ377*$E377*$F377*$G377*$J377*$CR$11)</f>
        <v>809614.31040000007</v>
      </c>
      <c r="CS377" s="97"/>
      <c r="CT377" s="98">
        <f t="shared" ref="CT377:CT385" si="909">(CS377*$E377*$F377*$G377*$J377*$CT$11)</f>
        <v>0</v>
      </c>
      <c r="CU377" s="103">
        <v>0</v>
      </c>
      <c r="CV377" s="98">
        <f t="shared" ref="CV377:CV385" si="910">(CU377*$E377*$F377*$G377*$J377*$CV$11)</f>
        <v>0</v>
      </c>
      <c r="CW377" s="97"/>
      <c r="CX377" s="102">
        <f t="shared" ref="CX377:CX385" si="911">(CW377*$E377*$F377*$G377*$J377*$CX$11)</f>
        <v>0</v>
      </c>
      <c r="CY377" s="97"/>
      <c r="CZ377" s="98">
        <f t="shared" ref="CZ377:CZ385" si="912">(CY377*$E377*$F377*$G377*$J377*$CZ$11)</f>
        <v>0</v>
      </c>
      <c r="DA377" s="104"/>
      <c r="DB377" s="98">
        <f t="shared" ref="DB377:DB385" si="913">(DA377*$E377*$F377*$G377*$J377*$DB$11)</f>
        <v>0</v>
      </c>
      <c r="DC377" s="97">
        <v>9</v>
      </c>
      <c r="DD377" s="98">
        <f t="shared" ref="DD377:DD385" si="914">(DC377*$E377*$F377*$G377*$J377*$DD$11)</f>
        <v>428619.34080000006</v>
      </c>
      <c r="DE377" s="97">
        <v>1</v>
      </c>
      <c r="DF377" s="98">
        <f t="shared" ref="DF377:DF385" si="915">(DE377*$E377*$F377*$G377*$K377*$DF$11)</f>
        <v>63215.683199999999</v>
      </c>
      <c r="DG377" s="97">
        <v>10</v>
      </c>
      <c r="DH377" s="102">
        <f t="shared" ref="DH377:DH385" si="916">(DG377*$E377*$F377*$G377*$L377*$DH$11)</f>
        <v>673899.02640000009</v>
      </c>
      <c r="DI377" s="98">
        <f t="shared" ref="DI377:DI385" si="917">SUM(M377,O377,Q377,S377,U377,W377,Y377,AA377,AC377,AE377,AG377,AI377,AO377,AS377,AU377,BY377,AK377,AY377,BA377,BC377,CM377,BE377,BG377,AM377,BK377,AQ377,CO377,BM377,CQ377,BO377,BQ377,BS377,CA377,BU377,BW377,CC377,CE377,CG377,CI377,CK377,CS377,CU377,BI377,AW377,CW377,CY377,DA377,DC377,DE377,DG377)</f>
        <v>234</v>
      </c>
      <c r="DJ377" s="98">
        <f t="shared" ref="DJ377:DJ385" si="918">SUM(N377,P377,R377,T377,V377,X377,Z377,AB377,AD377,AF377,AH377,AJ377,AP377,AT377,AV377,BZ377,AL377,AZ377,BB377,BD377,CN377,BF377,BH377,AN377,BL377,AR377,CP377,BN377,CR377,BP377,BR377,BT377,CB377,BV377,BX377,CD377,CF377,CH377,CJ377,CL377,CT377,CV377,BJ377,AX377,CX377,CZ377,DB377,DD377,DF377,DH377)</f>
        <v>9211210.1150400005</v>
      </c>
    </row>
    <row r="378" spans="1:114" ht="15.75" customHeight="1" x14ac:dyDescent="0.25">
      <c r="A378" s="89"/>
      <c r="B378" s="90">
        <v>326</v>
      </c>
      <c r="C378" s="91" t="s">
        <v>833</v>
      </c>
      <c r="D378" s="92" t="s">
        <v>834</v>
      </c>
      <c r="E378" s="85">
        <v>23160</v>
      </c>
      <c r="F378" s="93">
        <v>1.49</v>
      </c>
      <c r="G378" s="94">
        <v>1</v>
      </c>
      <c r="H378" s="88"/>
      <c r="I378" s="95">
        <v>1.4</v>
      </c>
      <c r="J378" s="95">
        <v>1.68</v>
      </c>
      <c r="K378" s="95">
        <v>2.23</v>
      </c>
      <c r="L378" s="96">
        <v>2.57</v>
      </c>
      <c r="M378" s="97">
        <f>735-15</f>
        <v>720</v>
      </c>
      <c r="N378" s="98">
        <f t="shared" si="867"/>
        <v>38262913.920000002</v>
      </c>
      <c r="O378" s="97">
        <v>25</v>
      </c>
      <c r="P378" s="97">
        <f t="shared" si="868"/>
        <v>1328573.4000000001</v>
      </c>
      <c r="Q378" s="97"/>
      <c r="R378" s="98">
        <f t="shared" si="869"/>
        <v>0</v>
      </c>
      <c r="S378" s="97"/>
      <c r="T378" s="98">
        <f t="shared" si="870"/>
        <v>0</v>
      </c>
      <c r="U378" s="97"/>
      <c r="V378" s="98">
        <f t="shared" si="871"/>
        <v>0</v>
      </c>
      <c r="W378" s="97"/>
      <c r="X378" s="98">
        <f t="shared" si="872"/>
        <v>0</v>
      </c>
      <c r="Y378" s="97"/>
      <c r="Z378" s="98">
        <f t="shared" si="873"/>
        <v>0</v>
      </c>
      <c r="AA378" s="97"/>
      <c r="AB378" s="98">
        <f t="shared" si="874"/>
        <v>0</v>
      </c>
      <c r="AC378" s="97">
        <v>118</v>
      </c>
      <c r="AD378" s="98">
        <f t="shared" si="875"/>
        <v>6270866.4479999999</v>
      </c>
      <c r="AE378" s="97"/>
      <c r="AF378" s="98">
        <f t="shared" si="876"/>
        <v>0</v>
      </c>
      <c r="AG378" s="99"/>
      <c r="AH378" s="98">
        <f t="shared" si="877"/>
        <v>0</v>
      </c>
      <c r="AI378" s="97">
        <f>248-43</f>
        <v>205</v>
      </c>
      <c r="AJ378" s="98">
        <f t="shared" si="878"/>
        <v>10894301.879999999</v>
      </c>
      <c r="AK378" s="97">
        <v>135</v>
      </c>
      <c r="AL378" s="97">
        <f t="shared" si="879"/>
        <v>7174296.3600000003</v>
      </c>
      <c r="AM378" s="97">
        <v>295</v>
      </c>
      <c r="AN378" s="98">
        <f t="shared" si="880"/>
        <v>18812599.344000001</v>
      </c>
      <c r="AO378" s="103"/>
      <c r="AP378" s="98">
        <f t="shared" si="881"/>
        <v>0</v>
      </c>
      <c r="AQ378" s="97">
        <v>20</v>
      </c>
      <c r="AR378" s="102">
        <f t="shared" si="882"/>
        <v>1275430.4640000002</v>
      </c>
      <c r="AS378" s="97"/>
      <c r="AT378" s="98">
        <f t="shared" si="883"/>
        <v>0</v>
      </c>
      <c r="AU378" s="97">
        <v>3</v>
      </c>
      <c r="AV378" s="97">
        <f t="shared" si="884"/>
        <v>130441.75200000001</v>
      </c>
      <c r="AW378" s="97"/>
      <c r="AX378" s="98">
        <f t="shared" si="885"/>
        <v>0</v>
      </c>
      <c r="AY378" s="97"/>
      <c r="AZ378" s="98">
        <f t="shared" si="886"/>
        <v>0</v>
      </c>
      <c r="BA378" s="97"/>
      <c r="BB378" s="98">
        <f t="shared" si="887"/>
        <v>0</v>
      </c>
      <c r="BC378" s="97"/>
      <c r="BD378" s="98">
        <f t="shared" si="888"/>
        <v>0</v>
      </c>
      <c r="BE378" s="97">
        <v>17</v>
      </c>
      <c r="BF378" s="98">
        <f t="shared" si="889"/>
        <v>1051263.8976</v>
      </c>
      <c r="BG378" s="97">
        <v>9</v>
      </c>
      <c r="BH378" s="98">
        <f t="shared" si="890"/>
        <v>573943.70879999991</v>
      </c>
      <c r="BI378" s="97"/>
      <c r="BJ378" s="98">
        <f t="shared" si="891"/>
        <v>0</v>
      </c>
      <c r="BK378" s="97"/>
      <c r="BL378" s="98">
        <f t="shared" si="892"/>
        <v>0</v>
      </c>
      <c r="BM378" s="97">
        <v>81</v>
      </c>
      <c r="BN378" s="98">
        <f t="shared" si="893"/>
        <v>4695903.0719999997</v>
      </c>
      <c r="BO378" s="97">
        <v>102</v>
      </c>
      <c r="BP378" s="98">
        <f t="shared" si="894"/>
        <v>5322023.4815999996</v>
      </c>
      <c r="BQ378" s="97">
        <v>109</v>
      </c>
      <c r="BR378" s="98">
        <f t="shared" si="895"/>
        <v>8088548.1062399996</v>
      </c>
      <c r="BS378" s="97">
        <v>88</v>
      </c>
      <c r="BT378" s="102">
        <f t="shared" si="896"/>
        <v>5611894.0416000001</v>
      </c>
      <c r="BU378" s="104"/>
      <c r="BV378" s="98">
        <f t="shared" si="897"/>
        <v>0</v>
      </c>
      <c r="BW378" s="97"/>
      <c r="BX378" s="98">
        <f t="shared" si="898"/>
        <v>0</v>
      </c>
      <c r="BY378" s="97"/>
      <c r="BZ378" s="98">
        <f t="shared" si="899"/>
        <v>0</v>
      </c>
      <c r="CA378" s="97">
        <v>71</v>
      </c>
      <c r="CB378" s="98">
        <f t="shared" si="900"/>
        <v>4116161.9519999996</v>
      </c>
      <c r="CC378" s="97"/>
      <c r="CD378" s="98">
        <f t="shared" si="901"/>
        <v>0</v>
      </c>
      <c r="CE378" s="97"/>
      <c r="CF378" s="98">
        <f t="shared" si="902"/>
        <v>0</v>
      </c>
      <c r="CG378" s="97">
        <v>87</v>
      </c>
      <c r="CH378" s="98">
        <f t="shared" si="903"/>
        <v>2942186.1839999994</v>
      </c>
      <c r="CI378" s="97"/>
      <c r="CJ378" s="98">
        <f t="shared" si="904"/>
        <v>0</v>
      </c>
      <c r="CK378" s="97">
        <v>70</v>
      </c>
      <c r="CL378" s="98">
        <f t="shared" si="905"/>
        <v>3381823.1999999997</v>
      </c>
      <c r="CM378" s="97">
        <v>10</v>
      </c>
      <c r="CN378" s="98">
        <f t="shared" si="906"/>
        <v>536260.53599999996</v>
      </c>
      <c r="CO378" s="97">
        <v>249</v>
      </c>
      <c r="CP378" s="98">
        <f t="shared" si="907"/>
        <v>16023464.815679999</v>
      </c>
      <c r="CQ378" s="97">
        <v>16</v>
      </c>
      <c r="CR378" s="98">
        <f t="shared" si="908"/>
        <v>1113102.9504</v>
      </c>
      <c r="CS378" s="97"/>
      <c r="CT378" s="98">
        <f t="shared" si="909"/>
        <v>0</v>
      </c>
      <c r="CU378" s="103"/>
      <c r="CV378" s="98">
        <f t="shared" si="910"/>
        <v>0</v>
      </c>
      <c r="CW378" s="97"/>
      <c r="CX378" s="102">
        <f t="shared" si="911"/>
        <v>0</v>
      </c>
      <c r="CY378" s="97">
        <v>30</v>
      </c>
      <c r="CZ378" s="98">
        <f t="shared" si="912"/>
        <v>1739223.3599999999</v>
      </c>
      <c r="DA378" s="104"/>
      <c r="DB378" s="98">
        <f t="shared" si="913"/>
        <v>0</v>
      </c>
      <c r="DC378" s="97">
        <v>96</v>
      </c>
      <c r="DD378" s="98">
        <f t="shared" si="914"/>
        <v>6678617.7023999989</v>
      </c>
      <c r="DE378" s="97"/>
      <c r="DF378" s="98">
        <f t="shared" si="915"/>
        <v>0</v>
      </c>
      <c r="DG378" s="97">
        <v>10</v>
      </c>
      <c r="DH378" s="102">
        <f t="shared" si="916"/>
        <v>984421.12679999997</v>
      </c>
      <c r="DI378" s="98">
        <f t="shared" si="917"/>
        <v>2566</v>
      </c>
      <c r="DJ378" s="98">
        <f t="shared" si="918"/>
        <v>147008261.70311999</v>
      </c>
    </row>
    <row r="379" spans="1:114" ht="15.75" customHeight="1" x14ac:dyDescent="0.25">
      <c r="A379" s="89"/>
      <c r="B379" s="90">
        <v>327</v>
      </c>
      <c r="C379" s="91" t="s">
        <v>835</v>
      </c>
      <c r="D379" s="92" t="s">
        <v>836</v>
      </c>
      <c r="E379" s="85">
        <v>23160</v>
      </c>
      <c r="F379" s="93">
        <v>2.14</v>
      </c>
      <c r="G379" s="94">
        <v>1</v>
      </c>
      <c r="H379" s="88"/>
      <c r="I379" s="95">
        <v>1.4</v>
      </c>
      <c r="J379" s="95">
        <v>1.68</v>
      </c>
      <c r="K379" s="95">
        <v>2.23</v>
      </c>
      <c r="L379" s="96">
        <v>2.57</v>
      </c>
      <c r="M379" s="97">
        <v>4</v>
      </c>
      <c r="N379" s="98">
        <f t="shared" si="867"/>
        <v>305304.38400000002</v>
      </c>
      <c r="O379" s="97">
        <v>5</v>
      </c>
      <c r="P379" s="97">
        <f t="shared" si="868"/>
        <v>381630.48000000004</v>
      </c>
      <c r="Q379" s="97"/>
      <c r="R379" s="98">
        <f t="shared" si="869"/>
        <v>0</v>
      </c>
      <c r="S379" s="97"/>
      <c r="T379" s="98">
        <f t="shared" si="870"/>
        <v>0</v>
      </c>
      <c r="U379" s="97"/>
      <c r="V379" s="98">
        <f t="shared" si="871"/>
        <v>0</v>
      </c>
      <c r="W379" s="97"/>
      <c r="X379" s="98">
        <f t="shared" si="872"/>
        <v>0</v>
      </c>
      <c r="Y379" s="97"/>
      <c r="Z379" s="98">
        <f t="shared" si="873"/>
        <v>0</v>
      </c>
      <c r="AA379" s="97"/>
      <c r="AB379" s="98">
        <f t="shared" si="874"/>
        <v>0</v>
      </c>
      <c r="AC379" s="97"/>
      <c r="AD379" s="98">
        <f t="shared" si="875"/>
        <v>0</v>
      </c>
      <c r="AE379" s="97"/>
      <c r="AF379" s="98">
        <f t="shared" si="876"/>
        <v>0</v>
      </c>
      <c r="AG379" s="99"/>
      <c r="AH379" s="98">
        <f t="shared" si="877"/>
        <v>0</v>
      </c>
      <c r="AI379" s="97"/>
      <c r="AJ379" s="98">
        <f t="shared" si="878"/>
        <v>0</v>
      </c>
      <c r="AK379" s="97"/>
      <c r="AL379" s="97">
        <f t="shared" si="879"/>
        <v>0</v>
      </c>
      <c r="AM379" s="97"/>
      <c r="AN379" s="98">
        <f t="shared" si="880"/>
        <v>0</v>
      </c>
      <c r="AO379" s="103"/>
      <c r="AP379" s="98">
        <f t="shared" si="881"/>
        <v>0</v>
      </c>
      <c r="AQ379" s="97">
        <v>0</v>
      </c>
      <c r="AR379" s="102">
        <f t="shared" si="882"/>
        <v>0</v>
      </c>
      <c r="AS379" s="97"/>
      <c r="AT379" s="98">
        <f t="shared" si="883"/>
        <v>0</v>
      </c>
      <c r="AU379" s="97"/>
      <c r="AV379" s="97">
        <f t="shared" si="884"/>
        <v>0</v>
      </c>
      <c r="AW379" s="97"/>
      <c r="AX379" s="98">
        <f t="shared" si="885"/>
        <v>0</v>
      </c>
      <c r="AY379" s="97"/>
      <c r="AZ379" s="98">
        <f t="shared" si="886"/>
        <v>0</v>
      </c>
      <c r="BA379" s="97"/>
      <c r="BB379" s="98">
        <f t="shared" si="887"/>
        <v>0</v>
      </c>
      <c r="BC379" s="97"/>
      <c r="BD379" s="98">
        <f t="shared" si="888"/>
        <v>0</v>
      </c>
      <c r="BE379" s="97"/>
      <c r="BF379" s="98">
        <f t="shared" si="889"/>
        <v>0</v>
      </c>
      <c r="BG379" s="97">
        <v>0</v>
      </c>
      <c r="BH379" s="98">
        <f t="shared" si="890"/>
        <v>0</v>
      </c>
      <c r="BI379" s="97"/>
      <c r="BJ379" s="98">
        <f t="shared" si="891"/>
        <v>0</v>
      </c>
      <c r="BK379" s="97"/>
      <c r="BL379" s="98">
        <f t="shared" si="892"/>
        <v>0</v>
      </c>
      <c r="BM379" s="97"/>
      <c r="BN379" s="98">
        <f t="shared" si="893"/>
        <v>0</v>
      </c>
      <c r="BO379" s="97"/>
      <c r="BP379" s="98">
        <f t="shared" si="894"/>
        <v>0</v>
      </c>
      <c r="BQ379" s="97">
        <v>0</v>
      </c>
      <c r="BR379" s="98">
        <f t="shared" si="895"/>
        <v>0</v>
      </c>
      <c r="BS379" s="97"/>
      <c r="BT379" s="102">
        <f t="shared" si="896"/>
        <v>0</v>
      </c>
      <c r="BU379" s="104"/>
      <c r="BV379" s="98">
        <f t="shared" si="897"/>
        <v>0</v>
      </c>
      <c r="BW379" s="97"/>
      <c r="BX379" s="98">
        <f t="shared" si="898"/>
        <v>0</v>
      </c>
      <c r="BY379" s="97"/>
      <c r="BZ379" s="98">
        <f t="shared" si="899"/>
        <v>0</v>
      </c>
      <c r="CA379" s="97"/>
      <c r="CB379" s="98">
        <f t="shared" si="900"/>
        <v>0</v>
      </c>
      <c r="CC379" s="97"/>
      <c r="CD379" s="98">
        <f t="shared" si="901"/>
        <v>0</v>
      </c>
      <c r="CE379" s="97"/>
      <c r="CF379" s="98">
        <f t="shared" si="902"/>
        <v>0</v>
      </c>
      <c r="CG379" s="97"/>
      <c r="CH379" s="98">
        <f t="shared" si="903"/>
        <v>0</v>
      </c>
      <c r="CI379" s="97"/>
      <c r="CJ379" s="98">
        <f t="shared" si="904"/>
        <v>0</v>
      </c>
      <c r="CK379" s="97"/>
      <c r="CL379" s="98">
        <f t="shared" si="905"/>
        <v>0</v>
      </c>
      <c r="CM379" s="97"/>
      <c r="CN379" s="98">
        <f t="shared" si="906"/>
        <v>0</v>
      </c>
      <c r="CO379" s="97">
        <v>0</v>
      </c>
      <c r="CP379" s="98">
        <f t="shared" si="907"/>
        <v>0</v>
      </c>
      <c r="CQ379" s="97"/>
      <c r="CR379" s="98">
        <f t="shared" si="908"/>
        <v>0</v>
      </c>
      <c r="CS379" s="97"/>
      <c r="CT379" s="98">
        <f t="shared" si="909"/>
        <v>0</v>
      </c>
      <c r="CU379" s="103"/>
      <c r="CV379" s="98">
        <f t="shared" si="910"/>
        <v>0</v>
      </c>
      <c r="CW379" s="97"/>
      <c r="CX379" s="102">
        <f t="shared" si="911"/>
        <v>0</v>
      </c>
      <c r="CY379" s="97"/>
      <c r="CZ379" s="98">
        <f t="shared" si="912"/>
        <v>0</v>
      </c>
      <c r="DA379" s="104"/>
      <c r="DB379" s="98">
        <f t="shared" si="913"/>
        <v>0</v>
      </c>
      <c r="DC379" s="97"/>
      <c r="DD379" s="98">
        <f t="shared" si="914"/>
        <v>0</v>
      </c>
      <c r="DE379" s="97"/>
      <c r="DF379" s="98">
        <f t="shared" si="915"/>
        <v>0</v>
      </c>
      <c r="DG379" s="97"/>
      <c r="DH379" s="102">
        <f t="shared" si="916"/>
        <v>0</v>
      </c>
      <c r="DI379" s="98">
        <f t="shared" si="917"/>
        <v>9</v>
      </c>
      <c r="DJ379" s="98">
        <f t="shared" si="918"/>
        <v>686934.86400000006</v>
      </c>
    </row>
    <row r="380" spans="1:114" ht="27.75" customHeight="1" x14ac:dyDescent="0.25">
      <c r="A380" s="89"/>
      <c r="B380" s="90">
        <v>328</v>
      </c>
      <c r="C380" s="91" t="s">
        <v>837</v>
      </c>
      <c r="D380" s="92" t="s">
        <v>838</v>
      </c>
      <c r="E380" s="85">
        <v>23160</v>
      </c>
      <c r="F380" s="93">
        <v>1.25</v>
      </c>
      <c r="G380" s="94">
        <v>1</v>
      </c>
      <c r="H380" s="88"/>
      <c r="I380" s="95">
        <v>1.4</v>
      </c>
      <c r="J380" s="95">
        <v>1.68</v>
      </c>
      <c r="K380" s="95">
        <v>2.23</v>
      </c>
      <c r="L380" s="96">
        <v>2.57</v>
      </c>
      <c r="M380" s="97">
        <v>112</v>
      </c>
      <c r="N380" s="98">
        <f t="shared" si="867"/>
        <v>4993296</v>
      </c>
      <c r="O380" s="97">
        <v>1</v>
      </c>
      <c r="P380" s="97">
        <f t="shared" si="868"/>
        <v>44583</v>
      </c>
      <c r="Q380" s="97"/>
      <c r="R380" s="98">
        <f t="shared" si="869"/>
        <v>0</v>
      </c>
      <c r="S380" s="97"/>
      <c r="T380" s="98">
        <f t="shared" si="870"/>
        <v>0</v>
      </c>
      <c r="U380" s="97"/>
      <c r="V380" s="98">
        <f t="shared" si="871"/>
        <v>0</v>
      </c>
      <c r="W380" s="97">
        <v>0</v>
      </c>
      <c r="X380" s="98">
        <f t="shared" si="872"/>
        <v>0</v>
      </c>
      <c r="Y380" s="97"/>
      <c r="Z380" s="98">
        <f t="shared" si="873"/>
        <v>0</v>
      </c>
      <c r="AA380" s="97">
        <v>0</v>
      </c>
      <c r="AB380" s="98">
        <f t="shared" si="874"/>
        <v>0</v>
      </c>
      <c r="AC380" s="97">
        <v>1</v>
      </c>
      <c r="AD380" s="98">
        <f t="shared" si="875"/>
        <v>44583</v>
      </c>
      <c r="AE380" s="97">
        <v>0</v>
      </c>
      <c r="AF380" s="98">
        <f t="shared" si="876"/>
        <v>0</v>
      </c>
      <c r="AG380" s="99"/>
      <c r="AH380" s="98">
        <f t="shared" si="877"/>
        <v>0</v>
      </c>
      <c r="AI380" s="97">
        <v>4</v>
      </c>
      <c r="AJ380" s="98">
        <f t="shared" si="878"/>
        <v>178332</v>
      </c>
      <c r="AK380" s="97">
        <v>1</v>
      </c>
      <c r="AL380" s="97">
        <f t="shared" si="879"/>
        <v>44583</v>
      </c>
      <c r="AM380" s="97">
        <v>4</v>
      </c>
      <c r="AN380" s="98">
        <f t="shared" si="880"/>
        <v>213998.40000000002</v>
      </c>
      <c r="AO380" s="103">
        <v>0</v>
      </c>
      <c r="AP380" s="98">
        <f t="shared" si="881"/>
        <v>0</v>
      </c>
      <c r="AQ380" s="97">
        <v>0</v>
      </c>
      <c r="AR380" s="102">
        <f t="shared" si="882"/>
        <v>0</v>
      </c>
      <c r="AS380" s="97"/>
      <c r="AT380" s="98">
        <f t="shared" si="883"/>
        <v>0</v>
      </c>
      <c r="AU380" s="97"/>
      <c r="AV380" s="97">
        <f t="shared" si="884"/>
        <v>0</v>
      </c>
      <c r="AW380" s="97"/>
      <c r="AX380" s="98">
        <f t="shared" si="885"/>
        <v>0</v>
      </c>
      <c r="AY380" s="97">
        <v>0</v>
      </c>
      <c r="AZ380" s="98">
        <f t="shared" si="886"/>
        <v>0</v>
      </c>
      <c r="BA380" s="97">
        <v>0</v>
      </c>
      <c r="BB380" s="98">
        <f t="shared" si="887"/>
        <v>0</v>
      </c>
      <c r="BC380" s="97">
        <v>0</v>
      </c>
      <c r="BD380" s="98">
        <f t="shared" si="888"/>
        <v>0</v>
      </c>
      <c r="BE380" s="97"/>
      <c r="BF380" s="98">
        <f t="shared" si="889"/>
        <v>0</v>
      </c>
      <c r="BG380" s="97">
        <v>0</v>
      </c>
      <c r="BH380" s="98">
        <f t="shared" si="890"/>
        <v>0</v>
      </c>
      <c r="BI380" s="97"/>
      <c r="BJ380" s="98">
        <f t="shared" si="891"/>
        <v>0</v>
      </c>
      <c r="BK380" s="97">
        <v>0</v>
      </c>
      <c r="BL380" s="98">
        <f t="shared" si="892"/>
        <v>0</v>
      </c>
      <c r="BM380" s="97"/>
      <c r="BN380" s="98">
        <f t="shared" si="893"/>
        <v>0</v>
      </c>
      <c r="BO380" s="97">
        <v>1</v>
      </c>
      <c r="BP380" s="98">
        <f t="shared" si="894"/>
        <v>43772.4</v>
      </c>
      <c r="BQ380" s="97">
        <v>10</v>
      </c>
      <c r="BR380" s="98">
        <f t="shared" si="895"/>
        <v>622540.80000000005</v>
      </c>
      <c r="BS380" s="97">
        <v>12</v>
      </c>
      <c r="BT380" s="102">
        <f t="shared" si="896"/>
        <v>641995.20000000007</v>
      </c>
      <c r="BU380" s="104">
        <v>0</v>
      </c>
      <c r="BV380" s="98">
        <f t="shared" si="897"/>
        <v>0</v>
      </c>
      <c r="BW380" s="97"/>
      <c r="BX380" s="98">
        <f t="shared" si="898"/>
        <v>0</v>
      </c>
      <c r="BY380" s="97">
        <v>0</v>
      </c>
      <c r="BZ380" s="98">
        <f t="shared" si="899"/>
        <v>0</v>
      </c>
      <c r="CA380" s="97">
        <v>2</v>
      </c>
      <c r="CB380" s="98">
        <f t="shared" si="900"/>
        <v>97272</v>
      </c>
      <c r="CC380" s="97"/>
      <c r="CD380" s="98">
        <f t="shared" si="901"/>
        <v>0</v>
      </c>
      <c r="CE380" s="97"/>
      <c r="CF380" s="98">
        <f t="shared" si="902"/>
        <v>0</v>
      </c>
      <c r="CG380" s="97"/>
      <c r="CH380" s="98">
        <f t="shared" si="903"/>
        <v>0</v>
      </c>
      <c r="CI380" s="97"/>
      <c r="CJ380" s="98">
        <f t="shared" si="904"/>
        <v>0</v>
      </c>
      <c r="CK380" s="97">
        <v>2</v>
      </c>
      <c r="CL380" s="98">
        <f t="shared" si="905"/>
        <v>81060</v>
      </c>
      <c r="CM380" s="97"/>
      <c r="CN380" s="98">
        <f t="shared" si="906"/>
        <v>0</v>
      </c>
      <c r="CO380" s="97">
        <v>3</v>
      </c>
      <c r="CP380" s="98">
        <f t="shared" si="907"/>
        <v>161957.88</v>
      </c>
      <c r="CQ380" s="97">
        <v>1</v>
      </c>
      <c r="CR380" s="98">
        <f t="shared" si="908"/>
        <v>58363.199999999997</v>
      </c>
      <c r="CS380" s="97">
        <v>0</v>
      </c>
      <c r="CT380" s="98">
        <f t="shared" si="909"/>
        <v>0</v>
      </c>
      <c r="CU380" s="103">
        <v>0</v>
      </c>
      <c r="CV380" s="98">
        <f t="shared" si="910"/>
        <v>0</v>
      </c>
      <c r="CW380" s="97">
        <v>0</v>
      </c>
      <c r="CX380" s="102">
        <f t="shared" si="911"/>
        <v>0</v>
      </c>
      <c r="CY380" s="97"/>
      <c r="CZ380" s="98">
        <f t="shared" si="912"/>
        <v>0</v>
      </c>
      <c r="DA380" s="104"/>
      <c r="DB380" s="98">
        <f t="shared" si="913"/>
        <v>0</v>
      </c>
      <c r="DC380" s="97"/>
      <c r="DD380" s="98">
        <f t="shared" si="914"/>
        <v>0</v>
      </c>
      <c r="DE380" s="97">
        <v>1</v>
      </c>
      <c r="DF380" s="98">
        <f t="shared" si="915"/>
        <v>77470.2</v>
      </c>
      <c r="DG380" s="97"/>
      <c r="DH380" s="102">
        <f t="shared" si="916"/>
        <v>0</v>
      </c>
      <c r="DI380" s="98">
        <f t="shared" si="917"/>
        <v>155</v>
      </c>
      <c r="DJ380" s="98">
        <f t="shared" si="918"/>
        <v>7303807.080000001</v>
      </c>
    </row>
    <row r="381" spans="1:114" ht="27.75" customHeight="1" x14ac:dyDescent="0.25">
      <c r="A381" s="89"/>
      <c r="B381" s="90">
        <v>329</v>
      </c>
      <c r="C381" s="91" t="s">
        <v>839</v>
      </c>
      <c r="D381" s="92" t="s">
        <v>840</v>
      </c>
      <c r="E381" s="85">
        <v>23160</v>
      </c>
      <c r="F381" s="93">
        <v>2.76</v>
      </c>
      <c r="G381" s="94">
        <v>1</v>
      </c>
      <c r="H381" s="88"/>
      <c r="I381" s="95">
        <v>1.4</v>
      </c>
      <c r="J381" s="95">
        <v>1.68</v>
      </c>
      <c r="K381" s="95">
        <v>2.23</v>
      </c>
      <c r="L381" s="96">
        <v>2.57</v>
      </c>
      <c r="M381" s="97">
        <v>9</v>
      </c>
      <c r="N381" s="98">
        <f t="shared" si="867"/>
        <v>885953.37599999981</v>
      </c>
      <c r="O381" s="97"/>
      <c r="P381" s="97">
        <f t="shared" si="868"/>
        <v>0</v>
      </c>
      <c r="Q381" s="97"/>
      <c r="R381" s="98">
        <f t="shared" si="869"/>
        <v>0</v>
      </c>
      <c r="S381" s="97"/>
      <c r="T381" s="98">
        <f t="shared" si="870"/>
        <v>0</v>
      </c>
      <c r="U381" s="97">
        <v>2</v>
      </c>
      <c r="V381" s="98">
        <f t="shared" si="871"/>
        <v>196878.52799999999</v>
      </c>
      <c r="W381" s="97"/>
      <c r="X381" s="98">
        <f t="shared" si="872"/>
        <v>0</v>
      </c>
      <c r="Y381" s="97"/>
      <c r="Z381" s="98">
        <f t="shared" si="873"/>
        <v>0</v>
      </c>
      <c r="AA381" s="97"/>
      <c r="AB381" s="98">
        <f t="shared" si="874"/>
        <v>0</v>
      </c>
      <c r="AC381" s="97"/>
      <c r="AD381" s="98">
        <f t="shared" si="875"/>
        <v>0</v>
      </c>
      <c r="AE381" s="97"/>
      <c r="AF381" s="98">
        <f t="shared" si="876"/>
        <v>0</v>
      </c>
      <c r="AG381" s="99"/>
      <c r="AH381" s="98">
        <f t="shared" si="877"/>
        <v>0</v>
      </c>
      <c r="AI381" s="97"/>
      <c r="AJ381" s="98">
        <f t="shared" si="878"/>
        <v>0</v>
      </c>
      <c r="AK381" s="97"/>
      <c r="AL381" s="97">
        <f t="shared" si="879"/>
        <v>0</v>
      </c>
      <c r="AM381" s="97"/>
      <c r="AN381" s="98">
        <f t="shared" si="880"/>
        <v>0</v>
      </c>
      <c r="AO381" s="103">
        <v>0</v>
      </c>
      <c r="AP381" s="98">
        <f t="shared" si="881"/>
        <v>0</v>
      </c>
      <c r="AQ381" s="97">
        <v>0</v>
      </c>
      <c r="AR381" s="102">
        <f t="shared" si="882"/>
        <v>0</v>
      </c>
      <c r="AS381" s="97"/>
      <c r="AT381" s="98">
        <f t="shared" si="883"/>
        <v>0</v>
      </c>
      <c r="AU381" s="97"/>
      <c r="AV381" s="97">
        <f t="shared" si="884"/>
        <v>0</v>
      </c>
      <c r="AW381" s="97"/>
      <c r="AX381" s="98">
        <f t="shared" si="885"/>
        <v>0</v>
      </c>
      <c r="AY381" s="97"/>
      <c r="AZ381" s="98">
        <f t="shared" si="886"/>
        <v>0</v>
      </c>
      <c r="BA381" s="97"/>
      <c r="BB381" s="98">
        <f t="shared" si="887"/>
        <v>0</v>
      </c>
      <c r="BC381" s="97"/>
      <c r="BD381" s="98">
        <f t="shared" si="888"/>
        <v>0</v>
      </c>
      <c r="BE381" s="97"/>
      <c r="BF381" s="98">
        <f t="shared" si="889"/>
        <v>0</v>
      </c>
      <c r="BG381" s="97">
        <v>0</v>
      </c>
      <c r="BH381" s="98">
        <f t="shared" si="890"/>
        <v>0</v>
      </c>
      <c r="BI381" s="97"/>
      <c r="BJ381" s="98">
        <f t="shared" si="891"/>
        <v>0</v>
      </c>
      <c r="BK381" s="97"/>
      <c r="BL381" s="98">
        <f t="shared" si="892"/>
        <v>0</v>
      </c>
      <c r="BM381" s="97">
        <v>1</v>
      </c>
      <c r="BN381" s="98">
        <f t="shared" si="893"/>
        <v>107388.288</v>
      </c>
      <c r="BO381" s="97">
        <v>1</v>
      </c>
      <c r="BP381" s="98">
        <f t="shared" si="894"/>
        <v>96649.459199999998</v>
      </c>
      <c r="BQ381" s="97">
        <v>0</v>
      </c>
      <c r="BR381" s="98">
        <f t="shared" si="895"/>
        <v>0</v>
      </c>
      <c r="BS381" s="97"/>
      <c r="BT381" s="102">
        <f t="shared" si="896"/>
        <v>0</v>
      </c>
      <c r="BU381" s="104"/>
      <c r="BV381" s="98">
        <f t="shared" si="897"/>
        <v>0</v>
      </c>
      <c r="BW381" s="97"/>
      <c r="BX381" s="98">
        <f t="shared" si="898"/>
        <v>0</v>
      </c>
      <c r="BY381" s="97"/>
      <c r="BZ381" s="98">
        <f t="shared" si="899"/>
        <v>0</v>
      </c>
      <c r="CA381" s="97"/>
      <c r="CB381" s="98">
        <f t="shared" si="900"/>
        <v>0</v>
      </c>
      <c r="CC381" s="97"/>
      <c r="CD381" s="98">
        <f t="shared" si="901"/>
        <v>0</v>
      </c>
      <c r="CE381" s="97"/>
      <c r="CF381" s="98">
        <f t="shared" si="902"/>
        <v>0</v>
      </c>
      <c r="CG381" s="97"/>
      <c r="CH381" s="98">
        <f t="shared" si="903"/>
        <v>0</v>
      </c>
      <c r="CI381" s="97"/>
      <c r="CJ381" s="98">
        <f t="shared" si="904"/>
        <v>0</v>
      </c>
      <c r="CK381" s="97"/>
      <c r="CL381" s="98">
        <f t="shared" si="905"/>
        <v>0</v>
      </c>
      <c r="CM381" s="97"/>
      <c r="CN381" s="98">
        <f t="shared" si="906"/>
        <v>0</v>
      </c>
      <c r="CO381" s="97"/>
      <c r="CP381" s="98">
        <f t="shared" si="907"/>
        <v>0</v>
      </c>
      <c r="CQ381" s="97"/>
      <c r="CR381" s="98">
        <f t="shared" si="908"/>
        <v>0</v>
      </c>
      <c r="CS381" s="97"/>
      <c r="CT381" s="98">
        <f t="shared" si="909"/>
        <v>0</v>
      </c>
      <c r="CU381" s="103">
        <v>0</v>
      </c>
      <c r="CV381" s="98">
        <f t="shared" si="910"/>
        <v>0</v>
      </c>
      <c r="CW381" s="97"/>
      <c r="CX381" s="102">
        <f t="shared" si="911"/>
        <v>0</v>
      </c>
      <c r="CY381" s="97"/>
      <c r="CZ381" s="98">
        <f t="shared" si="912"/>
        <v>0</v>
      </c>
      <c r="DA381" s="104"/>
      <c r="DB381" s="98">
        <f t="shared" si="913"/>
        <v>0</v>
      </c>
      <c r="DC381" s="97"/>
      <c r="DD381" s="98">
        <f t="shared" si="914"/>
        <v>0</v>
      </c>
      <c r="DE381" s="97"/>
      <c r="DF381" s="98">
        <f t="shared" si="915"/>
        <v>0</v>
      </c>
      <c r="DG381" s="97"/>
      <c r="DH381" s="102">
        <f t="shared" si="916"/>
        <v>0</v>
      </c>
      <c r="DI381" s="98">
        <f t="shared" si="917"/>
        <v>13</v>
      </c>
      <c r="DJ381" s="98">
        <f t="shared" si="918"/>
        <v>1286869.6511999997</v>
      </c>
    </row>
    <row r="382" spans="1:114" ht="45" customHeight="1" x14ac:dyDescent="0.25">
      <c r="A382" s="89"/>
      <c r="B382" s="90">
        <v>330</v>
      </c>
      <c r="C382" s="91" t="s">
        <v>841</v>
      </c>
      <c r="D382" s="92" t="s">
        <v>842</v>
      </c>
      <c r="E382" s="85">
        <v>23160</v>
      </c>
      <c r="F382" s="93">
        <v>0.76</v>
      </c>
      <c r="G382" s="94">
        <v>1</v>
      </c>
      <c r="H382" s="88"/>
      <c r="I382" s="95">
        <v>1.4</v>
      </c>
      <c r="J382" s="95">
        <v>1.68</v>
      </c>
      <c r="K382" s="95">
        <v>2.23</v>
      </c>
      <c r="L382" s="96">
        <v>2.57</v>
      </c>
      <c r="M382" s="97">
        <f>1+4</f>
        <v>5</v>
      </c>
      <c r="N382" s="98">
        <f t="shared" si="867"/>
        <v>135532.32</v>
      </c>
      <c r="O382" s="97">
        <v>4</v>
      </c>
      <c r="P382" s="97">
        <f t="shared" si="868"/>
        <v>108425.856</v>
      </c>
      <c r="Q382" s="97">
        <v>1</v>
      </c>
      <c r="R382" s="98">
        <f t="shared" si="869"/>
        <v>27106.464</v>
      </c>
      <c r="S382" s="97"/>
      <c r="T382" s="98">
        <f t="shared" si="870"/>
        <v>0</v>
      </c>
      <c r="U382" s="97">
        <v>2</v>
      </c>
      <c r="V382" s="98">
        <f t="shared" si="871"/>
        <v>54212.928</v>
      </c>
      <c r="W382" s="97">
        <v>0</v>
      </c>
      <c r="X382" s="98">
        <f t="shared" si="872"/>
        <v>0</v>
      </c>
      <c r="Y382" s="97"/>
      <c r="Z382" s="98">
        <f t="shared" si="873"/>
        <v>0</v>
      </c>
      <c r="AA382" s="97">
        <v>0</v>
      </c>
      <c r="AB382" s="98">
        <f t="shared" si="874"/>
        <v>0</v>
      </c>
      <c r="AC382" s="97"/>
      <c r="AD382" s="98">
        <f t="shared" si="875"/>
        <v>0</v>
      </c>
      <c r="AE382" s="97">
        <v>0</v>
      </c>
      <c r="AF382" s="98">
        <f t="shared" si="876"/>
        <v>0</v>
      </c>
      <c r="AG382" s="99"/>
      <c r="AH382" s="98">
        <f t="shared" si="877"/>
        <v>0</v>
      </c>
      <c r="AI382" s="97"/>
      <c r="AJ382" s="98">
        <f t="shared" si="878"/>
        <v>0</v>
      </c>
      <c r="AK382" s="97"/>
      <c r="AL382" s="97">
        <f t="shared" si="879"/>
        <v>0</v>
      </c>
      <c r="AM382" s="97"/>
      <c r="AN382" s="98">
        <f t="shared" si="880"/>
        <v>0</v>
      </c>
      <c r="AO382" s="103">
        <v>0</v>
      </c>
      <c r="AP382" s="98">
        <f t="shared" si="881"/>
        <v>0</v>
      </c>
      <c r="AQ382" s="97">
        <v>0</v>
      </c>
      <c r="AR382" s="102">
        <f t="shared" si="882"/>
        <v>0</v>
      </c>
      <c r="AS382" s="97"/>
      <c r="AT382" s="98">
        <f t="shared" si="883"/>
        <v>0</v>
      </c>
      <c r="AU382" s="97"/>
      <c r="AV382" s="97">
        <f t="shared" si="884"/>
        <v>0</v>
      </c>
      <c r="AW382" s="97"/>
      <c r="AX382" s="98">
        <f t="shared" si="885"/>
        <v>0</v>
      </c>
      <c r="AY382" s="97">
        <v>0</v>
      </c>
      <c r="AZ382" s="98">
        <f t="shared" si="886"/>
        <v>0</v>
      </c>
      <c r="BA382" s="97">
        <v>0</v>
      </c>
      <c r="BB382" s="98">
        <f t="shared" si="887"/>
        <v>0</v>
      </c>
      <c r="BC382" s="97">
        <v>0</v>
      </c>
      <c r="BD382" s="98">
        <f t="shared" si="888"/>
        <v>0</v>
      </c>
      <c r="BE382" s="97"/>
      <c r="BF382" s="98">
        <f t="shared" si="889"/>
        <v>0</v>
      </c>
      <c r="BG382" s="97">
        <v>0</v>
      </c>
      <c r="BH382" s="98">
        <f t="shared" si="890"/>
        <v>0</v>
      </c>
      <c r="BI382" s="97"/>
      <c r="BJ382" s="98">
        <f t="shared" si="891"/>
        <v>0</v>
      </c>
      <c r="BK382" s="97">
        <v>0</v>
      </c>
      <c r="BL382" s="98">
        <f t="shared" si="892"/>
        <v>0</v>
      </c>
      <c r="BM382" s="97"/>
      <c r="BN382" s="98">
        <f t="shared" si="893"/>
        <v>0</v>
      </c>
      <c r="BO382" s="97"/>
      <c r="BP382" s="98">
        <f t="shared" si="894"/>
        <v>0</v>
      </c>
      <c r="BQ382" s="97">
        <v>0</v>
      </c>
      <c r="BR382" s="98">
        <f t="shared" si="895"/>
        <v>0</v>
      </c>
      <c r="BS382" s="97"/>
      <c r="BT382" s="102">
        <f t="shared" si="896"/>
        <v>0</v>
      </c>
      <c r="BU382" s="104">
        <v>0</v>
      </c>
      <c r="BV382" s="98">
        <f t="shared" si="897"/>
        <v>0</v>
      </c>
      <c r="BW382" s="97"/>
      <c r="BX382" s="98">
        <f t="shared" si="898"/>
        <v>0</v>
      </c>
      <c r="BY382" s="97">
        <v>0</v>
      </c>
      <c r="BZ382" s="98">
        <f t="shared" si="899"/>
        <v>0</v>
      </c>
      <c r="CA382" s="97"/>
      <c r="CB382" s="98">
        <f t="shared" si="900"/>
        <v>0</v>
      </c>
      <c r="CC382" s="97">
        <v>0</v>
      </c>
      <c r="CD382" s="98">
        <f t="shared" si="901"/>
        <v>0</v>
      </c>
      <c r="CE382" s="97"/>
      <c r="CF382" s="98">
        <f t="shared" si="902"/>
        <v>0</v>
      </c>
      <c r="CG382" s="97"/>
      <c r="CH382" s="98">
        <f t="shared" si="903"/>
        <v>0</v>
      </c>
      <c r="CI382" s="97"/>
      <c r="CJ382" s="98">
        <f t="shared" si="904"/>
        <v>0</v>
      </c>
      <c r="CK382" s="97"/>
      <c r="CL382" s="98">
        <f t="shared" si="905"/>
        <v>0</v>
      </c>
      <c r="CM382" s="97"/>
      <c r="CN382" s="98">
        <f t="shared" si="906"/>
        <v>0</v>
      </c>
      <c r="CO382" s="97"/>
      <c r="CP382" s="98">
        <f t="shared" si="907"/>
        <v>0</v>
      </c>
      <c r="CQ382" s="97"/>
      <c r="CR382" s="98">
        <f t="shared" si="908"/>
        <v>0</v>
      </c>
      <c r="CS382" s="97">
        <v>0</v>
      </c>
      <c r="CT382" s="98">
        <f t="shared" si="909"/>
        <v>0</v>
      </c>
      <c r="CU382" s="103">
        <v>0</v>
      </c>
      <c r="CV382" s="98">
        <f t="shared" si="910"/>
        <v>0</v>
      </c>
      <c r="CW382" s="97">
        <v>0</v>
      </c>
      <c r="CX382" s="102">
        <f t="shared" si="911"/>
        <v>0</v>
      </c>
      <c r="CY382" s="97"/>
      <c r="CZ382" s="98">
        <f t="shared" si="912"/>
        <v>0</v>
      </c>
      <c r="DA382" s="104"/>
      <c r="DB382" s="98">
        <f t="shared" si="913"/>
        <v>0</v>
      </c>
      <c r="DC382" s="97"/>
      <c r="DD382" s="98">
        <f t="shared" si="914"/>
        <v>0</v>
      </c>
      <c r="DE382" s="97"/>
      <c r="DF382" s="98">
        <f t="shared" si="915"/>
        <v>0</v>
      </c>
      <c r="DG382" s="97"/>
      <c r="DH382" s="102">
        <f t="shared" si="916"/>
        <v>0</v>
      </c>
      <c r="DI382" s="98">
        <f t="shared" si="917"/>
        <v>12</v>
      </c>
      <c r="DJ382" s="98">
        <f t="shared" si="918"/>
        <v>325277.56800000003</v>
      </c>
    </row>
    <row r="383" spans="1:114" ht="15.75" customHeight="1" x14ac:dyDescent="0.25">
      <c r="A383" s="89"/>
      <c r="B383" s="90">
        <v>331</v>
      </c>
      <c r="C383" s="91" t="s">
        <v>843</v>
      </c>
      <c r="D383" s="92" t="s">
        <v>844</v>
      </c>
      <c r="E383" s="85">
        <v>23160</v>
      </c>
      <c r="F383" s="93">
        <v>1.06</v>
      </c>
      <c r="G383" s="94">
        <v>1</v>
      </c>
      <c r="H383" s="88"/>
      <c r="I383" s="95">
        <v>1.4</v>
      </c>
      <c r="J383" s="95">
        <v>1.68</v>
      </c>
      <c r="K383" s="95">
        <v>2.23</v>
      </c>
      <c r="L383" s="96">
        <v>2.57</v>
      </c>
      <c r="M383" s="97">
        <v>32</v>
      </c>
      <c r="N383" s="98">
        <f t="shared" si="867"/>
        <v>1209804.2880000002</v>
      </c>
      <c r="O383" s="97"/>
      <c r="P383" s="97">
        <f t="shared" si="868"/>
        <v>0</v>
      </c>
      <c r="Q383" s="97">
        <v>49</v>
      </c>
      <c r="R383" s="98">
        <f t="shared" si="869"/>
        <v>1852512.8160000001</v>
      </c>
      <c r="S383" s="97"/>
      <c r="T383" s="98">
        <f t="shared" si="870"/>
        <v>0</v>
      </c>
      <c r="U383" s="97">
        <v>0</v>
      </c>
      <c r="V383" s="98">
        <f t="shared" si="871"/>
        <v>0</v>
      </c>
      <c r="W383" s="97">
        <v>0</v>
      </c>
      <c r="X383" s="98">
        <f t="shared" si="872"/>
        <v>0</v>
      </c>
      <c r="Y383" s="97"/>
      <c r="Z383" s="98">
        <f t="shared" si="873"/>
        <v>0</v>
      </c>
      <c r="AA383" s="97">
        <v>0</v>
      </c>
      <c r="AB383" s="98">
        <f t="shared" si="874"/>
        <v>0</v>
      </c>
      <c r="AC383" s="97"/>
      <c r="AD383" s="98">
        <f t="shared" si="875"/>
        <v>0</v>
      </c>
      <c r="AE383" s="97">
        <v>0</v>
      </c>
      <c r="AF383" s="98">
        <f t="shared" si="876"/>
        <v>0</v>
      </c>
      <c r="AG383" s="99"/>
      <c r="AH383" s="98">
        <f t="shared" si="877"/>
        <v>0</v>
      </c>
      <c r="AI383" s="97"/>
      <c r="AJ383" s="98">
        <f t="shared" si="878"/>
        <v>0</v>
      </c>
      <c r="AK383" s="97">
        <v>4</v>
      </c>
      <c r="AL383" s="97">
        <f t="shared" si="879"/>
        <v>151225.53600000002</v>
      </c>
      <c r="AM383" s="97"/>
      <c r="AN383" s="98">
        <f t="shared" si="880"/>
        <v>0</v>
      </c>
      <c r="AO383" s="103">
        <v>0</v>
      </c>
      <c r="AP383" s="98">
        <f t="shared" si="881"/>
        <v>0</v>
      </c>
      <c r="AQ383" s="97">
        <v>0</v>
      </c>
      <c r="AR383" s="102">
        <f t="shared" si="882"/>
        <v>0</v>
      </c>
      <c r="AS383" s="97">
        <v>5</v>
      </c>
      <c r="AT383" s="98">
        <f t="shared" si="883"/>
        <v>171847.19999999998</v>
      </c>
      <c r="AU383" s="97"/>
      <c r="AV383" s="97">
        <f t="shared" si="884"/>
        <v>0</v>
      </c>
      <c r="AW383" s="97"/>
      <c r="AX383" s="98">
        <f t="shared" si="885"/>
        <v>0</v>
      </c>
      <c r="AY383" s="97">
        <v>0</v>
      </c>
      <c r="AZ383" s="98">
        <f t="shared" si="886"/>
        <v>0</v>
      </c>
      <c r="BA383" s="97">
        <v>0</v>
      </c>
      <c r="BB383" s="98">
        <f t="shared" si="887"/>
        <v>0</v>
      </c>
      <c r="BC383" s="97">
        <v>0</v>
      </c>
      <c r="BD383" s="98">
        <f t="shared" si="888"/>
        <v>0</v>
      </c>
      <c r="BE383" s="97"/>
      <c r="BF383" s="98">
        <f t="shared" si="889"/>
        <v>0</v>
      </c>
      <c r="BG383" s="97">
        <v>2</v>
      </c>
      <c r="BH383" s="98">
        <f t="shared" si="890"/>
        <v>90735.32160000001</v>
      </c>
      <c r="BI383" s="97">
        <v>3</v>
      </c>
      <c r="BJ383" s="98">
        <f t="shared" si="891"/>
        <v>142289.4816</v>
      </c>
      <c r="BK383" s="97">
        <v>0</v>
      </c>
      <c r="BL383" s="98">
        <f t="shared" si="892"/>
        <v>0</v>
      </c>
      <c r="BM383" s="97">
        <v>3</v>
      </c>
      <c r="BN383" s="98">
        <f t="shared" si="893"/>
        <v>123729.984</v>
      </c>
      <c r="BO383" s="97"/>
      <c r="BP383" s="98">
        <f t="shared" si="894"/>
        <v>0</v>
      </c>
      <c r="BQ383" s="97">
        <v>2</v>
      </c>
      <c r="BR383" s="98">
        <f t="shared" si="895"/>
        <v>105582.91968000001</v>
      </c>
      <c r="BS383" s="97">
        <v>30</v>
      </c>
      <c r="BT383" s="102">
        <f t="shared" si="896"/>
        <v>1361029.824</v>
      </c>
      <c r="BU383" s="104">
        <v>0</v>
      </c>
      <c r="BV383" s="98">
        <f t="shared" si="897"/>
        <v>0</v>
      </c>
      <c r="BW383" s="97">
        <v>50</v>
      </c>
      <c r="BX383" s="98">
        <f t="shared" si="898"/>
        <v>1907503.9200000002</v>
      </c>
      <c r="BY383" s="97">
        <v>0</v>
      </c>
      <c r="BZ383" s="98">
        <f t="shared" si="899"/>
        <v>0</v>
      </c>
      <c r="CA383" s="97">
        <v>1</v>
      </c>
      <c r="CB383" s="98">
        <f t="shared" si="900"/>
        <v>41243.328000000001</v>
      </c>
      <c r="CC383" s="97">
        <v>0</v>
      </c>
      <c r="CD383" s="98">
        <f t="shared" si="901"/>
        <v>0</v>
      </c>
      <c r="CE383" s="97"/>
      <c r="CF383" s="98">
        <f t="shared" si="902"/>
        <v>0</v>
      </c>
      <c r="CG383" s="97"/>
      <c r="CH383" s="98">
        <f t="shared" si="903"/>
        <v>0</v>
      </c>
      <c r="CI383" s="97"/>
      <c r="CJ383" s="98">
        <f t="shared" si="904"/>
        <v>0</v>
      </c>
      <c r="CK383" s="97"/>
      <c r="CL383" s="98">
        <f t="shared" si="905"/>
        <v>0</v>
      </c>
      <c r="CM383" s="97"/>
      <c r="CN383" s="98">
        <f t="shared" si="906"/>
        <v>0</v>
      </c>
      <c r="CO383" s="97"/>
      <c r="CP383" s="98">
        <f t="shared" si="907"/>
        <v>0</v>
      </c>
      <c r="CQ383" s="97"/>
      <c r="CR383" s="98">
        <f t="shared" si="908"/>
        <v>0</v>
      </c>
      <c r="CS383" s="97">
        <v>0</v>
      </c>
      <c r="CT383" s="98">
        <f t="shared" si="909"/>
        <v>0</v>
      </c>
      <c r="CU383" s="103">
        <v>0</v>
      </c>
      <c r="CV383" s="98">
        <f t="shared" si="910"/>
        <v>0</v>
      </c>
      <c r="CW383" s="97">
        <v>0</v>
      </c>
      <c r="CX383" s="102">
        <f t="shared" si="911"/>
        <v>0</v>
      </c>
      <c r="CY383" s="97">
        <v>0</v>
      </c>
      <c r="CZ383" s="98">
        <f t="shared" si="912"/>
        <v>0</v>
      </c>
      <c r="DA383" s="104"/>
      <c r="DB383" s="98">
        <f t="shared" si="913"/>
        <v>0</v>
      </c>
      <c r="DC383" s="97">
        <v>5</v>
      </c>
      <c r="DD383" s="98">
        <f t="shared" si="914"/>
        <v>247459.96799999996</v>
      </c>
      <c r="DE383" s="97"/>
      <c r="DF383" s="98">
        <f t="shared" si="915"/>
        <v>0</v>
      </c>
      <c r="DG383" s="97">
        <v>3</v>
      </c>
      <c r="DH383" s="102">
        <f t="shared" si="916"/>
        <v>210097.93176000001</v>
      </c>
      <c r="DI383" s="98">
        <f t="shared" si="917"/>
        <v>189</v>
      </c>
      <c r="DJ383" s="98">
        <f t="shared" si="918"/>
        <v>7615062.5186400004</v>
      </c>
    </row>
    <row r="384" spans="1:114" ht="15.75" customHeight="1" x14ac:dyDescent="0.25">
      <c r="A384" s="89"/>
      <c r="B384" s="90">
        <v>332</v>
      </c>
      <c r="C384" s="91" t="s">
        <v>845</v>
      </c>
      <c r="D384" s="92" t="s">
        <v>846</v>
      </c>
      <c r="E384" s="85">
        <v>23160</v>
      </c>
      <c r="F384" s="93">
        <v>1.1599999999999999</v>
      </c>
      <c r="G384" s="94">
        <v>1</v>
      </c>
      <c r="H384" s="88"/>
      <c r="I384" s="95">
        <v>1.4</v>
      </c>
      <c r="J384" s="95">
        <v>1.68</v>
      </c>
      <c r="K384" s="95">
        <v>2.23</v>
      </c>
      <c r="L384" s="96">
        <v>2.57</v>
      </c>
      <c r="M384" s="97">
        <v>1</v>
      </c>
      <c r="N384" s="98">
        <f t="shared" si="867"/>
        <v>41373.023999999998</v>
      </c>
      <c r="O384" s="97"/>
      <c r="P384" s="97">
        <f t="shared" si="868"/>
        <v>0</v>
      </c>
      <c r="Q384" s="97">
        <v>40</v>
      </c>
      <c r="R384" s="98">
        <f t="shared" si="869"/>
        <v>1654920.96</v>
      </c>
      <c r="S384" s="97"/>
      <c r="T384" s="98">
        <f t="shared" si="870"/>
        <v>0</v>
      </c>
      <c r="U384" s="97">
        <v>0</v>
      </c>
      <c r="V384" s="98">
        <f t="shared" si="871"/>
        <v>0</v>
      </c>
      <c r="W384" s="97">
        <v>0</v>
      </c>
      <c r="X384" s="98">
        <f t="shared" si="872"/>
        <v>0</v>
      </c>
      <c r="Y384" s="97"/>
      <c r="Z384" s="98">
        <f t="shared" si="873"/>
        <v>0</v>
      </c>
      <c r="AA384" s="97">
        <v>0</v>
      </c>
      <c r="AB384" s="98">
        <f t="shared" si="874"/>
        <v>0</v>
      </c>
      <c r="AC384" s="97">
        <v>1</v>
      </c>
      <c r="AD384" s="98">
        <f t="shared" si="875"/>
        <v>41373.023999999998</v>
      </c>
      <c r="AE384" s="97">
        <v>0</v>
      </c>
      <c r="AF384" s="98">
        <f t="shared" si="876"/>
        <v>0</v>
      </c>
      <c r="AG384" s="99"/>
      <c r="AH384" s="98">
        <f t="shared" si="877"/>
        <v>0</v>
      </c>
      <c r="AI384" s="97">
        <v>5</v>
      </c>
      <c r="AJ384" s="98">
        <f t="shared" si="878"/>
        <v>206865.12</v>
      </c>
      <c r="AK384" s="97"/>
      <c r="AL384" s="97">
        <f t="shared" si="879"/>
        <v>0</v>
      </c>
      <c r="AM384" s="97"/>
      <c r="AN384" s="98">
        <f t="shared" si="880"/>
        <v>0</v>
      </c>
      <c r="AO384" s="103">
        <v>0</v>
      </c>
      <c r="AP384" s="98">
        <f t="shared" si="881"/>
        <v>0</v>
      </c>
      <c r="AQ384" s="97">
        <v>0</v>
      </c>
      <c r="AR384" s="102">
        <f t="shared" si="882"/>
        <v>0</v>
      </c>
      <c r="AS384" s="97">
        <v>8</v>
      </c>
      <c r="AT384" s="98">
        <f t="shared" si="883"/>
        <v>300894.71999999997</v>
      </c>
      <c r="AU384" s="97"/>
      <c r="AV384" s="97">
        <f t="shared" si="884"/>
        <v>0</v>
      </c>
      <c r="AW384" s="97"/>
      <c r="AX384" s="98">
        <f t="shared" si="885"/>
        <v>0</v>
      </c>
      <c r="AY384" s="97">
        <v>0</v>
      </c>
      <c r="AZ384" s="98">
        <f t="shared" si="886"/>
        <v>0</v>
      </c>
      <c r="BA384" s="97">
        <v>0</v>
      </c>
      <c r="BB384" s="98">
        <f t="shared" si="887"/>
        <v>0</v>
      </c>
      <c r="BC384" s="97">
        <v>0</v>
      </c>
      <c r="BD384" s="98">
        <f t="shared" si="888"/>
        <v>0</v>
      </c>
      <c r="BE384" s="97"/>
      <c r="BF384" s="98">
        <f t="shared" si="889"/>
        <v>0</v>
      </c>
      <c r="BG384" s="97">
        <v>0</v>
      </c>
      <c r="BH384" s="98">
        <f t="shared" si="890"/>
        <v>0</v>
      </c>
      <c r="BI384" s="97"/>
      <c r="BJ384" s="98">
        <f t="shared" si="891"/>
        <v>0</v>
      </c>
      <c r="BK384" s="97">
        <v>0</v>
      </c>
      <c r="BL384" s="98">
        <f t="shared" si="892"/>
        <v>0</v>
      </c>
      <c r="BM384" s="97"/>
      <c r="BN384" s="98">
        <f t="shared" si="893"/>
        <v>0</v>
      </c>
      <c r="BO384" s="97"/>
      <c r="BP384" s="98">
        <f t="shared" si="894"/>
        <v>0</v>
      </c>
      <c r="BQ384" s="97">
        <v>0</v>
      </c>
      <c r="BR384" s="98">
        <f t="shared" si="895"/>
        <v>0</v>
      </c>
      <c r="BS384" s="97">
        <v>1</v>
      </c>
      <c r="BT384" s="102">
        <f t="shared" si="896"/>
        <v>49647.628800000006</v>
      </c>
      <c r="BU384" s="104"/>
      <c r="BV384" s="98">
        <f t="shared" si="897"/>
        <v>0</v>
      </c>
      <c r="BW384" s="97"/>
      <c r="BX384" s="98">
        <f t="shared" si="898"/>
        <v>0</v>
      </c>
      <c r="BY384" s="97">
        <v>0</v>
      </c>
      <c r="BZ384" s="98">
        <f t="shared" si="899"/>
        <v>0</v>
      </c>
      <c r="CA384" s="97">
        <v>1</v>
      </c>
      <c r="CB384" s="98">
        <f t="shared" si="900"/>
        <v>45134.207999999999</v>
      </c>
      <c r="CC384" s="97">
        <v>0</v>
      </c>
      <c r="CD384" s="98">
        <f t="shared" si="901"/>
        <v>0</v>
      </c>
      <c r="CE384" s="97"/>
      <c r="CF384" s="98">
        <f t="shared" si="902"/>
        <v>0</v>
      </c>
      <c r="CG384" s="97"/>
      <c r="CH384" s="98">
        <f t="shared" si="903"/>
        <v>0</v>
      </c>
      <c r="CI384" s="97"/>
      <c r="CJ384" s="98">
        <f t="shared" si="904"/>
        <v>0</v>
      </c>
      <c r="CK384" s="97"/>
      <c r="CL384" s="98">
        <f t="shared" si="905"/>
        <v>0</v>
      </c>
      <c r="CM384" s="97"/>
      <c r="CN384" s="98">
        <f t="shared" si="906"/>
        <v>0</v>
      </c>
      <c r="CO384" s="97"/>
      <c r="CP384" s="98">
        <f t="shared" si="907"/>
        <v>0</v>
      </c>
      <c r="CQ384" s="97"/>
      <c r="CR384" s="98">
        <f t="shared" si="908"/>
        <v>0</v>
      </c>
      <c r="CS384" s="97"/>
      <c r="CT384" s="98">
        <f t="shared" si="909"/>
        <v>0</v>
      </c>
      <c r="CU384" s="103">
        <v>0</v>
      </c>
      <c r="CV384" s="98">
        <f t="shared" si="910"/>
        <v>0</v>
      </c>
      <c r="CW384" s="97">
        <v>0</v>
      </c>
      <c r="CX384" s="102">
        <f t="shared" si="911"/>
        <v>0</v>
      </c>
      <c r="CY384" s="97">
        <v>0</v>
      </c>
      <c r="CZ384" s="98">
        <f t="shared" si="912"/>
        <v>0</v>
      </c>
      <c r="DA384" s="104"/>
      <c r="DB384" s="98">
        <f t="shared" si="913"/>
        <v>0</v>
      </c>
      <c r="DC384" s="97"/>
      <c r="DD384" s="98">
        <f t="shared" si="914"/>
        <v>0</v>
      </c>
      <c r="DE384" s="97"/>
      <c r="DF384" s="98">
        <f t="shared" si="915"/>
        <v>0</v>
      </c>
      <c r="DG384" s="97"/>
      <c r="DH384" s="102">
        <f t="shared" si="916"/>
        <v>0</v>
      </c>
      <c r="DI384" s="98">
        <f t="shared" si="917"/>
        <v>57</v>
      </c>
      <c r="DJ384" s="98">
        <f t="shared" si="918"/>
        <v>2340208.6848000004</v>
      </c>
    </row>
    <row r="385" spans="1:114" ht="15.75" customHeight="1" x14ac:dyDescent="0.25">
      <c r="A385" s="89"/>
      <c r="B385" s="90">
        <v>333</v>
      </c>
      <c r="C385" s="91" t="s">
        <v>847</v>
      </c>
      <c r="D385" s="92" t="s">
        <v>848</v>
      </c>
      <c r="E385" s="85">
        <v>23160</v>
      </c>
      <c r="F385" s="108">
        <v>3.32</v>
      </c>
      <c r="G385" s="94">
        <v>1</v>
      </c>
      <c r="H385" s="88"/>
      <c r="I385" s="95">
        <v>1.4</v>
      </c>
      <c r="J385" s="95">
        <v>1.68</v>
      </c>
      <c r="K385" s="95">
        <v>2.23</v>
      </c>
      <c r="L385" s="96">
        <v>2.57</v>
      </c>
      <c r="M385" s="97">
        <v>0</v>
      </c>
      <c r="N385" s="98">
        <f t="shared" si="867"/>
        <v>0</v>
      </c>
      <c r="O385" s="97"/>
      <c r="P385" s="97">
        <f t="shared" si="868"/>
        <v>0</v>
      </c>
      <c r="Q385" s="97">
        <v>27</v>
      </c>
      <c r="R385" s="98">
        <f t="shared" si="869"/>
        <v>3197136.0959999999</v>
      </c>
      <c r="S385" s="97"/>
      <c r="T385" s="98">
        <f t="shared" si="870"/>
        <v>0</v>
      </c>
      <c r="U385" s="97"/>
      <c r="V385" s="98">
        <f t="shared" si="871"/>
        <v>0</v>
      </c>
      <c r="W385" s="97"/>
      <c r="X385" s="98">
        <f t="shared" si="872"/>
        <v>0</v>
      </c>
      <c r="Y385" s="97"/>
      <c r="Z385" s="98">
        <f t="shared" si="873"/>
        <v>0</v>
      </c>
      <c r="AA385" s="97"/>
      <c r="AB385" s="98">
        <f t="shared" si="874"/>
        <v>0</v>
      </c>
      <c r="AC385" s="97"/>
      <c r="AD385" s="98">
        <f t="shared" si="875"/>
        <v>0</v>
      </c>
      <c r="AE385" s="97"/>
      <c r="AF385" s="98">
        <f t="shared" si="876"/>
        <v>0</v>
      </c>
      <c r="AG385" s="99"/>
      <c r="AH385" s="98">
        <f t="shared" si="877"/>
        <v>0</v>
      </c>
      <c r="AI385" s="97"/>
      <c r="AJ385" s="98">
        <f t="shared" si="878"/>
        <v>0</v>
      </c>
      <c r="AK385" s="97"/>
      <c r="AL385" s="97">
        <f t="shared" si="879"/>
        <v>0</v>
      </c>
      <c r="AM385" s="97"/>
      <c r="AN385" s="98">
        <f t="shared" si="880"/>
        <v>0</v>
      </c>
      <c r="AO385" s="103">
        <v>0</v>
      </c>
      <c r="AP385" s="98">
        <f t="shared" si="881"/>
        <v>0</v>
      </c>
      <c r="AQ385" s="97">
        <v>0</v>
      </c>
      <c r="AR385" s="102">
        <f t="shared" si="882"/>
        <v>0</v>
      </c>
      <c r="AS385" s="97"/>
      <c r="AT385" s="98">
        <f t="shared" si="883"/>
        <v>0</v>
      </c>
      <c r="AU385" s="97"/>
      <c r="AV385" s="97">
        <f t="shared" si="884"/>
        <v>0</v>
      </c>
      <c r="AW385" s="97"/>
      <c r="AX385" s="98">
        <f t="shared" si="885"/>
        <v>0</v>
      </c>
      <c r="AY385" s="97"/>
      <c r="AZ385" s="98">
        <f t="shared" si="886"/>
        <v>0</v>
      </c>
      <c r="BA385" s="97"/>
      <c r="BB385" s="98">
        <f t="shared" si="887"/>
        <v>0</v>
      </c>
      <c r="BC385" s="97"/>
      <c r="BD385" s="98">
        <f t="shared" si="888"/>
        <v>0</v>
      </c>
      <c r="BE385" s="97"/>
      <c r="BF385" s="98">
        <f t="shared" si="889"/>
        <v>0</v>
      </c>
      <c r="BG385" s="97">
        <v>0</v>
      </c>
      <c r="BH385" s="98">
        <f t="shared" si="890"/>
        <v>0</v>
      </c>
      <c r="BI385" s="97">
        <v>3</v>
      </c>
      <c r="BJ385" s="98">
        <f t="shared" si="891"/>
        <v>445661.39519999991</v>
      </c>
      <c r="BK385" s="97"/>
      <c r="BL385" s="98">
        <f t="shared" si="892"/>
        <v>0</v>
      </c>
      <c r="BM385" s="97">
        <v>1</v>
      </c>
      <c r="BN385" s="98">
        <f t="shared" si="893"/>
        <v>129177.21599999999</v>
      </c>
      <c r="BO385" s="97"/>
      <c r="BP385" s="98">
        <f t="shared" si="894"/>
        <v>0</v>
      </c>
      <c r="BQ385" s="97">
        <v>3</v>
      </c>
      <c r="BR385" s="98">
        <f t="shared" si="895"/>
        <v>496040.50943999994</v>
      </c>
      <c r="BS385" s="97"/>
      <c r="BT385" s="102">
        <f t="shared" si="896"/>
        <v>0</v>
      </c>
      <c r="BU385" s="104"/>
      <c r="BV385" s="98">
        <f t="shared" si="897"/>
        <v>0</v>
      </c>
      <c r="BW385" s="97"/>
      <c r="BX385" s="98">
        <f t="shared" si="898"/>
        <v>0</v>
      </c>
      <c r="BY385" s="97"/>
      <c r="BZ385" s="98">
        <f t="shared" si="899"/>
        <v>0</v>
      </c>
      <c r="CA385" s="97"/>
      <c r="CB385" s="98">
        <f t="shared" si="900"/>
        <v>0</v>
      </c>
      <c r="CC385" s="97"/>
      <c r="CD385" s="98">
        <f t="shared" si="901"/>
        <v>0</v>
      </c>
      <c r="CE385" s="97"/>
      <c r="CF385" s="98">
        <f t="shared" si="902"/>
        <v>0</v>
      </c>
      <c r="CG385" s="97"/>
      <c r="CH385" s="98">
        <f t="shared" si="903"/>
        <v>0</v>
      </c>
      <c r="CI385" s="97"/>
      <c r="CJ385" s="98">
        <f t="shared" si="904"/>
        <v>0</v>
      </c>
      <c r="CK385" s="97"/>
      <c r="CL385" s="98">
        <f t="shared" si="905"/>
        <v>0</v>
      </c>
      <c r="CM385" s="97"/>
      <c r="CN385" s="98">
        <f t="shared" si="906"/>
        <v>0</v>
      </c>
      <c r="CO385" s="97"/>
      <c r="CP385" s="98">
        <f t="shared" si="907"/>
        <v>0</v>
      </c>
      <c r="CQ385" s="97"/>
      <c r="CR385" s="98">
        <f t="shared" si="908"/>
        <v>0</v>
      </c>
      <c r="CS385" s="97"/>
      <c r="CT385" s="98">
        <f t="shared" si="909"/>
        <v>0</v>
      </c>
      <c r="CU385" s="103">
        <v>0</v>
      </c>
      <c r="CV385" s="98">
        <f t="shared" si="910"/>
        <v>0</v>
      </c>
      <c r="CW385" s="97"/>
      <c r="CX385" s="102">
        <f t="shared" si="911"/>
        <v>0</v>
      </c>
      <c r="CY385" s="97"/>
      <c r="CZ385" s="98">
        <f t="shared" si="912"/>
        <v>0</v>
      </c>
      <c r="DA385" s="104"/>
      <c r="DB385" s="98">
        <f t="shared" si="913"/>
        <v>0</v>
      </c>
      <c r="DC385" s="97">
        <v>3</v>
      </c>
      <c r="DD385" s="98">
        <f t="shared" si="914"/>
        <v>465037.97759999993</v>
      </c>
      <c r="DE385" s="97"/>
      <c r="DF385" s="98">
        <f t="shared" si="915"/>
        <v>0</v>
      </c>
      <c r="DG385" s="97"/>
      <c r="DH385" s="102">
        <f t="shared" si="916"/>
        <v>0</v>
      </c>
      <c r="DI385" s="98">
        <f t="shared" si="917"/>
        <v>37</v>
      </c>
      <c r="DJ385" s="98">
        <f t="shared" si="918"/>
        <v>4733053.1942400001</v>
      </c>
    </row>
    <row r="386" spans="1:114" ht="15.75" customHeight="1" x14ac:dyDescent="0.25">
      <c r="A386" s="89">
        <v>36</v>
      </c>
      <c r="B386" s="204"/>
      <c r="C386" s="205"/>
      <c r="D386" s="201" t="s">
        <v>849</v>
      </c>
      <c r="E386" s="85">
        <v>23160</v>
      </c>
      <c r="F386" s="210"/>
      <c r="G386" s="94">
        <v>1</v>
      </c>
      <c r="H386" s="88"/>
      <c r="I386" s="95">
        <v>1.4</v>
      </c>
      <c r="J386" s="95">
        <v>1.68</v>
      </c>
      <c r="K386" s="95">
        <v>2.23</v>
      </c>
      <c r="L386" s="96">
        <v>2.57</v>
      </c>
      <c r="M386" s="113">
        <f>SUM(M387:M398)</f>
        <v>216</v>
      </c>
      <c r="N386" s="113">
        <f>SUM(N387:N398)</f>
        <v>10442797.68</v>
      </c>
      <c r="O386" s="113">
        <f t="shared" ref="O386:BZ386" si="919">SUM(O387:O398)</f>
        <v>123</v>
      </c>
      <c r="P386" s="113">
        <f t="shared" si="919"/>
        <v>12059620.439999999</v>
      </c>
      <c r="Q386" s="113">
        <f t="shared" si="919"/>
        <v>113</v>
      </c>
      <c r="R386" s="113">
        <f t="shared" si="919"/>
        <v>14952976.08</v>
      </c>
      <c r="S386" s="113">
        <f t="shared" si="919"/>
        <v>127</v>
      </c>
      <c r="T386" s="113">
        <f t="shared" si="919"/>
        <v>4387852.3751999997</v>
      </c>
      <c r="U386" s="113">
        <f t="shared" si="919"/>
        <v>24</v>
      </c>
      <c r="V386" s="113">
        <f t="shared" si="919"/>
        <v>427996.80000000005</v>
      </c>
      <c r="W386" s="113">
        <f t="shared" si="919"/>
        <v>0</v>
      </c>
      <c r="X386" s="113">
        <f t="shared" si="919"/>
        <v>0</v>
      </c>
      <c r="Y386" s="113">
        <f t="shared" si="919"/>
        <v>122</v>
      </c>
      <c r="Z386" s="113">
        <f t="shared" si="919"/>
        <v>16930515.84</v>
      </c>
      <c r="AA386" s="113">
        <f t="shared" si="919"/>
        <v>0</v>
      </c>
      <c r="AB386" s="113">
        <f t="shared" si="919"/>
        <v>0</v>
      </c>
      <c r="AC386" s="113">
        <f t="shared" si="919"/>
        <v>26</v>
      </c>
      <c r="AD386" s="113">
        <f t="shared" si="919"/>
        <v>955859.52</v>
      </c>
      <c r="AE386" s="113">
        <f t="shared" si="919"/>
        <v>0</v>
      </c>
      <c r="AF386" s="113">
        <f t="shared" si="919"/>
        <v>0</v>
      </c>
      <c r="AG386" s="113">
        <f t="shared" si="919"/>
        <v>0</v>
      </c>
      <c r="AH386" s="113">
        <f t="shared" si="919"/>
        <v>0</v>
      </c>
      <c r="AI386" s="113">
        <f t="shared" si="919"/>
        <v>63</v>
      </c>
      <c r="AJ386" s="113">
        <f t="shared" si="919"/>
        <v>1615687.92</v>
      </c>
      <c r="AK386" s="113">
        <f t="shared" si="919"/>
        <v>169</v>
      </c>
      <c r="AL386" s="113">
        <f t="shared" si="919"/>
        <v>2967444.48</v>
      </c>
      <c r="AM386" s="113">
        <f t="shared" si="919"/>
        <v>190</v>
      </c>
      <c r="AN386" s="113">
        <f t="shared" si="919"/>
        <v>8388620.5536000002</v>
      </c>
      <c r="AO386" s="113">
        <f t="shared" si="919"/>
        <v>57</v>
      </c>
      <c r="AP386" s="113">
        <f t="shared" si="919"/>
        <v>1212086.9376000001</v>
      </c>
      <c r="AQ386" s="113">
        <f t="shared" si="919"/>
        <v>0</v>
      </c>
      <c r="AR386" s="113">
        <f t="shared" si="919"/>
        <v>0</v>
      </c>
      <c r="AS386" s="113">
        <f t="shared" si="919"/>
        <v>2</v>
      </c>
      <c r="AT386" s="113">
        <f t="shared" si="919"/>
        <v>181574.39999999999</v>
      </c>
      <c r="AU386" s="113">
        <f t="shared" si="919"/>
        <v>0</v>
      </c>
      <c r="AV386" s="113">
        <f t="shared" si="919"/>
        <v>0</v>
      </c>
      <c r="AW386" s="113">
        <f>SUM(AW387:AW398)</f>
        <v>0</v>
      </c>
      <c r="AX386" s="113">
        <f>SUM(AX387:AX398)</f>
        <v>0</v>
      </c>
      <c r="AY386" s="113">
        <f>SUM(AY387:AY398)</f>
        <v>0</v>
      </c>
      <c r="AZ386" s="113">
        <f t="shared" si="919"/>
        <v>0</v>
      </c>
      <c r="BA386" s="113">
        <v>0</v>
      </c>
      <c r="BB386" s="113">
        <f t="shared" si="919"/>
        <v>0</v>
      </c>
      <c r="BC386" s="113">
        <f t="shared" si="919"/>
        <v>0</v>
      </c>
      <c r="BD386" s="113">
        <f t="shared" si="919"/>
        <v>0</v>
      </c>
      <c r="BE386" s="113">
        <f t="shared" si="919"/>
        <v>0</v>
      </c>
      <c r="BF386" s="113">
        <f t="shared" si="919"/>
        <v>0</v>
      </c>
      <c r="BG386" s="113">
        <f t="shared" si="919"/>
        <v>2</v>
      </c>
      <c r="BH386" s="113">
        <f t="shared" si="919"/>
        <v>239678.20800000001</v>
      </c>
      <c r="BI386" s="113">
        <f t="shared" si="919"/>
        <v>9</v>
      </c>
      <c r="BJ386" s="113">
        <f t="shared" si="919"/>
        <v>1127577.024</v>
      </c>
      <c r="BK386" s="113">
        <f>SUM(BK387:BK398)</f>
        <v>60</v>
      </c>
      <c r="BL386" s="113">
        <f>SUM(BL387:BL398)</f>
        <v>1050537.6000000001</v>
      </c>
      <c r="BM386" s="113">
        <f t="shared" ref="BM386" si="920">SUM(BM387:BM398)</f>
        <v>4</v>
      </c>
      <c r="BN386" s="113">
        <f t="shared" si="919"/>
        <v>77817.599999999991</v>
      </c>
      <c r="BO386" s="113">
        <f t="shared" si="919"/>
        <v>2</v>
      </c>
      <c r="BP386" s="113">
        <f t="shared" si="919"/>
        <v>22411.468799999999</v>
      </c>
      <c r="BQ386" s="113">
        <f t="shared" si="919"/>
        <v>6</v>
      </c>
      <c r="BR386" s="113">
        <f t="shared" si="919"/>
        <v>979879.21920000005</v>
      </c>
      <c r="BS386" s="113">
        <f t="shared" si="919"/>
        <v>26</v>
      </c>
      <c r="BT386" s="203">
        <f t="shared" si="919"/>
        <v>1119211.632</v>
      </c>
      <c r="BU386" s="156">
        <f t="shared" si="919"/>
        <v>3</v>
      </c>
      <c r="BV386" s="113">
        <f t="shared" si="919"/>
        <v>416324.16000000003</v>
      </c>
      <c r="BW386" s="113">
        <f t="shared" si="919"/>
        <v>0</v>
      </c>
      <c r="BX386" s="113">
        <f t="shared" si="919"/>
        <v>0</v>
      </c>
      <c r="BY386" s="113">
        <f t="shared" si="919"/>
        <v>0</v>
      </c>
      <c r="BZ386" s="113">
        <f t="shared" si="919"/>
        <v>0</v>
      </c>
      <c r="CA386" s="113">
        <f>SUM(CA387:CA398)</f>
        <v>11</v>
      </c>
      <c r="CB386" s="113">
        <f>SUM(CB387:CB398)</f>
        <v>303488.64000000001</v>
      </c>
      <c r="CC386" s="113">
        <f t="shared" ref="CC386:DJ386" si="921">SUM(CC387:CC398)</f>
        <v>0</v>
      </c>
      <c r="CD386" s="113">
        <f t="shared" si="921"/>
        <v>0</v>
      </c>
      <c r="CE386" s="113">
        <f t="shared" si="921"/>
        <v>0</v>
      </c>
      <c r="CF386" s="113">
        <f t="shared" si="921"/>
        <v>0</v>
      </c>
      <c r="CG386" s="113">
        <f t="shared" si="921"/>
        <v>0</v>
      </c>
      <c r="CH386" s="113">
        <f t="shared" si="921"/>
        <v>0</v>
      </c>
      <c r="CI386" s="113">
        <f t="shared" si="921"/>
        <v>0</v>
      </c>
      <c r="CJ386" s="113">
        <f t="shared" si="921"/>
        <v>0</v>
      </c>
      <c r="CK386" s="113">
        <f t="shared" si="921"/>
        <v>10</v>
      </c>
      <c r="CL386" s="113">
        <f t="shared" si="921"/>
        <v>673122.24000000011</v>
      </c>
      <c r="CM386" s="113">
        <f t="shared" si="921"/>
        <v>10</v>
      </c>
      <c r="CN386" s="113">
        <f t="shared" si="921"/>
        <v>179953.2</v>
      </c>
      <c r="CO386" s="113">
        <f>SUM(CO387:CO398)</f>
        <v>54</v>
      </c>
      <c r="CP386" s="113">
        <f t="shared" si="921"/>
        <v>2060104.2336000002</v>
      </c>
      <c r="CQ386" s="113">
        <f t="shared" si="921"/>
        <v>1</v>
      </c>
      <c r="CR386" s="113">
        <f t="shared" si="921"/>
        <v>847433.66399999976</v>
      </c>
      <c r="CS386" s="113">
        <f t="shared" si="921"/>
        <v>27</v>
      </c>
      <c r="CT386" s="113">
        <f t="shared" si="921"/>
        <v>2290171.9680000003</v>
      </c>
      <c r="CU386" s="113">
        <f t="shared" si="921"/>
        <v>336</v>
      </c>
      <c r="CV386" s="113">
        <f t="shared" si="921"/>
        <v>55208863.583999999</v>
      </c>
      <c r="CW386" s="113">
        <f t="shared" si="921"/>
        <v>0</v>
      </c>
      <c r="CX386" s="113">
        <f t="shared" si="921"/>
        <v>0</v>
      </c>
      <c r="CY386" s="113">
        <f t="shared" si="921"/>
        <v>0</v>
      </c>
      <c r="CZ386" s="113">
        <f t="shared" si="921"/>
        <v>0</v>
      </c>
      <c r="DA386" s="113">
        <f t="shared" si="921"/>
        <v>0</v>
      </c>
      <c r="DB386" s="113">
        <f t="shared" si="921"/>
        <v>0</v>
      </c>
      <c r="DC386" s="113">
        <f t="shared" si="921"/>
        <v>16</v>
      </c>
      <c r="DD386" s="113">
        <f t="shared" si="921"/>
        <v>343642.52159999998</v>
      </c>
      <c r="DE386" s="113">
        <f t="shared" si="921"/>
        <v>3</v>
      </c>
      <c r="DF386" s="113">
        <f t="shared" si="921"/>
        <v>59497.113600000004</v>
      </c>
      <c r="DG386" s="113">
        <f t="shared" si="921"/>
        <v>31</v>
      </c>
      <c r="DH386" s="203">
        <f t="shared" si="921"/>
        <v>702969.18047999998</v>
      </c>
      <c r="DI386" s="113">
        <f t="shared" si="921"/>
        <v>1843</v>
      </c>
      <c r="DJ386" s="113">
        <f t="shared" si="921"/>
        <v>142225716.28367999</v>
      </c>
    </row>
    <row r="387" spans="1:114" s="8" customFormat="1" ht="30" customHeight="1" x14ac:dyDescent="0.25">
      <c r="A387" s="89"/>
      <c r="B387" s="90">
        <v>334</v>
      </c>
      <c r="C387" s="91" t="s">
        <v>850</v>
      </c>
      <c r="D387" s="92" t="s">
        <v>851</v>
      </c>
      <c r="E387" s="85">
        <v>23160</v>
      </c>
      <c r="F387" s="93">
        <v>4.32</v>
      </c>
      <c r="G387" s="94">
        <v>1</v>
      </c>
      <c r="H387" s="88"/>
      <c r="I387" s="95">
        <v>1.4</v>
      </c>
      <c r="J387" s="95">
        <v>1.68</v>
      </c>
      <c r="K387" s="95">
        <v>2.23</v>
      </c>
      <c r="L387" s="96">
        <v>2.57</v>
      </c>
      <c r="M387" s="97"/>
      <c r="N387" s="98">
        <f>(M387*$E387*$F387*$G387*$I387)</f>
        <v>0</v>
      </c>
      <c r="O387" s="87">
        <v>14</v>
      </c>
      <c r="P387" s="97">
        <f>(O387*$E387*$F387*$G387*$I387)</f>
        <v>1961003.52</v>
      </c>
      <c r="Q387" s="97">
        <f>2-1</f>
        <v>1</v>
      </c>
      <c r="R387" s="98">
        <f>(Q387*$E387*$F387*$G387*$I387)</f>
        <v>140071.67999999999</v>
      </c>
      <c r="S387" s="97"/>
      <c r="T387" s="98">
        <f>(S387*$E387*$F387*$G387*$I387)</f>
        <v>0</v>
      </c>
      <c r="U387" s="97"/>
      <c r="V387" s="98">
        <f>(U387*$E387*$F387*$G387*$I387)</f>
        <v>0</v>
      </c>
      <c r="W387" s="97"/>
      <c r="X387" s="98">
        <f>(W387*$E387*$F387*$G387*$I387)</f>
        <v>0</v>
      </c>
      <c r="Y387" s="97"/>
      <c r="Z387" s="98">
        <f>(Y387*$E387*$F387*$G387*$I387)</f>
        <v>0</v>
      </c>
      <c r="AA387" s="97"/>
      <c r="AB387" s="98">
        <f>(AA387*$E387*$F387*$G387*$I387)</f>
        <v>0</v>
      </c>
      <c r="AC387" s="97"/>
      <c r="AD387" s="98">
        <f>(AC387*$E387*$F387*$G387*$I387)</f>
        <v>0</v>
      </c>
      <c r="AE387" s="97"/>
      <c r="AF387" s="98">
        <f>(AE387*$E387*$F387*$G387*$I387)</f>
        <v>0</v>
      </c>
      <c r="AG387" s="99"/>
      <c r="AH387" s="98">
        <f>(AG387*$E387*$F387*$G387*$I387)</f>
        <v>0</v>
      </c>
      <c r="AI387" s="97"/>
      <c r="AJ387" s="98">
        <f>(AI387*$E387*$F387*$G387*$I387)</f>
        <v>0</v>
      </c>
      <c r="AK387" s="97"/>
      <c r="AL387" s="98">
        <f>(AK387*$E387*$F387*$G387*$I387)</f>
        <v>0</v>
      </c>
      <c r="AM387" s="97">
        <v>1</v>
      </c>
      <c r="AN387" s="98">
        <f>(AM387*$E387*$F387*$G387*$J387)</f>
        <v>168086.016</v>
      </c>
      <c r="AO387" s="103">
        <v>0</v>
      </c>
      <c r="AP387" s="98">
        <f>(AO387*$E387*$F387*$G387*$J387)</f>
        <v>0</v>
      </c>
      <c r="AQ387" s="97"/>
      <c r="AR387" s="98">
        <f>(AQ387*$E387*$F387*$G387*$J387)</f>
        <v>0</v>
      </c>
      <c r="AS387" s="97"/>
      <c r="AT387" s="98">
        <f>(AS387*$E387*$F387*$G387*$I387)</f>
        <v>0</v>
      </c>
      <c r="AU387" s="97"/>
      <c r="AV387" s="98">
        <f>(AU387*$E387*$F387*$G387*$I387)</f>
        <v>0</v>
      </c>
      <c r="AW387" s="97"/>
      <c r="AX387" s="98">
        <f>(AW387*$E387*$F387*$G387*$I387)</f>
        <v>0</v>
      </c>
      <c r="AY387" s="97"/>
      <c r="AZ387" s="98">
        <f>(AY387*$E387*$F387*$G387*$I387)</f>
        <v>0</v>
      </c>
      <c r="BA387" s="97"/>
      <c r="BB387" s="98">
        <f>(BA387*$E387*$F387*$G387*$I387)</f>
        <v>0</v>
      </c>
      <c r="BC387" s="97"/>
      <c r="BD387" s="98">
        <f>(BC387*$E387*$F387*$G387*$I387)</f>
        <v>0</v>
      </c>
      <c r="BE387" s="97"/>
      <c r="BF387" s="98">
        <f>(BE387*$E387*$F387*$G387*$I387)</f>
        <v>0</v>
      </c>
      <c r="BG387" s="97">
        <v>0</v>
      </c>
      <c r="BH387" s="98">
        <f>(BG387*$E387*$F387*$G387*$J387)</f>
        <v>0</v>
      </c>
      <c r="BI387" s="97"/>
      <c r="BJ387" s="98">
        <f>(BI387*$E387*$F387*$G387*$J387)</f>
        <v>0</v>
      </c>
      <c r="BK387" s="97"/>
      <c r="BL387" s="98">
        <f>(BK387*$E387*$F387*$G387*$J387)</f>
        <v>0</v>
      </c>
      <c r="BM387" s="97"/>
      <c r="BN387" s="98">
        <f>(BM387*$E387*$F387*$G387*$J387)</f>
        <v>0</v>
      </c>
      <c r="BO387" s="97"/>
      <c r="BP387" s="98">
        <f>(BO387*$E387*$F387*$G387*$J387)</f>
        <v>0</v>
      </c>
      <c r="BQ387" s="97">
        <v>5</v>
      </c>
      <c r="BR387" s="98">
        <f>(BQ387*$E387*$F387*$G387*$J387)</f>
        <v>840430.08000000007</v>
      </c>
      <c r="BS387" s="97"/>
      <c r="BT387" s="98">
        <f>(BS387*$E387*$F387*$G387*$J387)</f>
        <v>0</v>
      </c>
      <c r="BU387" s="104"/>
      <c r="BV387" s="98">
        <f>(BU387*$E387*$F387*$G387*$I387)</f>
        <v>0</v>
      </c>
      <c r="BW387" s="97"/>
      <c r="BX387" s="98">
        <f>(BW387*$E387*$F387*$G387*$I387)</f>
        <v>0</v>
      </c>
      <c r="BY387" s="97"/>
      <c r="BZ387" s="98">
        <f>(BY387*$E387*$F387*$G387*$I387)</f>
        <v>0</v>
      </c>
      <c r="CA387" s="97"/>
      <c r="CB387" s="98">
        <f>(CA387*$E387*$F387*$G387*$J387)</f>
        <v>0</v>
      </c>
      <c r="CC387" s="97"/>
      <c r="CD387" s="98">
        <f>(CC387*$E387*$F387*$G387*$I387)</f>
        <v>0</v>
      </c>
      <c r="CE387" s="97"/>
      <c r="CF387" s="98">
        <f>(CE387*$E387*$F387*$G387*$I387)</f>
        <v>0</v>
      </c>
      <c r="CG387" s="97"/>
      <c r="CH387" s="98">
        <f>(CG387*$E387*$F387*$G387*$I387)</f>
        <v>0</v>
      </c>
      <c r="CI387" s="97"/>
      <c r="CJ387" s="98">
        <f>(CI387*$E387*$F387*$G387*$I387)</f>
        <v>0</v>
      </c>
      <c r="CK387" s="97"/>
      <c r="CL387" s="98">
        <f>(CK387*$E387*$F387*$G387*$I387)</f>
        <v>0</v>
      </c>
      <c r="CM387" s="97"/>
      <c r="CN387" s="98">
        <f>(CM387*$E387*$F387*$G387*$I387)</f>
        <v>0</v>
      </c>
      <c r="CO387" s="97"/>
      <c r="CP387" s="98">
        <f>(CO387*$E387*$F387*$G387*$J387)</f>
        <v>0</v>
      </c>
      <c r="CQ387" s="97"/>
      <c r="CR387" s="98">
        <f>(CQ387*$E387*$F387*$G387*$J387)</f>
        <v>0</v>
      </c>
      <c r="CS387" s="97"/>
      <c r="CT387" s="98">
        <f>(CS387*$E387*$F387*$G387*$J387)</f>
        <v>0</v>
      </c>
      <c r="CU387" s="103">
        <v>0</v>
      </c>
      <c r="CV387" s="98">
        <f>(CU387*$E387*$F387*$G387*$J387)</f>
        <v>0</v>
      </c>
      <c r="CW387" s="97"/>
      <c r="CX387" s="98">
        <f>(CW387*$E387*$F387*$G387*$J387)</f>
        <v>0</v>
      </c>
      <c r="CY387" s="97"/>
      <c r="CZ387" s="98">
        <f>(CY387*$E387*$F387*$G387*$J387)</f>
        <v>0</v>
      </c>
      <c r="DA387" s="104"/>
      <c r="DB387" s="98">
        <f>(DA387*$E387*$F387*$G387*$J387)</f>
        <v>0</v>
      </c>
      <c r="DC387" s="97"/>
      <c r="DD387" s="98">
        <f>(DC387*$E387*$F387*$G387*$J387)</f>
        <v>0</v>
      </c>
      <c r="DE387" s="97"/>
      <c r="DF387" s="98">
        <f>(DE387*$E387*$F387*$G387*$K387)</f>
        <v>0</v>
      </c>
      <c r="DG387" s="97"/>
      <c r="DH387" s="102">
        <f>(DG387*$E387*$F387*$G387*$L387)</f>
        <v>0</v>
      </c>
      <c r="DI387" s="98">
        <f t="shared" ref="DI387:DI398" si="922">SUM(M387,O387,Q387,S387,U387,W387,Y387,AA387,AC387,AE387,AG387,AI387,AO387,AS387,AU387,BY387,AK387,AY387,BA387,BC387,CM387,BE387,BG387,AM387,BK387,AQ387,CO387,BM387,CQ387,BO387,BQ387,BS387,CA387,BU387,BW387,CC387,CE387,CG387,CI387,CK387,CS387,CU387,BI387,AW387,CW387,CY387,DA387,DC387,DE387,DG387)</f>
        <v>21</v>
      </c>
      <c r="DJ387" s="98">
        <f t="shared" ref="DJ387:DJ398" si="923">SUM(N387,P387,R387,T387,V387,X387,Z387,AB387,AD387,AF387,AH387,AJ387,AP387,AT387,AV387,BZ387,AL387,AZ387,BB387,BD387,CN387,BF387,BH387,AN387,BL387,AR387,CP387,BN387,CR387,BP387,BR387,BT387,CB387,BV387,BX387,CD387,CF387,CH387,CJ387,CL387,CT387,CV387,BJ387,AX387,CX387,CZ387,DB387,DD387,DF387,DH387)</f>
        <v>3109591.2960000001</v>
      </c>
    </row>
    <row r="388" spans="1:114" ht="24" customHeight="1" x14ac:dyDescent="0.25">
      <c r="A388" s="89"/>
      <c r="B388" s="90">
        <v>335</v>
      </c>
      <c r="C388" s="91" t="s">
        <v>852</v>
      </c>
      <c r="D388" s="92" t="s">
        <v>853</v>
      </c>
      <c r="E388" s="85">
        <v>23160</v>
      </c>
      <c r="F388" s="94">
        <v>3.5</v>
      </c>
      <c r="G388" s="111">
        <v>0.8</v>
      </c>
      <c r="H388" s="88"/>
      <c r="I388" s="95">
        <v>1.4</v>
      </c>
      <c r="J388" s="95">
        <v>1.68</v>
      </c>
      <c r="K388" s="95">
        <v>2.23</v>
      </c>
      <c r="L388" s="96">
        <v>2.57</v>
      </c>
      <c r="M388" s="97">
        <v>14</v>
      </c>
      <c r="N388" s="98">
        <f>(M388*$E388*$F388*$G388*$I388*$N$11)</f>
        <v>1398122.88</v>
      </c>
      <c r="O388" s="87">
        <v>8</v>
      </c>
      <c r="P388" s="97">
        <f>(O388*$E388*$F388*$G388*$I388*$P$11)</f>
        <v>798927.35999999999</v>
      </c>
      <c r="Q388" s="97">
        <f>56-6</f>
        <v>50</v>
      </c>
      <c r="R388" s="98">
        <f>(Q388*$E388*$F388*$G388*$I388*$R$11)</f>
        <v>4993296</v>
      </c>
      <c r="S388" s="97"/>
      <c r="T388" s="98">
        <f>(S388/12*2*$E388*$F388*$G388*$I388*$T$11)+(S388/12*10*$E388*$F388*$G388*$I388*$T$12)</f>
        <v>0</v>
      </c>
      <c r="U388" s="97"/>
      <c r="V388" s="98">
        <f>(U388*$E388*$F388*$G388*$I388*$V$11)</f>
        <v>0</v>
      </c>
      <c r="W388" s="97"/>
      <c r="X388" s="98">
        <f>(W388*$E388*$F388*$G388*$I388*$X$11)</f>
        <v>0</v>
      </c>
      <c r="Y388" s="97"/>
      <c r="Z388" s="98">
        <f>(Y388*$E388*$F388*$G388*$I388*$Z$11)</f>
        <v>0</v>
      </c>
      <c r="AA388" s="97"/>
      <c r="AB388" s="98">
        <f>(AA388*$E388*$F388*$G388*$I388*$AB$11)</f>
        <v>0</v>
      </c>
      <c r="AC388" s="97">
        <v>6</v>
      </c>
      <c r="AD388" s="98">
        <f>(AC388*$E388*$F388*$G388*$I388*$AD$11)</f>
        <v>599195.52</v>
      </c>
      <c r="AE388" s="97"/>
      <c r="AF388" s="98">
        <f>(AE388*$E388*$F388*$G388*$I388*$AF$11)</f>
        <v>0</v>
      </c>
      <c r="AG388" s="99"/>
      <c r="AH388" s="98">
        <f>(AG388*$E388*$F388*$G388*$I388*$AH$11)</f>
        <v>0</v>
      </c>
      <c r="AI388" s="97">
        <v>6</v>
      </c>
      <c r="AJ388" s="98">
        <f>(AI388*$E388*$F388*$G388*$I388*$AJ$11)</f>
        <v>599195.52</v>
      </c>
      <c r="AK388" s="97"/>
      <c r="AL388" s="97">
        <f>(AK388*$E388*$F388*$G388*$I388*$AL$11)</f>
        <v>0</v>
      </c>
      <c r="AM388" s="97">
        <v>36</v>
      </c>
      <c r="AN388" s="98">
        <f>(AM388*$E388*$F388*$G388*$J388*$AN$11)</f>
        <v>4314207.7439999999</v>
      </c>
      <c r="AO388" s="103"/>
      <c r="AP388" s="98">
        <f>(AO388*$E388*$F388*$G388*$J388*$AP$11)</f>
        <v>0</v>
      </c>
      <c r="AQ388" s="97"/>
      <c r="AR388" s="102">
        <f>(AQ388*$E388*$F388*$G388*$J388*$AR$11)</f>
        <v>0</v>
      </c>
      <c r="AS388" s="97">
        <v>2</v>
      </c>
      <c r="AT388" s="98">
        <f>(AS388*$E388*$F388*$G388*$I388*$AT$11)</f>
        <v>181574.39999999999</v>
      </c>
      <c r="AU388" s="97"/>
      <c r="AV388" s="97">
        <f>(AU388*$E388*$F388*$G388*$I388*$AV$11)</f>
        <v>0</v>
      </c>
      <c r="AW388" s="97"/>
      <c r="AX388" s="98">
        <f>(AW388*$E388*$F388*$G388*$I388*$AX$11)</f>
        <v>0</v>
      </c>
      <c r="AY388" s="97"/>
      <c r="AZ388" s="98">
        <f>(AY388*$E388*$F388*$G388*$I388*$AZ$11)</f>
        <v>0</v>
      </c>
      <c r="BA388" s="97"/>
      <c r="BB388" s="98">
        <f>(BA388*$E388*$F388*$G388*$I388*$BB$11)</f>
        <v>0</v>
      </c>
      <c r="BC388" s="97"/>
      <c r="BD388" s="98">
        <f>(BC388*$E388*$F388*$G388*$I388*$BD$11)</f>
        <v>0</v>
      </c>
      <c r="BE388" s="97"/>
      <c r="BF388" s="98">
        <f>(BE388*$E388*$F388*$G388*$I388*$BF$11)</f>
        <v>0</v>
      </c>
      <c r="BG388" s="97">
        <v>2</v>
      </c>
      <c r="BH388" s="98">
        <f>(BG388*$E388*$F388*$G388*$J388*$BH$11)</f>
        <v>239678.20800000001</v>
      </c>
      <c r="BI388" s="97">
        <v>9</v>
      </c>
      <c r="BJ388" s="98">
        <f>(BI388*$E388*$F388*$G388*$J388*$BJ$11)</f>
        <v>1127577.024</v>
      </c>
      <c r="BK388" s="97"/>
      <c r="BL388" s="98">
        <f>(BK388*$E388*$F388*$G388*$J388*$BL$11)</f>
        <v>0</v>
      </c>
      <c r="BM388" s="97"/>
      <c r="BN388" s="98">
        <f>(BM388*$E388*$F388*$G388*$J388*$BN$11)</f>
        <v>0</v>
      </c>
      <c r="BO388" s="97"/>
      <c r="BP388" s="98">
        <f>(BO388*$E388*$F388*$G388*$J388*$BP$11)</f>
        <v>0</v>
      </c>
      <c r="BQ388" s="97">
        <v>1</v>
      </c>
      <c r="BR388" s="98">
        <f>(BQ388*$E388*$F388*$G388*$J388*$BR$11)</f>
        <v>139449.13920000001</v>
      </c>
      <c r="BS388" s="97"/>
      <c r="BT388" s="102">
        <f>(BS388*$E388*$F388*$G388*$J388*$BT$11)</f>
        <v>0</v>
      </c>
      <c r="BU388" s="104"/>
      <c r="BV388" s="98">
        <f>(BU388*$E388*$F388*$G388*$I388*$BV$11)</f>
        <v>0</v>
      </c>
      <c r="BW388" s="97"/>
      <c r="BX388" s="98">
        <f>(BW388*$E388*$F388*$G388*$I388*$BX$11)</f>
        <v>0</v>
      </c>
      <c r="BY388" s="97"/>
      <c r="BZ388" s="98">
        <f>(BY388*$E388*$F388*$G388*$I388*$BZ$11)</f>
        <v>0</v>
      </c>
      <c r="CA388" s="97">
        <v>1</v>
      </c>
      <c r="CB388" s="98">
        <f>(CA388*$E388*$F388*$G388*$J388*$CB$11)</f>
        <v>108944.64</v>
      </c>
      <c r="CC388" s="97"/>
      <c r="CD388" s="98">
        <f>(CC388*$E388*$F388*$G388*$I388*$CD$11)</f>
        <v>0</v>
      </c>
      <c r="CE388" s="97"/>
      <c r="CF388" s="98">
        <f>(CE388*$E388*$F388*$G388*$I388*$CF$11)</f>
        <v>0</v>
      </c>
      <c r="CG388" s="97"/>
      <c r="CH388" s="98">
        <f>(CG388*$E388*$F388*$G388*$I388*$CH$11)</f>
        <v>0</v>
      </c>
      <c r="CI388" s="97"/>
      <c r="CJ388" s="98">
        <f>(CI388*$E388*$F388*$G388*$I388*$CJ$11)</f>
        <v>0</v>
      </c>
      <c r="CK388" s="97">
        <v>2</v>
      </c>
      <c r="CL388" s="98">
        <f>(CK388*$E388*$F388*$G388*$I388*$CL$11)</f>
        <v>181574.39999999999</v>
      </c>
      <c r="CM388" s="97"/>
      <c r="CN388" s="98">
        <f>(CM388*$E388*$F388*$G388*$I388*$CN$11)</f>
        <v>0</v>
      </c>
      <c r="CO388" s="97">
        <v>9</v>
      </c>
      <c r="CP388" s="98">
        <f>(CO388*$E388*$F388*$G388*$J388*$CP$11)</f>
        <v>1088356.9536000001</v>
      </c>
      <c r="CQ388" s="97"/>
      <c r="CR388" s="98">
        <f>(CQ388*$E388*$F388*$G388*$J388*$CR$11)</f>
        <v>0</v>
      </c>
      <c r="CS388" s="97"/>
      <c r="CT388" s="98">
        <f>(CS388*$E388*$F388*$G388*$J388*$CT$11)</f>
        <v>0</v>
      </c>
      <c r="CU388" s="103"/>
      <c r="CV388" s="98">
        <f>(CU388*$E388*$F388*$G388*$J388*$CV$11)</f>
        <v>0</v>
      </c>
      <c r="CW388" s="97"/>
      <c r="CX388" s="102">
        <f>(CW388*$E388*$F388*$G388*$J388*$CX$11)</f>
        <v>0</v>
      </c>
      <c r="CY388" s="97"/>
      <c r="CZ388" s="98">
        <f>(CY388*$E388*$F388*$G388*$J388*$CZ$11)</f>
        <v>0</v>
      </c>
      <c r="DA388" s="104"/>
      <c r="DB388" s="98">
        <f>(DA388*$E388*$F388*$G388*$J388*$DB$11)</f>
        <v>0</v>
      </c>
      <c r="DC388" s="97"/>
      <c r="DD388" s="98">
        <f>(DC388*$E388*$F388*$G388*$J388*$DD$11)</f>
        <v>0</v>
      </c>
      <c r="DE388" s="97">
        <v>0</v>
      </c>
      <c r="DF388" s="98">
        <f>(DE388*$E388*$F388*$G388*$K388*$DF$11)</f>
        <v>0</v>
      </c>
      <c r="DG388" s="97"/>
      <c r="DH388" s="102">
        <f>(DG388*$E388*$F388*$G388*$L388*$DH$11)</f>
        <v>0</v>
      </c>
      <c r="DI388" s="98">
        <f t="shared" si="922"/>
        <v>146</v>
      </c>
      <c r="DJ388" s="98">
        <f t="shared" si="923"/>
        <v>15770099.788800001</v>
      </c>
    </row>
    <row r="389" spans="1:114" s="8" customFormat="1" ht="45" customHeight="1" x14ac:dyDescent="0.25">
      <c r="A389" s="89"/>
      <c r="B389" s="90">
        <v>336</v>
      </c>
      <c r="C389" s="91" t="s">
        <v>854</v>
      </c>
      <c r="D389" s="92" t="s">
        <v>855</v>
      </c>
      <c r="E389" s="85">
        <v>23160</v>
      </c>
      <c r="F389" s="93">
        <v>5.35</v>
      </c>
      <c r="G389" s="111">
        <v>0.8</v>
      </c>
      <c r="H389" s="88"/>
      <c r="I389" s="95">
        <v>1.4</v>
      </c>
      <c r="J389" s="95">
        <v>1.68</v>
      </c>
      <c r="K389" s="95">
        <v>2.23</v>
      </c>
      <c r="L389" s="96">
        <v>2.57</v>
      </c>
      <c r="M389" s="98">
        <v>45</v>
      </c>
      <c r="N389" s="98">
        <f>(M389*$E389*$F389*$G389*$I389)</f>
        <v>6244862.3999999994</v>
      </c>
      <c r="O389" s="87">
        <v>0</v>
      </c>
      <c r="P389" s="97">
        <f>(O389*$E389*$F389*$G389*$I389)</f>
        <v>0</v>
      </c>
      <c r="Q389" s="97">
        <f>23-3</f>
        <v>20</v>
      </c>
      <c r="R389" s="98">
        <f>(Q389*$E389*$F389*$G389*$I389)</f>
        <v>2775494.4</v>
      </c>
      <c r="S389" s="97"/>
      <c r="T389" s="98">
        <f>(S389*$E389*$F389*$G389*$I389)</f>
        <v>0</v>
      </c>
      <c r="U389" s="97"/>
      <c r="V389" s="98">
        <f>(U389*$E389*$F389*$G389*$I389)</f>
        <v>0</v>
      </c>
      <c r="W389" s="97"/>
      <c r="X389" s="98">
        <f>(W389*$E389*$F389*$G389*$I389)</f>
        <v>0</v>
      </c>
      <c r="Y389" s="97">
        <v>122</v>
      </c>
      <c r="Z389" s="98">
        <f>(Y389*$E389*$F389*$G389*$I389)</f>
        <v>16930515.84</v>
      </c>
      <c r="AA389" s="97"/>
      <c r="AB389" s="98">
        <f>(AA389*$E389*$F389*$G389*$I389)</f>
        <v>0</v>
      </c>
      <c r="AC389" s="97"/>
      <c r="AD389" s="98">
        <f>(AC389*$E389*$F389*$G389*$I389)</f>
        <v>0</v>
      </c>
      <c r="AE389" s="97"/>
      <c r="AF389" s="98">
        <f>(AE389*$E389*$F389*$G389*$I389)</f>
        <v>0</v>
      </c>
      <c r="AG389" s="99"/>
      <c r="AH389" s="98">
        <f>(AG389*$E389*$F389*$G389*$I389)</f>
        <v>0</v>
      </c>
      <c r="AI389" s="97"/>
      <c r="AJ389" s="98">
        <f>(AI389*$E389*$F389*$G389*$I389)</f>
        <v>0</v>
      </c>
      <c r="AK389" s="97"/>
      <c r="AL389" s="98">
        <f>(AK389*$E389*$F389*$G389*$I389)</f>
        <v>0</v>
      </c>
      <c r="AM389" s="97"/>
      <c r="AN389" s="98">
        <f>(AM389*$E389*$F389*$G389*$J389)</f>
        <v>0</v>
      </c>
      <c r="AO389" s="103">
        <v>0</v>
      </c>
      <c r="AP389" s="98">
        <f>(AO389*$E389*$F389*$G389*$J389)</f>
        <v>0</v>
      </c>
      <c r="AQ389" s="97"/>
      <c r="AR389" s="98">
        <f>(AQ389*$E389*$F389*$G389*$J389)</f>
        <v>0</v>
      </c>
      <c r="AS389" s="97"/>
      <c r="AT389" s="98">
        <f>(AS389*$E389*$F389*$G389*$I389)</f>
        <v>0</v>
      </c>
      <c r="AU389" s="97"/>
      <c r="AV389" s="98">
        <f>(AU389*$E389*$F389*$G389*$I389)</f>
        <v>0</v>
      </c>
      <c r="AW389" s="97"/>
      <c r="AX389" s="98">
        <f>(AW389*$E389*$F389*$G389*$I389)</f>
        <v>0</v>
      </c>
      <c r="AY389" s="97"/>
      <c r="AZ389" s="98">
        <f>(AY389*$E389*$F389*$G389*$I389)</f>
        <v>0</v>
      </c>
      <c r="BA389" s="97"/>
      <c r="BB389" s="98">
        <f>(BA389*$E389*$F389*$G389*$I389)</f>
        <v>0</v>
      </c>
      <c r="BC389" s="97"/>
      <c r="BD389" s="98">
        <f>(BC389*$E389*$F389*$G389*$I389)</f>
        <v>0</v>
      </c>
      <c r="BE389" s="97"/>
      <c r="BF389" s="98">
        <f>(BE389*$E389*$F389*$G389*$I389)</f>
        <v>0</v>
      </c>
      <c r="BG389" s="97">
        <v>0</v>
      </c>
      <c r="BH389" s="98">
        <f>(BG389*$E389*$F389*$G389*$J389)</f>
        <v>0</v>
      </c>
      <c r="BI389" s="97"/>
      <c r="BJ389" s="98">
        <f>(BI389*$E389*$F389*$G389*$J389)</f>
        <v>0</v>
      </c>
      <c r="BK389" s="97"/>
      <c r="BL389" s="98">
        <f>(BK389*$E389*$F389*$G389*$J389)</f>
        <v>0</v>
      </c>
      <c r="BM389" s="97"/>
      <c r="BN389" s="98">
        <f>(BM389*$E389*$F389*$G389*$J389)</f>
        <v>0</v>
      </c>
      <c r="BO389" s="97"/>
      <c r="BP389" s="98">
        <f>(BO389*$E389*$F389*$G389*$J389)</f>
        <v>0</v>
      </c>
      <c r="BQ389" s="97"/>
      <c r="BR389" s="98">
        <f>(BQ389*$E389*$F389*$G389*$J389)</f>
        <v>0</v>
      </c>
      <c r="BS389" s="97"/>
      <c r="BT389" s="98">
        <f>(BS389*$E389*$F389*$G389*$J389)</f>
        <v>0</v>
      </c>
      <c r="BU389" s="146">
        <v>3</v>
      </c>
      <c r="BV389" s="98">
        <f>(BU389*$E389*$F389*$G389*$I389)</f>
        <v>416324.16000000003</v>
      </c>
      <c r="BW389" s="97"/>
      <c r="BX389" s="98">
        <f>(BW389*$E389*$F389*$G389*$I389)</f>
        <v>0</v>
      </c>
      <c r="BY389" s="97"/>
      <c r="BZ389" s="98">
        <f>(BY389*$E389*$F389*$G389*$I389)</f>
        <v>0</v>
      </c>
      <c r="CA389" s="97"/>
      <c r="CB389" s="98">
        <f>(CA389*$E389*$F389*$G389*$J389)</f>
        <v>0</v>
      </c>
      <c r="CC389" s="97"/>
      <c r="CD389" s="98">
        <f>(CC389*$E389*$F389*$G389*$I389)</f>
        <v>0</v>
      </c>
      <c r="CE389" s="97"/>
      <c r="CF389" s="98">
        <f>(CE389*$E389*$F389*$G389*$I389)</f>
        <v>0</v>
      </c>
      <c r="CG389" s="97"/>
      <c r="CH389" s="98">
        <f>(CG389*$E389*$F389*$G389*$I389)</f>
        <v>0</v>
      </c>
      <c r="CI389" s="97"/>
      <c r="CJ389" s="98">
        <f>(CI389*$E389*$F389*$G389*$I389)</f>
        <v>0</v>
      </c>
      <c r="CK389" s="97">
        <v>3</v>
      </c>
      <c r="CL389" s="98">
        <f>(CK389*$E389*$F389*$G389*$I389)</f>
        <v>416324.16000000003</v>
      </c>
      <c r="CM389" s="97"/>
      <c r="CN389" s="98">
        <f>(CM389*$E389*$F389*$G389*$I389)</f>
        <v>0</v>
      </c>
      <c r="CO389" s="97"/>
      <c r="CP389" s="98">
        <f>(CO389*$E389*$F389*$G389*$J389)</f>
        <v>0</v>
      </c>
      <c r="CQ389" s="97"/>
      <c r="CR389" s="98">
        <f>(CQ389*$E389*$F389*$G389*$J389)</f>
        <v>0</v>
      </c>
      <c r="CS389" s="97">
        <v>12</v>
      </c>
      <c r="CT389" s="98">
        <f>(CS389*$E389*$F389*$G389*$J389)</f>
        <v>1998355.9680000001</v>
      </c>
      <c r="CU389" s="103">
        <v>331</v>
      </c>
      <c r="CV389" s="98">
        <f>(CU389*$E389*$F389*$G389*$J389)</f>
        <v>55121318.784000002</v>
      </c>
      <c r="CW389" s="97"/>
      <c r="CX389" s="98">
        <f>(CW389*$E389*$F389*$G389*$J389)</f>
        <v>0</v>
      </c>
      <c r="CY389" s="97"/>
      <c r="CZ389" s="98">
        <f>(CY389*$E389*$F389*$G389*$J389)</f>
        <v>0</v>
      </c>
      <c r="DA389" s="104"/>
      <c r="DB389" s="98">
        <f>(DA389*$E389*$F389*$G389*$J389)</f>
        <v>0</v>
      </c>
      <c r="DC389" s="97"/>
      <c r="DD389" s="98">
        <f>(DC389*$E389*$F389*$G389*$J389)</f>
        <v>0</v>
      </c>
      <c r="DE389" s="97"/>
      <c r="DF389" s="98">
        <f>(DE389*$E389*$F389*$G389*$K389)</f>
        <v>0</v>
      </c>
      <c r="DG389" s="97"/>
      <c r="DH389" s="102">
        <f>(DG389*$E389*$F389*$G389*$L389)</f>
        <v>0</v>
      </c>
      <c r="DI389" s="98">
        <f t="shared" si="922"/>
        <v>536</v>
      </c>
      <c r="DJ389" s="98">
        <f t="shared" si="923"/>
        <v>83903195.711999997</v>
      </c>
    </row>
    <row r="390" spans="1:114" ht="45" customHeight="1" x14ac:dyDescent="0.25">
      <c r="A390" s="89"/>
      <c r="B390" s="90">
        <v>337</v>
      </c>
      <c r="C390" s="91" t="s">
        <v>856</v>
      </c>
      <c r="D390" s="92" t="s">
        <v>857</v>
      </c>
      <c r="E390" s="85">
        <v>23160</v>
      </c>
      <c r="F390" s="93">
        <v>0.32</v>
      </c>
      <c r="G390" s="94">
        <v>1</v>
      </c>
      <c r="H390" s="88"/>
      <c r="I390" s="95">
        <v>1.4</v>
      </c>
      <c r="J390" s="95">
        <v>1.68</v>
      </c>
      <c r="K390" s="95">
        <v>2.23</v>
      </c>
      <c r="L390" s="96">
        <v>2.57</v>
      </c>
      <c r="M390" s="97"/>
      <c r="N390" s="98">
        <f>(M390*$E390*$F390*$G390*$I390*$N$11)</f>
        <v>0</v>
      </c>
      <c r="O390" s="87">
        <v>0</v>
      </c>
      <c r="P390" s="97">
        <f>(O390*$E390*$F390*$G390*$I390*$P$11)</f>
        <v>0</v>
      </c>
      <c r="Q390" s="97"/>
      <c r="R390" s="98">
        <f>(Q390*$E390*$F390*$G390*$I390*$R$11)</f>
        <v>0</v>
      </c>
      <c r="S390" s="97">
        <v>100</v>
      </c>
      <c r="T390" s="98">
        <f>(S390/12*2*$E390*$F390*$G390*$I390*$T$11)+(S390/12*10*$E390*$F390*$G390*$I390*$T$12)</f>
        <v>1277246.2080000003</v>
      </c>
      <c r="U390" s="97"/>
      <c r="V390" s="98">
        <f>(U390*$E390*$F390*$G390*$I390*$V$11)</f>
        <v>0</v>
      </c>
      <c r="W390" s="97">
        <v>0</v>
      </c>
      <c r="X390" s="98">
        <f>(W390*$E390*$F390*$G390*$I390*$X$11)</f>
        <v>0</v>
      </c>
      <c r="Y390" s="97"/>
      <c r="Z390" s="98">
        <f>(Y390*$E390*$F390*$G390*$I390*$Z$11)</f>
        <v>0</v>
      </c>
      <c r="AA390" s="97">
        <v>0</v>
      </c>
      <c r="AB390" s="98">
        <f>(AA390*$E390*$F390*$G390*$I390*$AB$11)</f>
        <v>0</v>
      </c>
      <c r="AC390" s="97"/>
      <c r="AD390" s="98">
        <f>(AC390*$E390*$F390*$G390*$I390*$AD$11)</f>
        <v>0</v>
      </c>
      <c r="AE390" s="97">
        <v>0</v>
      </c>
      <c r="AF390" s="98">
        <f>(AE390*$E390*$F390*$G390*$I390*$AF$11)</f>
        <v>0</v>
      </c>
      <c r="AG390" s="99"/>
      <c r="AH390" s="98">
        <f>(AG390*$E390*$F390*$G390*$I390*$AH$11)</f>
        <v>0</v>
      </c>
      <c r="AI390" s="97"/>
      <c r="AJ390" s="98">
        <f>(AI390*$E390*$F390*$G390*$I390*$AJ$11)</f>
        <v>0</v>
      </c>
      <c r="AK390" s="97">
        <v>1</v>
      </c>
      <c r="AL390" s="97">
        <f>(AK390*$E390*$F390*$G390*$I390*$AL$11)</f>
        <v>11413.248</v>
      </c>
      <c r="AM390" s="97">
        <v>16</v>
      </c>
      <c r="AN390" s="98">
        <f>(AM390*$E390*$F390*$G390*$J390*$AN$11)</f>
        <v>219134.3616</v>
      </c>
      <c r="AO390" s="103">
        <v>1</v>
      </c>
      <c r="AP390" s="98">
        <f>(AO390*$E390*$F390*$G390*$J390*$AP$11)</f>
        <v>13695.8976</v>
      </c>
      <c r="AQ390" s="97">
        <v>0</v>
      </c>
      <c r="AR390" s="102">
        <f>(AQ390*$E390*$F390*$G390*$J390*$AR$11)</f>
        <v>0</v>
      </c>
      <c r="AS390" s="97"/>
      <c r="AT390" s="98">
        <f>(AS390*$E390*$F390*$G390*$I390*$AT$11)</f>
        <v>0</v>
      </c>
      <c r="AU390" s="97"/>
      <c r="AV390" s="97">
        <f>(AU390*$E390*$F390*$G390*$I390*$AV$11)</f>
        <v>0</v>
      </c>
      <c r="AW390" s="97"/>
      <c r="AX390" s="98">
        <f>(AW390*$E390*$F390*$G390*$I390*$AX$11)</f>
        <v>0</v>
      </c>
      <c r="AY390" s="97">
        <v>0</v>
      </c>
      <c r="AZ390" s="98">
        <f>(AY390*$E390*$F390*$G390*$I390*$AZ$11)</f>
        <v>0</v>
      </c>
      <c r="BA390" s="97">
        <v>0</v>
      </c>
      <c r="BB390" s="98">
        <f>(BA390*$E390*$F390*$G390*$I390*$BB$11)</f>
        <v>0</v>
      </c>
      <c r="BC390" s="97">
        <v>0</v>
      </c>
      <c r="BD390" s="98">
        <f>(BC390*$E390*$F390*$G390*$I390*$BD$11)</f>
        <v>0</v>
      </c>
      <c r="BE390" s="97"/>
      <c r="BF390" s="98">
        <f>(BE390*$E390*$F390*$G390*$I390*$BF$11)</f>
        <v>0</v>
      </c>
      <c r="BG390" s="97"/>
      <c r="BH390" s="98">
        <f>(BG390*$E390*$F390*$G390*$J390*$BH$11)</f>
        <v>0</v>
      </c>
      <c r="BI390" s="97">
        <v>0</v>
      </c>
      <c r="BJ390" s="98">
        <f>(BI390*$E390*$F390*$G390*$J390*$BJ$11)</f>
        <v>0</v>
      </c>
      <c r="BK390" s="97">
        <v>0</v>
      </c>
      <c r="BL390" s="98">
        <f>(BK390*$E390*$F390*$G390*$J390*$BL$11)</f>
        <v>0</v>
      </c>
      <c r="BM390" s="97"/>
      <c r="BN390" s="98">
        <f>(BM390*$E390*$F390*$G390*$J390*$BN$11)</f>
        <v>0</v>
      </c>
      <c r="BO390" s="97">
        <v>2</v>
      </c>
      <c r="BP390" s="98">
        <f>(BO390*$E390*$F390*$G390*$J390*$BP$11)</f>
        <v>22411.468799999999</v>
      </c>
      <c r="BQ390" s="97"/>
      <c r="BR390" s="98">
        <f>(BQ390*$E390*$F390*$G390*$J390*$BR$11)</f>
        <v>0</v>
      </c>
      <c r="BS390" s="97">
        <v>25</v>
      </c>
      <c r="BT390" s="102">
        <f>(BS390*$E390*$F390*$G390*$J390*$BT$11)</f>
        <v>342397.44</v>
      </c>
      <c r="BU390" s="104">
        <v>0</v>
      </c>
      <c r="BV390" s="98">
        <f>(BU390*$E390*$F390*$G390*$I390*$BV$11)</f>
        <v>0</v>
      </c>
      <c r="BW390" s="97">
        <v>0</v>
      </c>
      <c r="BX390" s="98">
        <f>(BW390*$E390*$F390*$G390*$I390*$BX$11)</f>
        <v>0</v>
      </c>
      <c r="BY390" s="97">
        <v>0</v>
      </c>
      <c r="BZ390" s="98">
        <f>(BY390*$E390*$F390*$G390*$I390*$BZ$11)</f>
        <v>0</v>
      </c>
      <c r="CA390" s="97"/>
      <c r="CB390" s="98">
        <f>(CA390*$E390*$F390*$G390*$J390*$CB$11)</f>
        <v>0</v>
      </c>
      <c r="CC390" s="97">
        <v>0</v>
      </c>
      <c r="CD390" s="98">
        <f>(CC390*$E390*$F390*$G390*$I390*$CD$11)</f>
        <v>0</v>
      </c>
      <c r="CE390" s="97"/>
      <c r="CF390" s="98">
        <f>(CE390*$E390*$F390*$G390*$I390*$CF$11)</f>
        <v>0</v>
      </c>
      <c r="CG390" s="97"/>
      <c r="CH390" s="98">
        <f>(CG390*$E390*$F390*$G390*$I390*$CH$11)</f>
        <v>0</v>
      </c>
      <c r="CI390" s="97"/>
      <c r="CJ390" s="98">
        <f>(CI390*$E390*$F390*$G390*$I390*$CJ$11)</f>
        <v>0</v>
      </c>
      <c r="CK390" s="97">
        <v>1</v>
      </c>
      <c r="CL390" s="98">
        <f>(CK390*$E390*$F390*$G390*$I390*$CL$11)</f>
        <v>10375.679999999998</v>
      </c>
      <c r="CM390" s="97"/>
      <c r="CN390" s="98">
        <f>(CM390*$E390*$F390*$G390*$I390*$CN$11)</f>
        <v>0</v>
      </c>
      <c r="CO390" s="97"/>
      <c r="CP390" s="98">
        <f>(CO390*$E390*$F390*$G390*$J390*$CP$11)</f>
        <v>0</v>
      </c>
      <c r="CQ390" s="97"/>
      <c r="CR390" s="98">
        <f>(CQ390*$E390*$F390*$G390*$J390*$CR$11)</f>
        <v>0</v>
      </c>
      <c r="CS390" s="97">
        <v>0</v>
      </c>
      <c r="CT390" s="98">
        <f>(CS390*$E390*$F390*$G390*$J390*$CT$11)</f>
        <v>0</v>
      </c>
      <c r="CU390" s="103">
        <v>0</v>
      </c>
      <c r="CV390" s="98">
        <f>(CU390*$E390*$F390*$G390*$J390*$CV$11)</f>
        <v>0</v>
      </c>
      <c r="CW390" s="97">
        <v>0</v>
      </c>
      <c r="CX390" s="102">
        <f>(CW390*$E390*$F390*$G390*$J390*$CX$11)</f>
        <v>0</v>
      </c>
      <c r="CY390" s="97">
        <v>0</v>
      </c>
      <c r="CZ390" s="98">
        <f>(CY390*$E390*$F390*$G390*$J390*$CZ$11)</f>
        <v>0</v>
      </c>
      <c r="DA390" s="104"/>
      <c r="DB390" s="98">
        <f>(DA390*$E390*$F390*$G390*$J390*$DB$11)</f>
        <v>0</v>
      </c>
      <c r="DC390" s="97"/>
      <c r="DD390" s="98">
        <f>(DC390*$E390*$F390*$G390*$J390*$DD$11)</f>
        <v>0</v>
      </c>
      <c r="DE390" s="97">
        <v>3</v>
      </c>
      <c r="DF390" s="98">
        <f>(DE390*$E390*$F390*$G390*$K390*$DF$11)</f>
        <v>59497.113600000004</v>
      </c>
      <c r="DG390" s="97">
        <v>27</v>
      </c>
      <c r="DH390" s="114">
        <f>(DG390*$E390*$F390*$G390*$L390*$DH$11)</f>
        <v>570832.11647999997</v>
      </c>
      <c r="DI390" s="98">
        <f t="shared" si="922"/>
        <v>176</v>
      </c>
      <c r="DJ390" s="98">
        <f t="shared" si="923"/>
        <v>2527003.5340800001</v>
      </c>
    </row>
    <row r="391" spans="1:114" ht="45" customHeight="1" x14ac:dyDescent="0.25">
      <c r="A391" s="89"/>
      <c r="B391" s="90">
        <v>338</v>
      </c>
      <c r="C391" s="91" t="s">
        <v>858</v>
      </c>
      <c r="D391" s="92" t="s">
        <v>859</v>
      </c>
      <c r="E391" s="85">
        <v>23160</v>
      </c>
      <c r="F391" s="93">
        <v>0.46</v>
      </c>
      <c r="G391" s="94">
        <v>1</v>
      </c>
      <c r="H391" s="88"/>
      <c r="I391" s="95">
        <v>1.4</v>
      </c>
      <c r="J391" s="95">
        <v>1.68</v>
      </c>
      <c r="K391" s="95">
        <v>2.23</v>
      </c>
      <c r="L391" s="96">
        <v>2.57</v>
      </c>
      <c r="M391" s="97"/>
      <c r="N391" s="98">
        <f>(M391*$E391*$F391*$G391*$I391*$N$11)</f>
        <v>0</v>
      </c>
      <c r="O391" s="87">
        <v>0</v>
      </c>
      <c r="P391" s="97">
        <f>(O391*$E391*$F391*$G391*$I391*$P$11)</f>
        <v>0</v>
      </c>
      <c r="Q391" s="97"/>
      <c r="R391" s="98">
        <f>(Q391*$E391*$F391*$G391*$I391*$R$11)</f>
        <v>0</v>
      </c>
      <c r="S391" s="97"/>
      <c r="T391" s="98">
        <f>(S391/12*2*$E391*$F391*$G391*$I391*$T$11)+(S391/12*10*$E391*$F391*$G391*$I391*$T$12)</f>
        <v>0</v>
      </c>
      <c r="U391" s="97">
        <v>0</v>
      </c>
      <c r="V391" s="98">
        <f>(U391*$E391*$F391*$G391*$I391*$V$11)</f>
        <v>0</v>
      </c>
      <c r="W391" s="97">
        <v>0</v>
      </c>
      <c r="X391" s="98">
        <f>(W391*$E391*$F391*$G391*$I391*$X$11)</f>
        <v>0</v>
      </c>
      <c r="Y391" s="97"/>
      <c r="Z391" s="98">
        <f>(Y391*$E391*$F391*$G391*$I391*$Z$11)</f>
        <v>0</v>
      </c>
      <c r="AA391" s="97">
        <v>0</v>
      </c>
      <c r="AB391" s="98">
        <f>(AA391*$E391*$F391*$G391*$I391*$AB$11)</f>
        <v>0</v>
      </c>
      <c r="AC391" s="97"/>
      <c r="AD391" s="98">
        <f>(AC391*$E391*$F391*$G391*$I391*$AD$11)</f>
        <v>0</v>
      </c>
      <c r="AE391" s="97">
        <v>0</v>
      </c>
      <c r="AF391" s="98">
        <f>(AE391*$E391*$F391*$G391*$I391*$AF$11)</f>
        <v>0</v>
      </c>
      <c r="AG391" s="99"/>
      <c r="AH391" s="98">
        <f>(AG391*$E391*$F391*$G391*$I391*$AH$11)</f>
        <v>0</v>
      </c>
      <c r="AI391" s="97"/>
      <c r="AJ391" s="98">
        <f>(AI391*$E391*$F391*$G391*$I391*$AJ$11)</f>
        <v>0</v>
      </c>
      <c r="AK391" s="97">
        <v>28</v>
      </c>
      <c r="AL391" s="97">
        <f>(AK391*$E391*$F391*$G391*$I391*$AL$11)</f>
        <v>459383.23199999996</v>
      </c>
      <c r="AM391" s="97"/>
      <c r="AN391" s="98">
        <f>(AM391*$E391*$F391*$G391*$J391*$AN$11)</f>
        <v>0</v>
      </c>
      <c r="AO391" s="103">
        <v>0</v>
      </c>
      <c r="AP391" s="98">
        <f>(AO391*$E391*$F391*$G391*$J391*$AP$11)</f>
        <v>0</v>
      </c>
      <c r="AQ391" s="97"/>
      <c r="AR391" s="102">
        <f>(AQ391*$E391*$F391*$G391*$J391*$AR$11)</f>
        <v>0</v>
      </c>
      <c r="AS391" s="97"/>
      <c r="AT391" s="98">
        <f>(AS391*$E391*$F391*$G391*$I391*$AT$11)</f>
        <v>0</v>
      </c>
      <c r="AU391" s="97">
        <v>0</v>
      </c>
      <c r="AV391" s="97">
        <f>(AU391*$E391*$F391*$G391*$I391*$AV$11)</f>
        <v>0</v>
      </c>
      <c r="AW391" s="97"/>
      <c r="AX391" s="98">
        <f>(AW391*$E391*$F391*$G391*$I391*$AX$11)</f>
        <v>0</v>
      </c>
      <c r="AY391" s="97">
        <v>0</v>
      </c>
      <c r="AZ391" s="98">
        <f>(AY391*$E391*$F391*$G391*$I391*$AZ$11)</f>
        <v>0</v>
      </c>
      <c r="BA391" s="97">
        <v>0</v>
      </c>
      <c r="BB391" s="98">
        <f>(BA391*$E391*$F391*$G391*$I391*$BB$11)</f>
        <v>0</v>
      </c>
      <c r="BC391" s="97">
        <v>0</v>
      </c>
      <c r="BD391" s="98">
        <f>(BC391*$E391*$F391*$G391*$I391*$BD$11)</f>
        <v>0</v>
      </c>
      <c r="BE391" s="97"/>
      <c r="BF391" s="98">
        <f>(BE391*$E391*$F391*$G391*$I391*$BF$11)</f>
        <v>0</v>
      </c>
      <c r="BG391" s="97">
        <v>0</v>
      </c>
      <c r="BH391" s="98">
        <f>(BG391*$E391*$F391*$G391*$J391*$BH$11)</f>
        <v>0</v>
      </c>
      <c r="BI391" s="97"/>
      <c r="BJ391" s="98">
        <f>(BI391*$E391*$F391*$G391*$J391*$BJ$11)</f>
        <v>0</v>
      </c>
      <c r="BK391" s="97">
        <v>0</v>
      </c>
      <c r="BL391" s="98">
        <f>(BK391*$E391*$F391*$G391*$J391*$BL$11)</f>
        <v>0</v>
      </c>
      <c r="BM391" s="97"/>
      <c r="BN391" s="98">
        <f>(BM391*$E391*$F391*$G391*$J391*$BN$11)</f>
        <v>0</v>
      </c>
      <c r="BO391" s="97"/>
      <c r="BP391" s="98">
        <f>(BO391*$E391*$F391*$G391*$J391*$BP$11)</f>
        <v>0</v>
      </c>
      <c r="BQ391" s="97"/>
      <c r="BR391" s="98">
        <f>(BQ391*$E391*$F391*$G391*$J391*$BR$11)</f>
        <v>0</v>
      </c>
      <c r="BS391" s="97"/>
      <c r="BT391" s="102">
        <f>(BS391*$E391*$F391*$G391*$J391*$BT$11)</f>
        <v>0</v>
      </c>
      <c r="BU391" s="104">
        <v>0</v>
      </c>
      <c r="BV391" s="98">
        <f>(BU391*$E391*$F391*$G391*$I391*$BV$11)</f>
        <v>0</v>
      </c>
      <c r="BW391" s="97"/>
      <c r="BX391" s="98">
        <f>(BW391*$E391*$F391*$G391*$I391*$BX$11)</f>
        <v>0</v>
      </c>
      <c r="BY391" s="97">
        <v>0</v>
      </c>
      <c r="BZ391" s="98">
        <f>(BY391*$E391*$F391*$G391*$I391*$BZ$11)</f>
        <v>0</v>
      </c>
      <c r="CA391" s="97"/>
      <c r="CB391" s="98">
        <f>(CA391*$E391*$F391*$G391*$J391*$CB$11)</f>
        <v>0</v>
      </c>
      <c r="CC391" s="97">
        <v>0</v>
      </c>
      <c r="CD391" s="98">
        <f>(CC391*$E391*$F391*$G391*$I391*$CD$11)</f>
        <v>0</v>
      </c>
      <c r="CE391" s="97"/>
      <c r="CF391" s="98">
        <f>(CE391*$E391*$F391*$G391*$I391*$CF$11)</f>
        <v>0</v>
      </c>
      <c r="CG391" s="97"/>
      <c r="CH391" s="98">
        <f>(CG391*$E391*$F391*$G391*$I391*$CH$11)</f>
        <v>0</v>
      </c>
      <c r="CI391" s="97"/>
      <c r="CJ391" s="98">
        <f>(CI391*$E391*$F391*$G391*$I391*$CJ$11)</f>
        <v>0</v>
      </c>
      <c r="CK391" s="97"/>
      <c r="CL391" s="98">
        <f>(CK391*$E391*$F391*$G391*$I391*$CL$11)</f>
        <v>0</v>
      </c>
      <c r="CM391" s="97"/>
      <c r="CN391" s="98">
        <f>(CM391*$E391*$F391*$G391*$I391*$CN$11)</f>
        <v>0</v>
      </c>
      <c r="CO391" s="97"/>
      <c r="CP391" s="98">
        <f>(CO391*$E391*$F391*$G391*$J391*$CP$11)</f>
        <v>0</v>
      </c>
      <c r="CQ391" s="97"/>
      <c r="CR391" s="98">
        <f>(CQ391*$E391*$F391*$G391*$J391*$CR$11)</f>
        <v>0</v>
      </c>
      <c r="CS391" s="97"/>
      <c r="CT391" s="98">
        <f>(CS391*$E391*$F391*$G391*$J391*$CT$11)</f>
        <v>0</v>
      </c>
      <c r="CU391" s="103">
        <v>0</v>
      </c>
      <c r="CV391" s="98">
        <f>(CU391*$E391*$F391*$G391*$J391*$CV$11)</f>
        <v>0</v>
      </c>
      <c r="CW391" s="97">
        <v>0</v>
      </c>
      <c r="CX391" s="102">
        <f>(CW391*$E391*$F391*$G391*$J391*$CX$11)</f>
        <v>0</v>
      </c>
      <c r="CY391" s="97"/>
      <c r="CZ391" s="98">
        <f>(CY391*$E391*$F391*$G391*$J391*$CZ$11)</f>
        <v>0</v>
      </c>
      <c r="DA391" s="104"/>
      <c r="DB391" s="98">
        <f>(DA391*$E391*$F391*$G391*$J391*$DB$11)</f>
        <v>0</v>
      </c>
      <c r="DC391" s="97">
        <v>16</v>
      </c>
      <c r="DD391" s="98">
        <f>(DC391*$E391*$F391*$G391*$J391*$DD$11)</f>
        <v>343642.52159999998</v>
      </c>
      <c r="DE391" s="97"/>
      <c r="DF391" s="98">
        <f>(DE391*$E391*$F391*$G391*$K391*$DF$11)</f>
        <v>0</v>
      </c>
      <c r="DG391" s="97"/>
      <c r="DH391" s="114">
        <f>(DG391*$E391*$F391*$G391*$L391*$DH$11)</f>
        <v>0</v>
      </c>
      <c r="DI391" s="98">
        <f t="shared" si="922"/>
        <v>44</v>
      </c>
      <c r="DJ391" s="98">
        <f t="shared" si="923"/>
        <v>803025.75359999994</v>
      </c>
    </row>
    <row r="392" spans="1:114" ht="30" customHeight="1" x14ac:dyDescent="0.25">
      <c r="A392" s="89"/>
      <c r="B392" s="90">
        <v>339</v>
      </c>
      <c r="C392" s="91" t="s">
        <v>860</v>
      </c>
      <c r="D392" s="92" t="s">
        <v>861</v>
      </c>
      <c r="E392" s="85">
        <v>23160</v>
      </c>
      <c r="F392" s="94">
        <v>8.4</v>
      </c>
      <c r="G392" s="94">
        <v>1</v>
      </c>
      <c r="H392" s="88"/>
      <c r="I392" s="95">
        <v>1.4</v>
      </c>
      <c r="J392" s="95">
        <v>1.68</v>
      </c>
      <c r="K392" s="95">
        <v>2.23</v>
      </c>
      <c r="L392" s="96">
        <v>2.57</v>
      </c>
      <c r="M392" s="97"/>
      <c r="N392" s="98">
        <f>(M392*$E392*$F392*$G392*$I392*$N$11)</f>
        <v>0</v>
      </c>
      <c r="O392" s="87">
        <v>0</v>
      </c>
      <c r="P392" s="97">
        <f>(O392*$E392*$F392*$G392*$I392*$P$11)</f>
        <v>0</v>
      </c>
      <c r="Q392" s="97"/>
      <c r="R392" s="98">
        <f>(Q392*$E392*$F392*$G392*$I392*$R$11)</f>
        <v>0</v>
      </c>
      <c r="S392" s="97"/>
      <c r="T392" s="98">
        <f>(S392/12*2*$E392*$F392*$G392*$I392*$T$11)+(S392/12*10*$E392*$F392*$G392*$I392*$T$12)</f>
        <v>0</v>
      </c>
      <c r="U392" s="97"/>
      <c r="V392" s="98">
        <f>(U392*$E392*$F392*$G392*$I392*$V$11)</f>
        <v>0</v>
      </c>
      <c r="W392" s="97"/>
      <c r="X392" s="98">
        <f>(W392*$E392*$F392*$G392*$I392*$X$11)</f>
        <v>0</v>
      </c>
      <c r="Y392" s="97"/>
      <c r="Z392" s="98">
        <f>(Y392*$E392*$F392*$G392*$I392*$Z$11)</f>
        <v>0</v>
      </c>
      <c r="AA392" s="97"/>
      <c r="AB392" s="98">
        <f>(AA392*$E392*$F392*$G392*$I392*$AB$11)</f>
        <v>0</v>
      </c>
      <c r="AC392" s="97"/>
      <c r="AD392" s="98">
        <f>(AC392*$E392*$F392*$G392*$I392*$AD$11)</f>
        <v>0</v>
      </c>
      <c r="AE392" s="97"/>
      <c r="AF392" s="98">
        <f>(AE392*$E392*$F392*$G392*$I392*$AF$11)</f>
        <v>0</v>
      </c>
      <c r="AG392" s="99"/>
      <c r="AH392" s="98">
        <f>(AG392*$E392*$F392*$G392*$I392*$AH$11)</f>
        <v>0</v>
      </c>
      <c r="AI392" s="97"/>
      <c r="AJ392" s="98">
        <f>(AI392*$E392*$F392*$G392*$I392*$AJ$11)</f>
        <v>0</v>
      </c>
      <c r="AK392" s="97"/>
      <c r="AL392" s="97">
        <f>(AK392*$E392*$F392*$G392*$I392*$AL$11)</f>
        <v>0</v>
      </c>
      <c r="AM392" s="97"/>
      <c r="AN392" s="98">
        <f>(AM392*$E392*$F392*$G392*$J392*$AN$11)</f>
        <v>0</v>
      </c>
      <c r="AO392" s="103">
        <v>0</v>
      </c>
      <c r="AP392" s="98">
        <f>(AO392*$E392*$F392*$G392*$J392*$AP$11)</f>
        <v>0</v>
      </c>
      <c r="AQ392" s="97"/>
      <c r="AR392" s="102">
        <f>(AQ392*$E392*$F392*$G392*$J392*$AR$11)</f>
        <v>0</v>
      </c>
      <c r="AS392" s="97"/>
      <c r="AT392" s="98">
        <f>(AS392*$E392*$F392*$G392*$I392*$AT$11)</f>
        <v>0</v>
      </c>
      <c r="AU392" s="97"/>
      <c r="AV392" s="97">
        <f>(AU392*$E392*$F392*$G392*$I392*$AV$11)</f>
        <v>0</v>
      </c>
      <c r="AW392" s="97"/>
      <c r="AX392" s="98">
        <f>(AW392*$E392*$F392*$G392*$I392*$AX$11)</f>
        <v>0</v>
      </c>
      <c r="AY392" s="97"/>
      <c r="AZ392" s="98">
        <f>(AY392*$E392*$F392*$G392*$I392*$AZ$11)</f>
        <v>0</v>
      </c>
      <c r="BA392" s="97"/>
      <c r="BB392" s="98">
        <f>(BA392*$E392*$F392*$G392*$I392*$BB$11)</f>
        <v>0</v>
      </c>
      <c r="BC392" s="97"/>
      <c r="BD392" s="98">
        <f>(BC392*$E392*$F392*$G392*$I392*$BD$11)</f>
        <v>0</v>
      </c>
      <c r="BE392" s="97"/>
      <c r="BF392" s="98">
        <f>(BE392*$E392*$F392*$G392*$I392*$BF$11)</f>
        <v>0</v>
      </c>
      <c r="BG392" s="97">
        <v>0</v>
      </c>
      <c r="BH392" s="98">
        <f>(BG392*$E392*$F392*$G392*$J392*$BH$11)</f>
        <v>0</v>
      </c>
      <c r="BI392" s="97"/>
      <c r="BJ392" s="98">
        <f>(BI392*$E392*$F392*$G392*$J392*$BJ$11)</f>
        <v>0</v>
      </c>
      <c r="BK392" s="97"/>
      <c r="BL392" s="98">
        <f>(BK392*$E392*$F392*$G392*$J392*$BL$11)</f>
        <v>0</v>
      </c>
      <c r="BM392" s="97"/>
      <c r="BN392" s="98">
        <f>(BM392*$E392*$F392*$G392*$J392*$BN$11)</f>
        <v>0</v>
      </c>
      <c r="BO392" s="97"/>
      <c r="BP392" s="98">
        <f>(BO392*$E392*$F392*$G392*$J392*$BP$11)</f>
        <v>0</v>
      </c>
      <c r="BQ392" s="97"/>
      <c r="BR392" s="98">
        <f>(BQ392*$E392*$F392*$G392*$J392*$BR$11)</f>
        <v>0</v>
      </c>
      <c r="BS392" s="97"/>
      <c r="BT392" s="102">
        <f>(BS392*$E392*$F392*$G392*$J392*$BT$11)</f>
        <v>0</v>
      </c>
      <c r="BU392" s="104"/>
      <c r="BV392" s="98">
        <f>(BU392*$E392*$F392*$G392*$I392*$BV$11)</f>
        <v>0</v>
      </c>
      <c r="BW392" s="97"/>
      <c r="BX392" s="98">
        <f>(BW392*$E392*$F392*$G392*$I392*$BX$11)</f>
        <v>0</v>
      </c>
      <c r="BY392" s="97"/>
      <c r="BZ392" s="98">
        <f>(BY392*$E392*$F392*$G392*$I392*$BZ$11)</f>
        <v>0</v>
      </c>
      <c r="CA392" s="97"/>
      <c r="CB392" s="98">
        <f>(CA392*$E392*$F392*$G392*$J392*$CB$11)</f>
        <v>0</v>
      </c>
      <c r="CC392" s="97"/>
      <c r="CD392" s="98">
        <f>(CC392*$E392*$F392*$G392*$I392*$CD$11)</f>
        <v>0</v>
      </c>
      <c r="CE392" s="97"/>
      <c r="CF392" s="98">
        <f>(CE392*$E392*$F392*$G392*$I392*$CF$11)</f>
        <v>0</v>
      </c>
      <c r="CG392" s="97"/>
      <c r="CH392" s="98">
        <f>(CG392*$E392*$F392*$G392*$I392*$CH$11)</f>
        <v>0</v>
      </c>
      <c r="CI392" s="97"/>
      <c r="CJ392" s="98">
        <f>(CI392*$E392*$F392*$G392*$I392*$CJ$11)</f>
        <v>0</v>
      </c>
      <c r="CK392" s="97"/>
      <c r="CL392" s="98">
        <f>(CK392*$E392*$F392*$G392*$I392*$CL$11)</f>
        <v>0</v>
      </c>
      <c r="CM392" s="97"/>
      <c r="CN392" s="98">
        <f>(CM392*$E392*$F392*$G392*$I392*$CN$11)</f>
        <v>0</v>
      </c>
      <c r="CO392" s="97"/>
      <c r="CP392" s="98">
        <f>(CO392*$E392*$F392*$G392*$J392*$CP$11)</f>
        <v>0</v>
      </c>
      <c r="CQ392" s="97"/>
      <c r="CR392" s="98">
        <f>(CQ392*$E392*$F392*$G392*$J392*$CR$11)</f>
        <v>0</v>
      </c>
      <c r="CS392" s="97"/>
      <c r="CT392" s="98">
        <f>(CS392*$E392*$F392*$G392*$J392*$CT$11)</f>
        <v>0</v>
      </c>
      <c r="CU392" s="103">
        <v>0</v>
      </c>
      <c r="CV392" s="98">
        <f>(CU392*$E392*$F392*$G392*$J392*$CV$11)</f>
        <v>0</v>
      </c>
      <c r="CW392" s="97"/>
      <c r="CX392" s="102">
        <f>(CW392*$E392*$F392*$G392*$J392*$CX$11)</f>
        <v>0</v>
      </c>
      <c r="CY392" s="97"/>
      <c r="CZ392" s="98">
        <f>(CY392*$E392*$F392*$G392*$J392*$CZ$11)</f>
        <v>0</v>
      </c>
      <c r="DA392" s="104"/>
      <c r="DB392" s="98">
        <f>(DA392*$E392*$F392*$G392*$J392*$DB$11)</f>
        <v>0</v>
      </c>
      <c r="DC392" s="97"/>
      <c r="DD392" s="98">
        <f>(DC392*$E392*$F392*$G392*$J392*$DD$11)</f>
        <v>0</v>
      </c>
      <c r="DE392" s="97"/>
      <c r="DF392" s="98">
        <f>(DE392*$E392*$F392*$G392*$K392*$DF$11)</f>
        <v>0</v>
      </c>
      <c r="DG392" s="97"/>
      <c r="DH392" s="114">
        <f>(DG392*$E392*$F392*$G392*$L392*$DH$11)</f>
        <v>0</v>
      </c>
      <c r="DI392" s="98">
        <f t="shared" si="922"/>
        <v>0</v>
      </c>
      <c r="DJ392" s="98">
        <f t="shared" si="923"/>
        <v>0</v>
      </c>
    </row>
    <row r="393" spans="1:114" ht="30" customHeight="1" x14ac:dyDescent="0.25">
      <c r="A393" s="89"/>
      <c r="B393" s="90">
        <v>340</v>
      </c>
      <c r="C393" s="91" t="s">
        <v>862</v>
      </c>
      <c r="D393" s="92" t="s">
        <v>863</v>
      </c>
      <c r="E393" s="85">
        <v>23160</v>
      </c>
      <c r="F393" s="93">
        <v>2.3199999999999998</v>
      </c>
      <c r="G393" s="94">
        <v>1</v>
      </c>
      <c r="H393" s="88"/>
      <c r="I393" s="95">
        <v>1.4</v>
      </c>
      <c r="J393" s="95">
        <v>1.68</v>
      </c>
      <c r="K393" s="95">
        <v>2.23</v>
      </c>
      <c r="L393" s="96">
        <v>2.57</v>
      </c>
      <c r="M393" s="98"/>
      <c r="N393" s="98">
        <f>(M393*$E393*$F393*$G393*$I393)</f>
        <v>0</v>
      </c>
      <c r="O393" s="87">
        <v>10</v>
      </c>
      <c r="P393" s="97">
        <f>(O393*$E393*$F393*$G393*$I393)</f>
        <v>752236.79999999993</v>
      </c>
      <c r="Q393" s="97"/>
      <c r="R393" s="98">
        <f>(Q393*$E393*$F393*$G393*$I393)</f>
        <v>0</v>
      </c>
      <c r="S393" s="97"/>
      <c r="T393" s="98">
        <f>(S393*$E393*$F393*$G393*$I393)</f>
        <v>0</v>
      </c>
      <c r="U393" s="97"/>
      <c r="V393" s="98">
        <f>(U393*$E393*$F393*$G393*$I393)</f>
        <v>0</v>
      </c>
      <c r="W393" s="97"/>
      <c r="X393" s="98">
        <f>(W393*$E393*$F393*$G393*$I393)</f>
        <v>0</v>
      </c>
      <c r="Y393" s="97"/>
      <c r="Z393" s="98">
        <f>(Y393*$E393*$F393*$G393*$I393)</f>
        <v>0</v>
      </c>
      <c r="AA393" s="97"/>
      <c r="AB393" s="98">
        <f>(AA393*$E393*$F393*$G393*$I393)</f>
        <v>0</v>
      </c>
      <c r="AC393" s="97"/>
      <c r="AD393" s="98">
        <f>(AC393*$E393*$F393*$G393*$I393)</f>
        <v>0</v>
      </c>
      <c r="AE393" s="97"/>
      <c r="AF393" s="98">
        <f>(AE393*$E393*$F393*$G393*$I393)</f>
        <v>0</v>
      </c>
      <c r="AG393" s="99"/>
      <c r="AH393" s="98">
        <f>(AG393*$E393*$F393*$G393*$I393)</f>
        <v>0</v>
      </c>
      <c r="AI393" s="97"/>
      <c r="AJ393" s="98">
        <f>(AI393*$E393*$F393*$G393*$I393)</f>
        <v>0</v>
      </c>
      <c r="AK393" s="97"/>
      <c r="AL393" s="98">
        <f>(AK393*$E393*$F393*$G393*$I393)</f>
        <v>0</v>
      </c>
      <c r="AM393" s="97"/>
      <c r="AN393" s="98">
        <f>(AM393*$E393*$F393*$G393*$J393)</f>
        <v>0</v>
      </c>
      <c r="AO393" s="103">
        <v>0</v>
      </c>
      <c r="AP393" s="98">
        <f>(AO393*$E393*$F393*$G393*$J393)</f>
        <v>0</v>
      </c>
      <c r="AQ393" s="97"/>
      <c r="AR393" s="98">
        <f>(AQ393*$E393*$F393*$G393*$J393)</f>
        <v>0</v>
      </c>
      <c r="AS393" s="97"/>
      <c r="AT393" s="98">
        <f>(AS393*$E393*$F393*$G393*$I393)</f>
        <v>0</v>
      </c>
      <c r="AU393" s="97"/>
      <c r="AV393" s="98">
        <f>(AU393*$E393*$F393*$G393*$I393)</f>
        <v>0</v>
      </c>
      <c r="AW393" s="97"/>
      <c r="AX393" s="98">
        <f>(AW393*$E393*$F393*$G393*$I393)</f>
        <v>0</v>
      </c>
      <c r="AY393" s="97"/>
      <c r="AZ393" s="98">
        <f>(AY393*$E393*$F393*$G393*$I393)</f>
        <v>0</v>
      </c>
      <c r="BA393" s="97"/>
      <c r="BB393" s="98">
        <f>(BA393*$E393*$F393*$G393*$I393)</f>
        <v>0</v>
      </c>
      <c r="BC393" s="97"/>
      <c r="BD393" s="98">
        <f>(BC393*$E393*$F393*$G393*$I393)</f>
        <v>0</v>
      </c>
      <c r="BE393" s="97"/>
      <c r="BF393" s="98">
        <f>(BE393*$E393*$F393*$G393*$I393)</f>
        <v>0</v>
      </c>
      <c r="BG393" s="97">
        <v>0</v>
      </c>
      <c r="BH393" s="98">
        <f>(BG393*$E393*$F393*$G393*$J393)</f>
        <v>0</v>
      </c>
      <c r="BI393" s="97"/>
      <c r="BJ393" s="98">
        <f>(BI393*$E393*$F393*$G393*$J393)</f>
        <v>0</v>
      </c>
      <c r="BK393" s="97"/>
      <c r="BL393" s="98">
        <f>(BK393*$E393*$F393*$G393*$J393)</f>
        <v>0</v>
      </c>
      <c r="BM393" s="97"/>
      <c r="BN393" s="98">
        <f>(BM393*$E393*$F393*$G393*$J393)</f>
        <v>0</v>
      </c>
      <c r="BO393" s="97"/>
      <c r="BP393" s="98">
        <f>(BO393*$E393*$F393*$G393*$J393)</f>
        <v>0</v>
      </c>
      <c r="BQ393" s="97"/>
      <c r="BR393" s="98">
        <f>(BQ393*$E393*$F393*$G393*$J393)</f>
        <v>0</v>
      </c>
      <c r="BS393" s="97"/>
      <c r="BT393" s="98">
        <f>(BS393*$E393*$F393*$G393*$J393)</f>
        <v>0</v>
      </c>
      <c r="BU393" s="104"/>
      <c r="BV393" s="98">
        <f>(BU393*$E393*$F393*$G393*$I393)</f>
        <v>0</v>
      </c>
      <c r="BW393" s="97"/>
      <c r="BX393" s="98">
        <f>(BW393*$E393*$F393*$G393*$I393)</f>
        <v>0</v>
      </c>
      <c r="BY393" s="97"/>
      <c r="BZ393" s="98">
        <f>(BY393*$E393*$F393*$G393*$I393)</f>
        <v>0</v>
      </c>
      <c r="CA393" s="97"/>
      <c r="CB393" s="98">
        <f>(CA393*$E393*$F393*$G393*$J393)</f>
        <v>0</v>
      </c>
      <c r="CC393" s="97"/>
      <c r="CD393" s="98">
        <f>(CC393*$E393*$F393*$G393*$I393)</f>
        <v>0</v>
      </c>
      <c r="CE393" s="97"/>
      <c r="CF393" s="98">
        <f>(CE393*$E393*$F393*$G393*$I393)</f>
        <v>0</v>
      </c>
      <c r="CG393" s="97"/>
      <c r="CH393" s="98">
        <f>(CG393*$E393*$F393*$G393*$I393)</f>
        <v>0</v>
      </c>
      <c r="CI393" s="97"/>
      <c r="CJ393" s="98">
        <f>(CI393*$E393*$F393*$G393*$I393)</f>
        <v>0</v>
      </c>
      <c r="CK393" s="97"/>
      <c r="CL393" s="98">
        <f>(CK393*$E393*$F393*$G393*$I393)</f>
        <v>0</v>
      </c>
      <c r="CM393" s="97"/>
      <c r="CN393" s="98">
        <f>(CM393*$E393*$F393*$G393*$I393)</f>
        <v>0</v>
      </c>
      <c r="CO393" s="97"/>
      <c r="CP393" s="98">
        <f>(CO393*$E393*$F393*$G393*$J393)</f>
        <v>0</v>
      </c>
      <c r="CQ393" s="97"/>
      <c r="CR393" s="98">
        <f>(CQ393*$E393*$F393*$G393*$J393)</f>
        <v>0</v>
      </c>
      <c r="CS393" s="97"/>
      <c r="CT393" s="98">
        <f>(CS393*$E393*$F393*$G393*$J393)</f>
        <v>0</v>
      </c>
      <c r="CU393" s="103">
        <v>0</v>
      </c>
      <c r="CV393" s="98">
        <f>(CU393*$E393*$F393*$G393*$J393)</f>
        <v>0</v>
      </c>
      <c r="CW393" s="97"/>
      <c r="CX393" s="98">
        <f>(CW393*$E393*$F393*$G393*$J393)</f>
        <v>0</v>
      </c>
      <c r="CY393" s="97"/>
      <c r="CZ393" s="98">
        <f>(CY393*$E393*$F393*$G393*$J393)</f>
        <v>0</v>
      </c>
      <c r="DA393" s="104"/>
      <c r="DB393" s="98">
        <f>(DA393*$E393*$F393*$G393*$J393)</f>
        <v>0</v>
      </c>
      <c r="DC393" s="97"/>
      <c r="DD393" s="98">
        <f>(DC393*$E393*$F393*$G393*$J393)</f>
        <v>0</v>
      </c>
      <c r="DE393" s="97"/>
      <c r="DF393" s="98">
        <f>(DE393*$E393*$F393*$G393*$K393)</f>
        <v>0</v>
      </c>
      <c r="DG393" s="89"/>
      <c r="DH393" s="102">
        <f>(DG393*$E393*$F393*$G393*$L393)</f>
        <v>0</v>
      </c>
      <c r="DI393" s="98">
        <f t="shared" si="922"/>
        <v>10</v>
      </c>
      <c r="DJ393" s="98">
        <f t="shared" si="923"/>
        <v>752236.79999999993</v>
      </c>
    </row>
    <row r="394" spans="1:114" ht="66.75" customHeight="1" x14ac:dyDescent="0.25">
      <c r="A394" s="89"/>
      <c r="B394" s="90">
        <v>341</v>
      </c>
      <c r="C394" s="91" t="s">
        <v>864</v>
      </c>
      <c r="D394" s="92" t="s">
        <v>865</v>
      </c>
      <c r="E394" s="85">
        <v>23160</v>
      </c>
      <c r="F394" s="108">
        <v>18.149999999999999</v>
      </c>
      <c r="G394" s="94">
        <v>1</v>
      </c>
      <c r="H394" s="88"/>
      <c r="I394" s="95">
        <v>1.4</v>
      </c>
      <c r="J394" s="95">
        <v>1.68</v>
      </c>
      <c r="K394" s="95">
        <v>2.23</v>
      </c>
      <c r="L394" s="96">
        <v>2.57</v>
      </c>
      <c r="M394" s="97"/>
      <c r="N394" s="98">
        <f>(M394*$E394*$F394*$G394*$I394*$N$11)</f>
        <v>0</v>
      </c>
      <c r="O394" s="87">
        <v>11</v>
      </c>
      <c r="P394" s="97">
        <f>(O394*$E394*$F394*$G394*$I394*$P$11)</f>
        <v>7120796.7599999998</v>
      </c>
      <c r="Q394" s="97">
        <v>10</v>
      </c>
      <c r="R394" s="98">
        <f>(Q394*$E394*$F394*$G394*$I394*$R$11)</f>
        <v>6473451.6000000006</v>
      </c>
      <c r="S394" s="97">
        <v>2</v>
      </c>
      <c r="T394" s="98">
        <f>(S394/12*2*$E394*$F394*$G394*$I394*$T$11)+(S394/12*10*$E394*$F394*$G394*$I394*$T$12)</f>
        <v>1448876.1671999998</v>
      </c>
      <c r="U394" s="97"/>
      <c r="V394" s="98">
        <f>(U394*$E394*$F394*$G394*$I394*$V$11)</f>
        <v>0</v>
      </c>
      <c r="W394" s="97"/>
      <c r="X394" s="98">
        <f>(W394*$E394*$F394*$G394*$I394*$X$11)</f>
        <v>0</v>
      </c>
      <c r="Y394" s="97"/>
      <c r="Z394" s="98">
        <f>(Y394*$E394*$F394*$G394*$I394*$Z$11)</f>
        <v>0</v>
      </c>
      <c r="AA394" s="97"/>
      <c r="AB394" s="98">
        <f>(AA394*$E394*$F394*$G394*$I394*$AB$11)</f>
        <v>0</v>
      </c>
      <c r="AC394" s="97"/>
      <c r="AD394" s="98">
        <f>(AC394*$E394*$F394*$G394*$I394*$AD$11)</f>
        <v>0</v>
      </c>
      <c r="AE394" s="97"/>
      <c r="AF394" s="98">
        <f>(AE394*$E394*$F394*$G394*$I394*$AF$11)</f>
        <v>0</v>
      </c>
      <c r="AG394" s="99"/>
      <c r="AH394" s="98">
        <f>(AG394*$E394*$F394*$G394*$I394*$AH$11)</f>
        <v>0</v>
      </c>
      <c r="AI394" s="97">
        <f>2-2</f>
        <v>0</v>
      </c>
      <c r="AJ394" s="98">
        <f>(AI394*$E394*$F394*$G394*$I394*$AJ$11)</f>
        <v>0</v>
      </c>
      <c r="AK394" s="97"/>
      <c r="AL394" s="97">
        <f>(AK394*$E394*$F394*$G394*$I394*$AL$11)</f>
        <v>0</v>
      </c>
      <c r="AM394" s="97">
        <v>1</v>
      </c>
      <c r="AN394" s="98">
        <f>(AM394*$E394*$F394*$G394*$J394*$AN$11)</f>
        <v>776814.19199999992</v>
      </c>
      <c r="AO394" s="103"/>
      <c r="AP394" s="98">
        <f>(AO394*$E394*$F394*$G394*$J394*$AP$11)</f>
        <v>0</v>
      </c>
      <c r="AQ394" s="97"/>
      <c r="AR394" s="102">
        <f>(AQ394*$E394*$F394*$G394*$J394*$AR$11)</f>
        <v>0</v>
      </c>
      <c r="AS394" s="97"/>
      <c r="AT394" s="98">
        <f>(AS394*$E394*$F394*$G394*$I394*$AT$11)</f>
        <v>0</v>
      </c>
      <c r="AU394" s="97"/>
      <c r="AV394" s="97">
        <f>(AU394*$E394*$F394*$G394*$I394*$AV$11)</f>
        <v>0</v>
      </c>
      <c r="AW394" s="97"/>
      <c r="AX394" s="98">
        <f>(AW394*$E394*$F394*$G394*$I394*$AX$11)</f>
        <v>0</v>
      </c>
      <c r="AY394" s="97"/>
      <c r="AZ394" s="98">
        <f>(AY394*$E394*$F394*$G394*$I394*$AZ$11)</f>
        <v>0</v>
      </c>
      <c r="BA394" s="97"/>
      <c r="BB394" s="98">
        <f>(BA394*$E394*$F394*$G394*$I394*$BB$11)</f>
        <v>0</v>
      </c>
      <c r="BC394" s="97"/>
      <c r="BD394" s="98">
        <f>(BC394*$E394*$F394*$G394*$I394*$BD$11)</f>
        <v>0</v>
      </c>
      <c r="BE394" s="97"/>
      <c r="BF394" s="98">
        <f>(BE394*$E394*$F394*$G394*$I394*$BF$11)</f>
        <v>0</v>
      </c>
      <c r="BG394" s="97">
        <v>0</v>
      </c>
      <c r="BH394" s="98">
        <f>(BG394*$E394*$F394*$G394*$J394*$BH$11)</f>
        <v>0</v>
      </c>
      <c r="BI394" s="97"/>
      <c r="BJ394" s="98">
        <f>(BI394*$E394*$F394*$G394*$J394*$BJ$11)</f>
        <v>0</v>
      </c>
      <c r="BK394" s="97"/>
      <c r="BL394" s="98">
        <f>(BK394*$E394*$F394*$G394*$J394*$BL$11)</f>
        <v>0</v>
      </c>
      <c r="BM394" s="97"/>
      <c r="BN394" s="98">
        <f>(BM394*$E394*$F394*$G394*$J394*$BN$11)</f>
        <v>0</v>
      </c>
      <c r="BO394" s="97"/>
      <c r="BP394" s="98">
        <f>(BO394*$E394*$F394*$G394*$J394*$BP$11)</f>
        <v>0</v>
      </c>
      <c r="BQ394" s="97"/>
      <c r="BR394" s="98">
        <f>(BQ394*$E394*$F394*$G394*$J394*$BR$11)</f>
        <v>0</v>
      </c>
      <c r="BS394" s="97">
        <v>1</v>
      </c>
      <c r="BT394" s="102">
        <f>(BS394*$E394*$F394*$G394*$J394*$BT$11)</f>
        <v>776814.19199999992</v>
      </c>
      <c r="BU394" s="104"/>
      <c r="BV394" s="98">
        <f>(BU394*$E394*$F394*$G394*$I394*$BV$11)</f>
        <v>0</v>
      </c>
      <c r="BW394" s="97"/>
      <c r="BX394" s="98">
        <f>(BW394*$E394*$F394*$G394*$I394*$BX$11)</f>
        <v>0</v>
      </c>
      <c r="BY394" s="97"/>
      <c r="BZ394" s="98">
        <f>(BY394*$E394*$F394*$G394*$I394*$BZ$11)</f>
        <v>0</v>
      </c>
      <c r="CA394" s="97"/>
      <c r="CB394" s="98">
        <f>(CA394*$E394*$F394*$G394*$J394*$CB$11)</f>
        <v>0</v>
      </c>
      <c r="CC394" s="97"/>
      <c r="CD394" s="98">
        <f>(CC394*$E394*$F394*$G394*$I394*$CD$11)</f>
        <v>0</v>
      </c>
      <c r="CE394" s="97"/>
      <c r="CF394" s="98">
        <f>(CE394*$E394*$F394*$G394*$I394*$CF$11)</f>
        <v>0</v>
      </c>
      <c r="CG394" s="97"/>
      <c r="CH394" s="98">
        <f>(CG394*$E394*$F394*$G394*$I394*$CH$11)</f>
        <v>0</v>
      </c>
      <c r="CI394" s="97"/>
      <c r="CJ394" s="98">
        <f>(CI394*$E394*$F394*$G394*$I394*$CJ$11)</f>
        <v>0</v>
      </c>
      <c r="CK394" s="97"/>
      <c r="CL394" s="98">
        <f>(CK394*$E394*$F394*$G394*$I394*$CL$11)</f>
        <v>0</v>
      </c>
      <c r="CM394" s="97"/>
      <c r="CN394" s="98">
        <f>(CM394*$E394*$F394*$G394*$I394*$CN$11)</f>
        <v>0</v>
      </c>
      <c r="CO394" s="97"/>
      <c r="CP394" s="98">
        <f>(CO394*$E394*$F394*$G394*$J394*$CP$11)</f>
        <v>0</v>
      </c>
      <c r="CQ394" s="97">
        <v>1</v>
      </c>
      <c r="CR394" s="98">
        <f>(CQ394*$E394*$F394*$G394*$J394*$CR$11)</f>
        <v>847433.66399999976</v>
      </c>
      <c r="CS394" s="97"/>
      <c r="CT394" s="98">
        <f>(CS394*$E394*$F394*$G394*$J394*$CT$11)</f>
        <v>0</v>
      </c>
      <c r="CU394" s="103"/>
      <c r="CV394" s="98">
        <f>(CU394*$E394*$F394*$G394*$J394*$CV$11)</f>
        <v>0</v>
      </c>
      <c r="CW394" s="97"/>
      <c r="CX394" s="102">
        <f>(CW394*$E394*$F394*$G394*$J394*$CX$11)</f>
        <v>0</v>
      </c>
      <c r="CY394" s="97"/>
      <c r="CZ394" s="98">
        <f>(CY394*$E394*$F394*$G394*$J394*$CZ$11)</f>
        <v>0</v>
      </c>
      <c r="DA394" s="104"/>
      <c r="DB394" s="98">
        <f>(DA394*$E394*$F394*$G394*$J394*$DB$11)</f>
        <v>0</v>
      </c>
      <c r="DC394" s="97"/>
      <c r="DD394" s="98">
        <f>(DC394*$E394*$F394*$G394*$J394*$DD$11)</f>
        <v>0</v>
      </c>
      <c r="DE394" s="97"/>
      <c r="DF394" s="98">
        <f>(DE394*$E394*$F394*$G394*$K394*$DF$11)</f>
        <v>0</v>
      </c>
      <c r="DG394" s="89"/>
      <c r="DH394" s="102">
        <f>(DG394*$E394*$F394*$G394*$L394*$DH$11)</f>
        <v>0</v>
      </c>
      <c r="DI394" s="98">
        <f t="shared" si="922"/>
        <v>26</v>
      </c>
      <c r="DJ394" s="98">
        <f t="shared" si="923"/>
        <v>17444186.575199999</v>
      </c>
    </row>
    <row r="395" spans="1:114" x14ac:dyDescent="0.25">
      <c r="A395" s="89"/>
      <c r="B395" s="90">
        <v>342</v>
      </c>
      <c r="C395" s="91" t="s">
        <v>866</v>
      </c>
      <c r="D395" s="92" t="s">
        <v>867</v>
      </c>
      <c r="E395" s="85">
        <v>23160</v>
      </c>
      <c r="F395" s="108">
        <v>2.0499999999999998</v>
      </c>
      <c r="G395" s="94">
        <v>1</v>
      </c>
      <c r="H395" s="88"/>
      <c r="I395" s="95">
        <v>1.4</v>
      </c>
      <c r="J395" s="95">
        <v>1.68</v>
      </c>
      <c r="K395" s="95">
        <v>2.23</v>
      </c>
      <c r="L395" s="96">
        <v>2.57</v>
      </c>
      <c r="M395" s="98"/>
      <c r="N395" s="98">
        <f>(M395*$E395*$F395*$G395*$I395)</f>
        <v>0</v>
      </c>
      <c r="O395" s="87">
        <v>0</v>
      </c>
      <c r="P395" s="97">
        <f t="shared" ref="P395:P397" si="924">(O395*$E395*$F395*$G395*$I395)</f>
        <v>0</v>
      </c>
      <c r="Q395" s="97"/>
      <c r="R395" s="98">
        <f>(Q395*$E395*$F395*$G395*$I395)</f>
        <v>0</v>
      </c>
      <c r="S395" s="98">
        <v>25</v>
      </c>
      <c r="T395" s="98">
        <f>(S395*$E395*$F395*$G395*$I395)</f>
        <v>1661730</v>
      </c>
      <c r="U395" s="97"/>
      <c r="V395" s="98">
        <f>(U395*$E395*$F395*$G395*$I395)</f>
        <v>0</v>
      </c>
      <c r="W395" s="97"/>
      <c r="X395" s="98">
        <f>(W395*$E395*$F395*$G395*$I395)</f>
        <v>0</v>
      </c>
      <c r="Y395" s="97"/>
      <c r="Z395" s="98">
        <f>(Y395*$E395*$F395*$G395*$I395)</f>
        <v>0</v>
      </c>
      <c r="AA395" s="97"/>
      <c r="AB395" s="98">
        <f>(AA395*$E395*$F395*$G395*$I395)</f>
        <v>0</v>
      </c>
      <c r="AC395" s="97"/>
      <c r="AD395" s="98">
        <f>(AC395*$E395*$F395*$G395*$I395)</f>
        <v>0</v>
      </c>
      <c r="AE395" s="97"/>
      <c r="AF395" s="98">
        <f>(AE395*$E395*$F395*$G395*$I395)</f>
        <v>0</v>
      </c>
      <c r="AG395" s="99"/>
      <c r="AH395" s="98">
        <f>(AG395*$E395*$F395*$G395*$I395)</f>
        <v>0</v>
      </c>
      <c r="AI395" s="97"/>
      <c r="AJ395" s="98">
        <f>(AI395*$E395*$F395*$G395*$I395)</f>
        <v>0</v>
      </c>
      <c r="AK395" s="97"/>
      <c r="AL395" s="98">
        <f>(AK395*$E395*$F395*$G395*$I395)</f>
        <v>0</v>
      </c>
      <c r="AM395" s="97"/>
      <c r="AN395" s="98">
        <f>(AM395*$E395*$F395*$G395*$J395)</f>
        <v>0</v>
      </c>
      <c r="AO395" s="103"/>
      <c r="AP395" s="98">
        <f>(AO395*$E395*$F395*$G395*$J395)</f>
        <v>0</v>
      </c>
      <c r="AQ395" s="97"/>
      <c r="AR395" s="98">
        <f>(AQ395*$E395*$F395*$G395*$J395)</f>
        <v>0</v>
      </c>
      <c r="AS395" s="97"/>
      <c r="AT395" s="98">
        <f>(AS395*$E395*$F395*$G395*$I395)</f>
        <v>0</v>
      </c>
      <c r="AU395" s="97"/>
      <c r="AV395" s="98">
        <f>(AU395*$E395*$F395*$G395*$I395)</f>
        <v>0</v>
      </c>
      <c r="AW395" s="97"/>
      <c r="AX395" s="98">
        <f>(AW395*$E395*$F395*$G395*$I395)</f>
        <v>0</v>
      </c>
      <c r="AY395" s="97"/>
      <c r="AZ395" s="98">
        <f>(AY395*$E395*$F395*$G395*$I395)</f>
        <v>0</v>
      </c>
      <c r="BA395" s="97"/>
      <c r="BB395" s="98">
        <f>(BA395*$E395*$F395*$G395*$I395)</f>
        <v>0</v>
      </c>
      <c r="BC395" s="97"/>
      <c r="BD395" s="98">
        <f>(BC395*$E395*$F395*$G395*$I395)</f>
        <v>0</v>
      </c>
      <c r="BE395" s="97"/>
      <c r="BF395" s="98">
        <f>(BE395*$E395*$F395*$G395*$I395)</f>
        <v>0</v>
      </c>
      <c r="BG395" s="97">
        <v>0</v>
      </c>
      <c r="BH395" s="98">
        <f>(BG395*$E395*$F395*$G395*$J395)</f>
        <v>0</v>
      </c>
      <c r="BI395" s="97"/>
      <c r="BJ395" s="98">
        <f>(BI395*$E395*$F395*$G395*$J395)</f>
        <v>0</v>
      </c>
      <c r="BK395" s="97"/>
      <c r="BL395" s="98">
        <f>(BK395*$E395*$F395*$G395*$J395)</f>
        <v>0</v>
      </c>
      <c r="BM395" s="97"/>
      <c r="BN395" s="98">
        <f>(BM395*$E395*$F395*$G395*$J395)</f>
        <v>0</v>
      </c>
      <c r="BO395" s="97"/>
      <c r="BP395" s="98">
        <f>(BO395*$E395*$F395*$G395*$J395)</f>
        <v>0</v>
      </c>
      <c r="BQ395" s="97"/>
      <c r="BR395" s="98">
        <f>(BQ395*$E395*$F395*$G395*$J395)</f>
        <v>0</v>
      </c>
      <c r="BS395" s="97"/>
      <c r="BT395" s="98">
        <f>(BS395*$E395*$F395*$G395*$J395)</f>
        <v>0</v>
      </c>
      <c r="BU395" s="104"/>
      <c r="BV395" s="98">
        <f>(BU395*$E395*$F395*$G395*$I395)</f>
        <v>0</v>
      </c>
      <c r="BW395" s="97"/>
      <c r="BX395" s="98">
        <f>(BW395*$E395*$F395*$G395*$I395)</f>
        <v>0</v>
      </c>
      <c r="BY395" s="97"/>
      <c r="BZ395" s="98">
        <f>(BY395*$E395*$F395*$G395*$I395)</f>
        <v>0</v>
      </c>
      <c r="CA395" s="97"/>
      <c r="CB395" s="98">
        <f>(CA395*$E395*$F395*$G395*$J395)</f>
        <v>0</v>
      </c>
      <c r="CC395" s="97"/>
      <c r="CD395" s="98">
        <f>(CC395*$E395*$F395*$G395*$I395)</f>
        <v>0</v>
      </c>
      <c r="CE395" s="97"/>
      <c r="CF395" s="98">
        <f>(CE395*$E395*$F395*$G395*$I395)</f>
        <v>0</v>
      </c>
      <c r="CG395" s="97"/>
      <c r="CH395" s="98">
        <f>(CG395*$E395*$F395*$G395*$I395)</f>
        <v>0</v>
      </c>
      <c r="CI395" s="97"/>
      <c r="CJ395" s="98">
        <f>(CI395*$E395*$F395*$G395*$I395)</f>
        <v>0</v>
      </c>
      <c r="CK395" s="97"/>
      <c r="CL395" s="98">
        <f>(CK395*$E395*$F395*$G395*$I395)</f>
        <v>0</v>
      </c>
      <c r="CM395" s="97"/>
      <c r="CN395" s="98">
        <f>(CM395*$E395*$F395*$G395*$I395)</f>
        <v>0</v>
      </c>
      <c r="CO395" s="97"/>
      <c r="CP395" s="98">
        <f>(CO395*$E395*$F395*$G395*$J395)</f>
        <v>0</v>
      </c>
      <c r="CQ395" s="97"/>
      <c r="CR395" s="98">
        <f>(CQ395*$E395*$F395*$G395*$J395)</f>
        <v>0</v>
      </c>
      <c r="CS395" s="97"/>
      <c r="CT395" s="98">
        <f>(CS395*$E395*$F395*$G395*$J395)</f>
        <v>0</v>
      </c>
      <c r="CU395" s="103"/>
      <c r="CV395" s="98">
        <f>(CU395*$E395*$F395*$G395*$J395)</f>
        <v>0</v>
      </c>
      <c r="CW395" s="97"/>
      <c r="CX395" s="98">
        <f>(CW395*$E395*$F395*$G395*$J395)</f>
        <v>0</v>
      </c>
      <c r="CY395" s="97"/>
      <c r="CZ395" s="98">
        <f>(CY395*$E395*$F395*$G395*$J395)</f>
        <v>0</v>
      </c>
      <c r="DA395" s="104"/>
      <c r="DB395" s="98">
        <f>(DA395*$E395*$F395*$G395*$J395)</f>
        <v>0</v>
      </c>
      <c r="DC395" s="97"/>
      <c r="DD395" s="98">
        <f>(DC395*$E395*$F395*$G395*$J395)</f>
        <v>0</v>
      </c>
      <c r="DE395" s="97"/>
      <c r="DF395" s="98">
        <f>(DE395*$E395*$F395*$G395*$K395)</f>
        <v>0</v>
      </c>
      <c r="DG395" s="89"/>
      <c r="DH395" s="102">
        <f>(DG395*$E395*$F395*$G395*$L395)</f>
        <v>0</v>
      </c>
      <c r="DI395" s="98">
        <f t="shared" si="922"/>
        <v>25</v>
      </c>
      <c r="DJ395" s="98">
        <f t="shared" si="923"/>
        <v>1661730</v>
      </c>
    </row>
    <row r="396" spans="1:114" x14ac:dyDescent="0.25">
      <c r="A396" s="89"/>
      <c r="B396" s="90">
        <v>343</v>
      </c>
      <c r="C396" s="91" t="s">
        <v>868</v>
      </c>
      <c r="D396" s="92" t="s">
        <v>869</v>
      </c>
      <c r="E396" s="85">
        <v>23160</v>
      </c>
      <c r="F396" s="108">
        <v>7.81</v>
      </c>
      <c r="G396" s="94">
        <v>1</v>
      </c>
      <c r="H396" s="88"/>
      <c r="I396" s="95">
        <v>1.4</v>
      </c>
      <c r="J396" s="95">
        <v>1.68</v>
      </c>
      <c r="K396" s="95">
        <v>2.23</v>
      </c>
      <c r="L396" s="96">
        <v>2.57</v>
      </c>
      <c r="M396" s="98"/>
      <c r="N396" s="98">
        <f>(M396*$E396*$F396*$G396*$I396)</f>
        <v>0</v>
      </c>
      <c r="O396" s="87">
        <v>0</v>
      </c>
      <c r="P396" s="97">
        <f t="shared" si="924"/>
        <v>0</v>
      </c>
      <c r="Q396" s="97"/>
      <c r="R396" s="98">
        <f>(Q396*$E396*$F396*$G396*$I396)</f>
        <v>0</v>
      </c>
      <c r="S396" s="97"/>
      <c r="T396" s="98">
        <f>(S396*$E396*$F396*$G396*$I396)</f>
        <v>0</v>
      </c>
      <c r="U396" s="97"/>
      <c r="V396" s="98">
        <f>(U396*$E396*$F396*$G396*$I396)</f>
        <v>0</v>
      </c>
      <c r="W396" s="97"/>
      <c r="X396" s="98">
        <f>(W396*$E396*$F396*$G396*$I396)</f>
        <v>0</v>
      </c>
      <c r="Y396" s="97"/>
      <c r="Z396" s="98">
        <f>(Y396*$E396*$F396*$G396*$I396)</f>
        <v>0</v>
      </c>
      <c r="AA396" s="97"/>
      <c r="AB396" s="98">
        <f>(AA396*$E396*$F396*$G396*$I396)</f>
        <v>0</v>
      </c>
      <c r="AC396" s="97"/>
      <c r="AD396" s="98">
        <f>(AC396*$E396*$F396*$G396*$I396)</f>
        <v>0</v>
      </c>
      <c r="AE396" s="97"/>
      <c r="AF396" s="98">
        <f>(AE396*$E396*$F396*$G396*$I396)</f>
        <v>0</v>
      </c>
      <c r="AG396" s="99"/>
      <c r="AH396" s="98">
        <f>(AG396*$E396*$F396*$G396*$I396)</f>
        <v>0</v>
      </c>
      <c r="AI396" s="97"/>
      <c r="AJ396" s="98">
        <f>(AI396*$E396*$F396*$G396*$I396)</f>
        <v>0</v>
      </c>
      <c r="AK396" s="97"/>
      <c r="AL396" s="98">
        <f>(AK396*$E396*$F396*$G396*$I396)</f>
        <v>0</v>
      </c>
      <c r="AM396" s="97"/>
      <c r="AN396" s="98">
        <f>(AM396*$E396*$F396*$G396*$J396)</f>
        <v>0</v>
      </c>
      <c r="AO396" s="103"/>
      <c r="AP396" s="98">
        <f>(AO396*$E396*$F396*$G396*$J396)</f>
        <v>0</v>
      </c>
      <c r="AQ396" s="97"/>
      <c r="AR396" s="98">
        <f>(AQ396*$E396*$F396*$G396*$J396)</f>
        <v>0</v>
      </c>
      <c r="AS396" s="97"/>
      <c r="AT396" s="98">
        <f>(AS396*$E396*$F396*$G396*$I396)</f>
        <v>0</v>
      </c>
      <c r="AU396" s="97"/>
      <c r="AV396" s="98">
        <f>(AU396*$E396*$F396*$G396*$I396)</f>
        <v>0</v>
      </c>
      <c r="AW396" s="97"/>
      <c r="AX396" s="98">
        <f>(AW396*$E396*$F396*$G396*$I396)</f>
        <v>0</v>
      </c>
      <c r="AY396" s="97"/>
      <c r="AZ396" s="98">
        <f>(AY396*$E396*$F396*$G396*$I396)</f>
        <v>0</v>
      </c>
      <c r="BA396" s="97"/>
      <c r="BB396" s="98">
        <f>(BA396*$E396*$F396*$G396*$I396)</f>
        <v>0</v>
      </c>
      <c r="BC396" s="97"/>
      <c r="BD396" s="98">
        <f>(BC396*$E396*$F396*$G396*$I396)</f>
        <v>0</v>
      </c>
      <c r="BE396" s="97"/>
      <c r="BF396" s="98">
        <f>(BE396*$E396*$F396*$G396*$I396)</f>
        <v>0</v>
      </c>
      <c r="BG396" s="97">
        <v>0</v>
      </c>
      <c r="BH396" s="98">
        <f>(BG396*$E396*$F396*$G396*$J396)</f>
        <v>0</v>
      </c>
      <c r="BI396" s="97"/>
      <c r="BJ396" s="98">
        <f>(BI396*$E396*$F396*$G396*$J396)</f>
        <v>0</v>
      </c>
      <c r="BK396" s="97"/>
      <c r="BL396" s="98">
        <f>(BK396*$E396*$F396*$G396*$J396)</f>
        <v>0</v>
      </c>
      <c r="BM396" s="97"/>
      <c r="BN396" s="98">
        <f>(BM396*$E396*$F396*$G396*$J396)</f>
        <v>0</v>
      </c>
      <c r="BO396" s="97"/>
      <c r="BP396" s="98">
        <f>(BO396*$E396*$F396*$G396*$J396)</f>
        <v>0</v>
      </c>
      <c r="BQ396" s="97"/>
      <c r="BR396" s="98">
        <f>(BQ396*$E396*$F396*$G396*$J396)</f>
        <v>0</v>
      </c>
      <c r="BS396" s="97"/>
      <c r="BT396" s="98">
        <f>(BS396*$E396*$F396*$G396*$J396)</f>
        <v>0</v>
      </c>
      <c r="BU396" s="104"/>
      <c r="BV396" s="98">
        <f>(BU396*$E396*$F396*$G396*$I396)</f>
        <v>0</v>
      </c>
      <c r="BW396" s="97"/>
      <c r="BX396" s="98">
        <f>(BW396*$E396*$F396*$G396*$I396)</f>
        <v>0</v>
      </c>
      <c r="BY396" s="97"/>
      <c r="BZ396" s="98">
        <f>(BY396*$E396*$F396*$G396*$I396)</f>
        <v>0</v>
      </c>
      <c r="CA396" s="97"/>
      <c r="CB396" s="98">
        <f>(CA396*$E396*$F396*$G396*$J396)</f>
        <v>0</v>
      </c>
      <c r="CC396" s="97"/>
      <c r="CD396" s="98">
        <f>(CC396*$E396*$F396*$G396*$I396)</f>
        <v>0</v>
      </c>
      <c r="CE396" s="97"/>
      <c r="CF396" s="98">
        <f>(CE396*$E396*$F396*$G396*$I396)</f>
        <v>0</v>
      </c>
      <c r="CG396" s="97"/>
      <c r="CH396" s="98">
        <f>(CG396*$E396*$F396*$G396*$I396)</f>
        <v>0</v>
      </c>
      <c r="CI396" s="97"/>
      <c r="CJ396" s="98">
        <f>(CI396*$E396*$F396*$G396*$I396)</f>
        <v>0</v>
      </c>
      <c r="CK396" s="97"/>
      <c r="CL396" s="98">
        <f>(CK396*$E396*$F396*$G396*$I396)</f>
        <v>0</v>
      </c>
      <c r="CM396" s="97"/>
      <c r="CN396" s="98">
        <f>(CM396*$E396*$F396*$G396*$I396)</f>
        <v>0</v>
      </c>
      <c r="CO396" s="97"/>
      <c r="CP396" s="98">
        <f>(CO396*$E396*$F396*$G396*$J396)</f>
        <v>0</v>
      </c>
      <c r="CQ396" s="97"/>
      <c r="CR396" s="98">
        <f>(CQ396*$E396*$F396*$G396*$J396)</f>
        <v>0</v>
      </c>
      <c r="CS396" s="97"/>
      <c r="CT396" s="98">
        <f>(CS396*$E396*$F396*$G396*$J396)</f>
        <v>0</v>
      </c>
      <c r="CU396" s="103"/>
      <c r="CV396" s="98">
        <f>(CU396*$E396*$F396*$G396*$J396)</f>
        <v>0</v>
      </c>
      <c r="CW396" s="97"/>
      <c r="CX396" s="98">
        <f>(CW396*$E396*$F396*$G396*$J396)</f>
        <v>0</v>
      </c>
      <c r="CY396" s="97"/>
      <c r="CZ396" s="98">
        <f>(CY396*$E396*$F396*$G396*$J396)</f>
        <v>0</v>
      </c>
      <c r="DA396" s="104"/>
      <c r="DB396" s="98">
        <f>(DA396*$E396*$F396*$G396*$J396)</f>
        <v>0</v>
      </c>
      <c r="DC396" s="97"/>
      <c r="DD396" s="98">
        <f>(DC396*$E396*$F396*$G396*$J396)</f>
        <v>0</v>
      </c>
      <c r="DE396" s="97"/>
      <c r="DF396" s="98">
        <f>(DE396*$E396*$F396*$G396*$K396)</f>
        <v>0</v>
      </c>
      <c r="DG396" s="89"/>
      <c r="DH396" s="102">
        <f>(DG396*$E396*$F396*$G396*$L396)</f>
        <v>0</v>
      </c>
      <c r="DI396" s="98">
        <f t="shared" si="922"/>
        <v>0</v>
      </c>
      <c r="DJ396" s="98">
        <f t="shared" si="923"/>
        <v>0</v>
      </c>
    </row>
    <row r="397" spans="1:114" x14ac:dyDescent="0.25">
      <c r="A397" s="89"/>
      <c r="B397" s="90">
        <v>344</v>
      </c>
      <c r="C397" s="91" t="s">
        <v>870</v>
      </c>
      <c r="D397" s="92" t="s">
        <v>871</v>
      </c>
      <c r="E397" s="85">
        <v>23160</v>
      </c>
      <c r="F397" s="108">
        <v>15.57</v>
      </c>
      <c r="G397" s="94">
        <v>1</v>
      </c>
      <c r="H397" s="88"/>
      <c r="I397" s="95">
        <v>1.4</v>
      </c>
      <c r="J397" s="95">
        <v>1.68</v>
      </c>
      <c r="K397" s="95">
        <v>2.23</v>
      </c>
      <c r="L397" s="96">
        <v>2.57</v>
      </c>
      <c r="M397" s="98"/>
      <c r="N397" s="98">
        <f>(M397*$E397*$F397*$G397*$I397)</f>
        <v>0</v>
      </c>
      <c r="O397" s="87">
        <v>0</v>
      </c>
      <c r="P397" s="97">
        <f t="shared" si="924"/>
        <v>0</v>
      </c>
      <c r="Q397" s="97"/>
      <c r="R397" s="98">
        <f>(Q397*$E397*$F397*$G397*$I397)</f>
        <v>0</v>
      </c>
      <c r="S397" s="97"/>
      <c r="T397" s="98">
        <f>(S397*$E397*$F397*$G397*$I397)</f>
        <v>0</v>
      </c>
      <c r="U397" s="97"/>
      <c r="V397" s="98">
        <f>(U397*$E397*$F397*$G397*$I397)</f>
        <v>0</v>
      </c>
      <c r="W397" s="97"/>
      <c r="X397" s="98">
        <f>(W397*$E397*$F397*$G397*$I397)</f>
        <v>0</v>
      </c>
      <c r="Y397" s="97"/>
      <c r="Z397" s="98">
        <f>(Y397*$E397*$F397*$G397*$I397)</f>
        <v>0</v>
      </c>
      <c r="AA397" s="97"/>
      <c r="AB397" s="98">
        <f>(AA397*$E397*$F397*$G397*$I397)</f>
        <v>0</v>
      </c>
      <c r="AC397" s="97"/>
      <c r="AD397" s="98">
        <f>(AC397*$E397*$F397*$G397*$I397)</f>
        <v>0</v>
      </c>
      <c r="AE397" s="97"/>
      <c r="AF397" s="98">
        <f>(AE397*$E397*$F397*$G397*$I397)</f>
        <v>0</v>
      </c>
      <c r="AG397" s="99"/>
      <c r="AH397" s="98">
        <f>(AG397*$E397*$F397*$G397*$I397)</f>
        <v>0</v>
      </c>
      <c r="AI397" s="97"/>
      <c r="AJ397" s="98">
        <f>(AI397*$E397*$F397*$G397*$I397)</f>
        <v>0</v>
      </c>
      <c r="AK397" s="97"/>
      <c r="AL397" s="98">
        <f>(AK397*$E397*$F397*$G397*$I397)</f>
        <v>0</v>
      </c>
      <c r="AM397" s="97"/>
      <c r="AN397" s="98">
        <f>(AM397*$E397*$F397*$G397*$J397)</f>
        <v>0</v>
      </c>
      <c r="AO397" s="103"/>
      <c r="AP397" s="98">
        <f>(AO397*$E397*$F397*$G397*$J397)</f>
        <v>0</v>
      </c>
      <c r="AQ397" s="97"/>
      <c r="AR397" s="98">
        <f>(AQ397*$E397*$F397*$G397*$J397)</f>
        <v>0</v>
      </c>
      <c r="AS397" s="97"/>
      <c r="AT397" s="98">
        <f>(AS397*$E397*$F397*$G397*$I397)</f>
        <v>0</v>
      </c>
      <c r="AU397" s="97"/>
      <c r="AV397" s="98">
        <f>(AU397*$E397*$F397*$G397*$I397)</f>
        <v>0</v>
      </c>
      <c r="AW397" s="97"/>
      <c r="AX397" s="98">
        <f>(AW397*$E397*$F397*$G397*$I397)</f>
        <v>0</v>
      </c>
      <c r="AY397" s="97"/>
      <c r="AZ397" s="98">
        <f>(AY397*$E397*$F397*$G397*$I397)</f>
        <v>0</v>
      </c>
      <c r="BA397" s="97"/>
      <c r="BB397" s="98">
        <f>(BA397*$E397*$F397*$G397*$I397)</f>
        <v>0</v>
      </c>
      <c r="BC397" s="97"/>
      <c r="BD397" s="98">
        <f>(BC397*$E397*$F397*$G397*$I397)</f>
        <v>0</v>
      </c>
      <c r="BE397" s="97"/>
      <c r="BF397" s="98">
        <f>(BE397*$E397*$F397*$G397*$I397)</f>
        <v>0</v>
      </c>
      <c r="BG397" s="97">
        <v>0</v>
      </c>
      <c r="BH397" s="98">
        <f>(BG397*$E397*$F397*$G397*$J397)</f>
        <v>0</v>
      </c>
      <c r="BI397" s="97"/>
      <c r="BJ397" s="98">
        <f>(BI397*$E397*$F397*$G397*$J397)</f>
        <v>0</v>
      </c>
      <c r="BK397" s="97"/>
      <c r="BL397" s="98">
        <f>(BK397*$E397*$F397*$G397*$J397)</f>
        <v>0</v>
      </c>
      <c r="BM397" s="97"/>
      <c r="BN397" s="98">
        <f>(BM397*$E397*$F397*$G397*$J397)</f>
        <v>0</v>
      </c>
      <c r="BO397" s="97"/>
      <c r="BP397" s="98">
        <f>(BO397*$E397*$F397*$G397*$J397)</f>
        <v>0</v>
      </c>
      <c r="BQ397" s="97"/>
      <c r="BR397" s="98">
        <f>(BQ397*$E397*$F397*$G397*$J397)</f>
        <v>0</v>
      </c>
      <c r="BS397" s="97"/>
      <c r="BT397" s="98">
        <f>(BS397*$E397*$F397*$G397*$J397)</f>
        <v>0</v>
      </c>
      <c r="BU397" s="104"/>
      <c r="BV397" s="98">
        <f>(BU397*$E397*$F397*$G397*$I397)</f>
        <v>0</v>
      </c>
      <c r="BW397" s="97"/>
      <c r="BX397" s="98">
        <f>(BW397*$E397*$F397*$G397*$I397)</f>
        <v>0</v>
      </c>
      <c r="BY397" s="97"/>
      <c r="BZ397" s="98">
        <f>(BY397*$E397*$F397*$G397*$I397)</f>
        <v>0</v>
      </c>
      <c r="CA397" s="97"/>
      <c r="CB397" s="98">
        <f>(CA397*$E397*$F397*$G397*$J397)</f>
        <v>0</v>
      </c>
      <c r="CC397" s="97"/>
      <c r="CD397" s="98">
        <f>(CC397*$E397*$F397*$G397*$I397)</f>
        <v>0</v>
      </c>
      <c r="CE397" s="97"/>
      <c r="CF397" s="98">
        <f>(CE397*$E397*$F397*$G397*$I397)</f>
        <v>0</v>
      </c>
      <c r="CG397" s="97"/>
      <c r="CH397" s="98">
        <f>(CG397*$E397*$F397*$G397*$I397)</f>
        <v>0</v>
      </c>
      <c r="CI397" s="97"/>
      <c r="CJ397" s="98">
        <f>(CI397*$E397*$F397*$G397*$I397)</f>
        <v>0</v>
      </c>
      <c r="CK397" s="97"/>
      <c r="CL397" s="98">
        <f>(CK397*$E397*$F397*$G397*$I397)</f>
        <v>0</v>
      </c>
      <c r="CM397" s="97"/>
      <c r="CN397" s="98">
        <f>(CM397*$E397*$F397*$G397*$I397)</f>
        <v>0</v>
      </c>
      <c r="CO397" s="97"/>
      <c r="CP397" s="98">
        <f>(CO397*$E397*$F397*$G397*$J397)</f>
        <v>0</v>
      </c>
      <c r="CQ397" s="97"/>
      <c r="CR397" s="98">
        <f>(CQ397*$E397*$F397*$G397*$J397)</f>
        <v>0</v>
      </c>
      <c r="CS397" s="97"/>
      <c r="CT397" s="98">
        <f>(CS397*$E397*$F397*$G397*$J397)</f>
        <v>0</v>
      </c>
      <c r="CU397" s="103"/>
      <c r="CV397" s="98">
        <f>(CU397*$E397*$F397*$G397*$J397)</f>
        <v>0</v>
      </c>
      <c r="CW397" s="97"/>
      <c r="CX397" s="98">
        <f>(CW397*$E397*$F397*$G397*$J397)</f>
        <v>0</v>
      </c>
      <c r="CY397" s="97"/>
      <c r="CZ397" s="98">
        <f>(CY397*$E397*$F397*$G397*$J397)</f>
        <v>0</v>
      </c>
      <c r="DA397" s="104"/>
      <c r="DB397" s="98">
        <f>(DA397*$E397*$F397*$G397*$J397)</f>
        <v>0</v>
      </c>
      <c r="DC397" s="97"/>
      <c r="DD397" s="98">
        <f>(DC397*$E397*$F397*$G397*$J397)</f>
        <v>0</v>
      </c>
      <c r="DE397" s="97"/>
      <c r="DF397" s="98">
        <f>(DE397*$E397*$F397*$G397*$K397)</f>
        <v>0</v>
      </c>
      <c r="DG397" s="89"/>
      <c r="DH397" s="102">
        <f>(DG397*$E397*$F397*$G397*$L397)</f>
        <v>0</v>
      </c>
      <c r="DI397" s="98">
        <f t="shared" si="922"/>
        <v>0</v>
      </c>
      <c r="DJ397" s="98">
        <f t="shared" si="923"/>
        <v>0</v>
      </c>
    </row>
    <row r="398" spans="1:114" s="8" customFormat="1" ht="30" x14ac:dyDescent="0.25">
      <c r="A398" s="89"/>
      <c r="B398" s="90">
        <v>345</v>
      </c>
      <c r="C398" s="91" t="s">
        <v>872</v>
      </c>
      <c r="D398" s="92" t="s">
        <v>873</v>
      </c>
      <c r="E398" s="85">
        <v>23160</v>
      </c>
      <c r="F398" s="88">
        <v>0.5</v>
      </c>
      <c r="G398" s="94">
        <v>1</v>
      </c>
      <c r="H398" s="88"/>
      <c r="I398" s="95">
        <v>1.4</v>
      </c>
      <c r="J398" s="95">
        <v>1.68</v>
      </c>
      <c r="K398" s="95">
        <v>2.23</v>
      </c>
      <c r="L398" s="96">
        <v>2.57</v>
      </c>
      <c r="M398" s="97">
        <v>157</v>
      </c>
      <c r="N398" s="98">
        <f>(M398*$E398*$F398*$G398*$I398*$N$11)</f>
        <v>2799812.4000000004</v>
      </c>
      <c r="O398" s="87">
        <v>80</v>
      </c>
      <c r="P398" s="97">
        <f>(O398*$E398*$F398*$G398*$I398*$P$11)</f>
        <v>1426656</v>
      </c>
      <c r="Q398" s="97">
        <v>32</v>
      </c>
      <c r="R398" s="98">
        <f>(Q398*$E398*$F398*$G398*$I398*$R$11)</f>
        <v>570662.40000000002</v>
      </c>
      <c r="S398" s="97"/>
      <c r="T398" s="98">
        <f>(S398/12*2*$E398*$F398*$G398*$I398*$T$11)+(S398/12*10*$E398*$F398*$G398*$I398*$T$12)</f>
        <v>0</v>
      </c>
      <c r="U398" s="97">
        <v>24</v>
      </c>
      <c r="V398" s="98">
        <f>(U398*$E398*$F398*$G398*$I398*$V$11)</f>
        <v>427996.80000000005</v>
      </c>
      <c r="W398" s="97"/>
      <c r="X398" s="98">
        <f>(W398*$E398*$F398*$G398*$I398*$X$11)</f>
        <v>0</v>
      </c>
      <c r="Y398" s="97"/>
      <c r="Z398" s="98">
        <f>(Y398*$E398*$F398*$G398*$I398*$Z$11)</f>
        <v>0</v>
      </c>
      <c r="AA398" s="97"/>
      <c r="AB398" s="98">
        <f>(AA398*$E398*$F398*$G398*$I398*$AB$11)</f>
        <v>0</v>
      </c>
      <c r="AC398" s="97">
        <v>20</v>
      </c>
      <c r="AD398" s="98">
        <f>(AC398*$E398*$F398*$G398*$I398*$AD$11)</f>
        <v>356664</v>
      </c>
      <c r="AE398" s="97"/>
      <c r="AF398" s="98">
        <f>(AE398*$E398*$F398*$G398*$I398*$AF$11)</f>
        <v>0</v>
      </c>
      <c r="AG398" s="110"/>
      <c r="AH398" s="98">
        <f>(AG398*$E398*$F398*$G398*$I398*$AH$11)</f>
        <v>0</v>
      </c>
      <c r="AI398" s="97">
        <v>57</v>
      </c>
      <c r="AJ398" s="98">
        <f>(AI398*$E398*$F398*$G398*$I398*$AJ$11)</f>
        <v>1016492.3999999999</v>
      </c>
      <c r="AK398" s="97">
        <v>140</v>
      </c>
      <c r="AL398" s="97">
        <f>(AK398*$E398*$F398*$G398*$I398*$AL$11)</f>
        <v>2496648</v>
      </c>
      <c r="AM398" s="97">
        <v>136</v>
      </c>
      <c r="AN398" s="98">
        <f>(AM398*$E398*$F398*$G398*$J398*$AN$11)</f>
        <v>2910378.24</v>
      </c>
      <c r="AO398" s="103">
        <v>56</v>
      </c>
      <c r="AP398" s="98">
        <f>(AO398*$E398*$F398*$G398*$J398*$AP$11)</f>
        <v>1198391.04</v>
      </c>
      <c r="AQ398" s="97"/>
      <c r="AR398" s="98">
        <f>(AQ398*$E398*$F398*$G398*$J398*$AR$11)</f>
        <v>0</v>
      </c>
      <c r="AS398" s="97"/>
      <c r="AT398" s="98">
        <f>(AS398*$E398*$F398*$G398*$I398*$AT$11)</f>
        <v>0</v>
      </c>
      <c r="AU398" s="97"/>
      <c r="AV398" s="97">
        <f>(AU398*$E398*$F398*$G398*$I398*$AV$11)</f>
        <v>0</v>
      </c>
      <c r="AW398" s="97"/>
      <c r="AX398" s="98">
        <f>(AW398*$E398*$F398*$G398*$I398*$AX$11)</f>
        <v>0</v>
      </c>
      <c r="AY398" s="97"/>
      <c r="AZ398" s="98">
        <f>(AY398*$E398*$F398*$G398*$I398*$AZ$11)</f>
        <v>0</v>
      </c>
      <c r="BA398" s="97"/>
      <c r="BB398" s="98">
        <f>(BA398*$E398*$F398*$G398*$I398*$BB$11)</f>
        <v>0</v>
      </c>
      <c r="BC398" s="97"/>
      <c r="BD398" s="98">
        <f>(BC398*$E398*$F398*$G398*$I398*$BD$11)</f>
        <v>0</v>
      </c>
      <c r="BE398" s="97"/>
      <c r="BF398" s="98">
        <f>(BE398*$E398*$F398*$G398*$I398*$BF$11)</f>
        <v>0</v>
      </c>
      <c r="BG398" s="97"/>
      <c r="BH398" s="98">
        <f>(BG398*$E398*$F398*$G398*$J398*$BH$11)</f>
        <v>0</v>
      </c>
      <c r="BI398" s="97"/>
      <c r="BJ398" s="98">
        <f>(BI398*$E398*$F398*$G398*$J398*$BJ$11)</f>
        <v>0</v>
      </c>
      <c r="BK398" s="97">
        <v>60</v>
      </c>
      <c r="BL398" s="98">
        <f>(BK398*$E398*$F398*$G398*$J398*$BL$11)</f>
        <v>1050537.6000000001</v>
      </c>
      <c r="BM398" s="97">
        <v>4</v>
      </c>
      <c r="BN398" s="98">
        <f>(BM398*$E398*$F398*$G398*$J398*$BN$11)</f>
        <v>77817.599999999991</v>
      </c>
      <c r="BO398" s="97"/>
      <c r="BP398" s="98">
        <f>(BO398*$E398*$F398*$G398*$J398*$BP$11)</f>
        <v>0</v>
      </c>
      <c r="BQ398" s="97"/>
      <c r="BR398" s="98">
        <f>(BQ398*$E398*$F398*$G398*$J398*$BR$11)</f>
        <v>0</v>
      </c>
      <c r="BS398" s="97"/>
      <c r="BT398" s="102">
        <f>(BS398*$E398*$F398*$G398*$J398*$BT$11)</f>
        <v>0</v>
      </c>
      <c r="BU398" s="104"/>
      <c r="BV398" s="98">
        <f>(BU398*$E398*$F398*$G398*$I398*$BV$11)</f>
        <v>0</v>
      </c>
      <c r="BW398" s="97"/>
      <c r="BX398" s="98">
        <f>(BW398*$E398*$F398*$G398*$I398*$BX$11)</f>
        <v>0</v>
      </c>
      <c r="BY398" s="97"/>
      <c r="BZ398" s="98">
        <f>(BY398*$E398*$F398*$G398*$I398*$BZ$11)</f>
        <v>0</v>
      </c>
      <c r="CA398" s="97">
        <v>10</v>
      </c>
      <c r="CB398" s="98">
        <f>(CA398*$E398*$F398*$G398*$J398*$CB$11)</f>
        <v>194544</v>
      </c>
      <c r="CC398" s="97"/>
      <c r="CD398" s="98">
        <f>(CC398*$E398*$F398*$G398*$I398*$CD$11)</f>
        <v>0</v>
      </c>
      <c r="CE398" s="97"/>
      <c r="CF398" s="98">
        <f>(CE398*$E398*$F398*$G398*$I398*$CF$11)</f>
        <v>0</v>
      </c>
      <c r="CG398" s="97"/>
      <c r="CH398" s="98">
        <f>(CG398*$E398*$F398*$G398*$I398*$CH$11)</f>
        <v>0</v>
      </c>
      <c r="CI398" s="97"/>
      <c r="CJ398" s="98">
        <f>(CI398*$E398*$F398*$G398*$I398*$CJ$11)</f>
        <v>0</v>
      </c>
      <c r="CK398" s="97">
        <v>4</v>
      </c>
      <c r="CL398" s="98">
        <f>(CK398*$E398*$F398*$G398*$I398*$CL$11)</f>
        <v>64847.999999999993</v>
      </c>
      <c r="CM398" s="97">
        <v>10</v>
      </c>
      <c r="CN398" s="98">
        <f>(CM398*$E398*$F398*$G398*$I398*$CN$11)</f>
        <v>179953.2</v>
      </c>
      <c r="CO398" s="97">
        <v>45</v>
      </c>
      <c r="CP398" s="98">
        <f>(CO398*$E398*$F398*$G398*$J398*$CP$11)</f>
        <v>971747.28</v>
      </c>
      <c r="CQ398" s="97"/>
      <c r="CR398" s="98">
        <f>(CQ398*$E398*$F398*$G398*$J398*$CR$11)</f>
        <v>0</v>
      </c>
      <c r="CS398" s="97">
        <v>15</v>
      </c>
      <c r="CT398" s="98">
        <f>(CS398*$E398*$F398*$G398*$J398*$CT$11)</f>
        <v>291816</v>
      </c>
      <c r="CU398" s="103">
        <v>5</v>
      </c>
      <c r="CV398" s="98">
        <f>(CU398*$E398*$F398*$G398*$J398*$CV$11)</f>
        <v>87544.8</v>
      </c>
      <c r="CW398" s="97"/>
      <c r="CX398" s="102">
        <f>(CW398*$E398*$F398*$G398*$J398*$CX$11)</f>
        <v>0</v>
      </c>
      <c r="CY398" s="97"/>
      <c r="CZ398" s="98">
        <f>(CY398*$E398*$F398*$G398*$J398*$CZ$11)</f>
        <v>0</v>
      </c>
      <c r="DA398" s="104"/>
      <c r="DB398" s="98">
        <f>(DA398*$E398*$F398*$G398*$J398*$DB$11)</f>
        <v>0</v>
      </c>
      <c r="DC398" s="97"/>
      <c r="DD398" s="98">
        <f>(DC398*$E398*$F398*$G398*$J398*$DD$11)</f>
        <v>0</v>
      </c>
      <c r="DE398" s="97"/>
      <c r="DF398" s="98">
        <f>(DE398*$E398*$F398*$G398*$K398*$DF$11)</f>
        <v>0</v>
      </c>
      <c r="DG398" s="97">
        <v>4</v>
      </c>
      <c r="DH398" s="102">
        <f>(DG398*$E398*$F398*$G398*$L398*$DH$11)</f>
        <v>132137.06400000001</v>
      </c>
      <c r="DI398" s="98">
        <f t="shared" si="922"/>
        <v>859</v>
      </c>
      <c r="DJ398" s="98">
        <f t="shared" si="923"/>
        <v>16254646.823999997</v>
      </c>
    </row>
    <row r="399" spans="1:114" ht="26.25" customHeight="1" x14ac:dyDescent="0.25">
      <c r="A399" s="89">
        <v>37</v>
      </c>
      <c r="B399" s="204"/>
      <c r="C399" s="205"/>
      <c r="D399" s="201" t="s">
        <v>874</v>
      </c>
      <c r="E399" s="85">
        <v>23160</v>
      </c>
      <c r="F399" s="155">
        <v>1.74</v>
      </c>
      <c r="G399" s="94">
        <v>1</v>
      </c>
      <c r="H399" s="88"/>
      <c r="I399" s="95">
        <v>1.4</v>
      </c>
      <c r="J399" s="95">
        <v>1.68</v>
      </c>
      <c r="K399" s="95">
        <v>2.23</v>
      </c>
      <c r="L399" s="96">
        <v>2.57</v>
      </c>
      <c r="M399" s="113">
        <f>SUM(M400:M417)</f>
        <v>180</v>
      </c>
      <c r="N399" s="113">
        <f>SUM(N400:N417)</f>
        <v>8410137.1199999992</v>
      </c>
      <c r="O399" s="113">
        <f>SUM(O400:O417)</f>
        <v>0</v>
      </c>
      <c r="P399" s="113">
        <f t="shared" ref="P399:BT399" si="925">SUM(P400:P417)</f>
        <v>0</v>
      </c>
      <c r="Q399" s="113">
        <f t="shared" si="925"/>
        <v>0</v>
      </c>
      <c r="R399" s="113">
        <f t="shared" si="925"/>
        <v>0</v>
      </c>
      <c r="S399" s="113">
        <f>SUM(S400:S417)</f>
        <v>0</v>
      </c>
      <c r="T399" s="113">
        <f t="shared" si="925"/>
        <v>0</v>
      </c>
      <c r="U399" s="113">
        <f>SUM(U400:U417)</f>
        <v>0</v>
      </c>
      <c r="V399" s="113">
        <f t="shared" si="925"/>
        <v>0</v>
      </c>
      <c r="W399" s="113">
        <f t="shared" si="925"/>
        <v>0</v>
      </c>
      <c r="X399" s="113">
        <f t="shared" si="925"/>
        <v>0</v>
      </c>
      <c r="Y399" s="113">
        <f>SUM(Y400:Y417)</f>
        <v>0</v>
      </c>
      <c r="Z399" s="113">
        <f t="shared" si="925"/>
        <v>0</v>
      </c>
      <c r="AA399" s="113">
        <f>SUM(AA400:AA417)</f>
        <v>0</v>
      </c>
      <c r="AB399" s="113">
        <f t="shared" si="925"/>
        <v>0</v>
      </c>
      <c r="AC399" s="113">
        <f>SUM(AC400:AC417)</f>
        <v>0</v>
      </c>
      <c r="AD399" s="113">
        <f t="shared" si="925"/>
        <v>0</v>
      </c>
      <c r="AE399" s="113">
        <f t="shared" si="925"/>
        <v>0</v>
      </c>
      <c r="AF399" s="113">
        <f t="shared" si="925"/>
        <v>0</v>
      </c>
      <c r="AG399" s="113">
        <f>SUM(AG400:AG417)</f>
        <v>0</v>
      </c>
      <c r="AH399" s="113">
        <f t="shared" si="925"/>
        <v>0</v>
      </c>
      <c r="AI399" s="113">
        <f>SUM(AI400:AI417)</f>
        <v>0</v>
      </c>
      <c r="AJ399" s="113">
        <f t="shared" si="925"/>
        <v>0</v>
      </c>
      <c r="AK399" s="113">
        <f>SUM(AK400:AK417)</f>
        <v>0</v>
      </c>
      <c r="AL399" s="113">
        <f t="shared" si="925"/>
        <v>0</v>
      </c>
      <c r="AM399" s="113">
        <f>SUM(AM400:AM417)</f>
        <v>0</v>
      </c>
      <c r="AN399" s="113">
        <f t="shared" si="925"/>
        <v>0</v>
      </c>
      <c r="AO399" s="113">
        <f>SUM(AO400:AO417)</f>
        <v>0</v>
      </c>
      <c r="AP399" s="113">
        <f t="shared" si="925"/>
        <v>0</v>
      </c>
      <c r="AQ399" s="113">
        <f>SUM(AQ400:AQ417)</f>
        <v>0</v>
      </c>
      <c r="AR399" s="113">
        <f t="shared" si="925"/>
        <v>0</v>
      </c>
      <c r="AS399" s="113">
        <f t="shared" si="925"/>
        <v>0</v>
      </c>
      <c r="AT399" s="113">
        <f t="shared" si="925"/>
        <v>0</v>
      </c>
      <c r="AU399" s="113">
        <f>SUM(AU400:AU417)</f>
        <v>0</v>
      </c>
      <c r="AV399" s="113">
        <f t="shared" si="925"/>
        <v>0</v>
      </c>
      <c r="AW399" s="113">
        <f>SUM(AW400:AW417)</f>
        <v>2600</v>
      </c>
      <c r="AX399" s="113">
        <f>SUM(AX400:AX417)</f>
        <v>88524718.128000006</v>
      </c>
      <c r="AY399" s="113">
        <f>SUM(AY400:AY417)</f>
        <v>0</v>
      </c>
      <c r="AZ399" s="113">
        <f t="shared" si="925"/>
        <v>0</v>
      </c>
      <c r="BA399" s="113">
        <v>0</v>
      </c>
      <c r="BB399" s="113">
        <f t="shared" si="925"/>
        <v>0</v>
      </c>
      <c r="BC399" s="113">
        <f>SUM(BC400:BC417)</f>
        <v>0</v>
      </c>
      <c r="BD399" s="113">
        <f t="shared" si="925"/>
        <v>0</v>
      </c>
      <c r="BE399" s="113">
        <f>SUM(BE400:BE417)</f>
        <v>0</v>
      </c>
      <c r="BF399" s="113">
        <f t="shared" si="925"/>
        <v>0</v>
      </c>
      <c r="BG399" s="113">
        <f>SUM(BG400:BG417)</f>
        <v>0</v>
      </c>
      <c r="BH399" s="113">
        <f t="shared" si="925"/>
        <v>0</v>
      </c>
      <c r="BI399" s="113">
        <f>SUM(BI400:BI417)</f>
        <v>0</v>
      </c>
      <c r="BJ399" s="113">
        <f t="shared" si="925"/>
        <v>0</v>
      </c>
      <c r="BK399" s="113">
        <v>0</v>
      </c>
      <c r="BL399" s="113">
        <f t="shared" si="925"/>
        <v>0</v>
      </c>
      <c r="BM399" s="113">
        <f>SUM(BM400:BM417)</f>
        <v>0</v>
      </c>
      <c r="BN399" s="113">
        <f t="shared" si="925"/>
        <v>0</v>
      </c>
      <c r="BO399" s="113">
        <f t="shared" si="925"/>
        <v>0</v>
      </c>
      <c r="BP399" s="113">
        <f t="shared" si="925"/>
        <v>0</v>
      </c>
      <c r="BQ399" s="113">
        <f>SUM(BQ400:BQ417)</f>
        <v>0</v>
      </c>
      <c r="BR399" s="113">
        <f t="shared" si="925"/>
        <v>0</v>
      </c>
      <c r="BS399" s="113">
        <f>SUM(BS400:BS417)</f>
        <v>0</v>
      </c>
      <c r="BT399" s="203">
        <f t="shared" si="925"/>
        <v>0</v>
      </c>
      <c r="BU399" s="156">
        <f>SUM(BU400:BU417)</f>
        <v>0</v>
      </c>
      <c r="BV399" s="113">
        <f t="shared" ref="BV399:DJ399" si="926">SUM(BV400:BV417)</f>
        <v>0</v>
      </c>
      <c r="BW399" s="113">
        <f>SUM(BW400:BW417)</f>
        <v>0</v>
      </c>
      <c r="BX399" s="113">
        <f t="shared" si="926"/>
        <v>0</v>
      </c>
      <c r="BY399" s="113">
        <f>SUM(BY400:BY417)</f>
        <v>0</v>
      </c>
      <c r="BZ399" s="113">
        <f t="shared" si="926"/>
        <v>0</v>
      </c>
      <c r="CA399" s="113">
        <f>SUM(CA400:CA417)</f>
        <v>0</v>
      </c>
      <c r="CB399" s="113">
        <f>SUM(CB400:CB417)</f>
        <v>0</v>
      </c>
      <c r="CC399" s="113">
        <f>SUM(CC400:CC417)</f>
        <v>0</v>
      </c>
      <c r="CD399" s="113">
        <f t="shared" si="926"/>
        <v>0</v>
      </c>
      <c r="CE399" s="113">
        <f>SUM(CE400:CE417)</f>
        <v>0</v>
      </c>
      <c r="CF399" s="113">
        <f t="shared" si="926"/>
        <v>0</v>
      </c>
      <c r="CG399" s="113">
        <f>SUM(CG400:CG417)</f>
        <v>0</v>
      </c>
      <c r="CH399" s="113">
        <f t="shared" si="926"/>
        <v>0</v>
      </c>
      <c r="CI399" s="113">
        <f>SUM(CI400:CI417)</f>
        <v>0</v>
      </c>
      <c r="CJ399" s="113">
        <f t="shared" si="926"/>
        <v>0</v>
      </c>
      <c r="CK399" s="113">
        <f t="shared" si="926"/>
        <v>0</v>
      </c>
      <c r="CL399" s="113">
        <f t="shared" si="926"/>
        <v>0</v>
      </c>
      <c r="CM399" s="113">
        <f t="shared" si="926"/>
        <v>0</v>
      </c>
      <c r="CN399" s="113">
        <f t="shared" si="926"/>
        <v>0</v>
      </c>
      <c r="CO399" s="113">
        <f t="shared" si="926"/>
        <v>0</v>
      </c>
      <c r="CP399" s="113">
        <f t="shared" si="926"/>
        <v>0</v>
      </c>
      <c r="CQ399" s="113">
        <f t="shared" si="926"/>
        <v>0</v>
      </c>
      <c r="CR399" s="113">
        <f t="shared" si="926"/>
        <v>0</v>
      </c>
      <c r="CS399" s="113">
        <f t="shared" si="926"/>
        <v>0</v>
      </c>
      <c r="CT399" s="113">
        <f t="shared" si="926"/>
        <v>0</v>
      </c>
      <c r="CU399" s="113">
        <f>SUM(CU400:CU417)</f>
        <v>0</v>
      </c>
      <c r="CV399" s="113">
        <f t="shared" si="926"/>
        <v>0</v>
      </c>
      <c r="CW399" s="113">
        <f t="shared" si="926"/>
        <v>0</v>
      </c>
      <c r="CX399" s="113">
        <f t="shared" si="926"/>
        <v>0</v>
      </c>
      <c r="CY399" s="113">
        <f>SUM(CY400:CY417)</f>
        <v>120</v>
      </c>
      <c r="CZ399" s="209">
        <f t="shared" si="926"/>
        <v>8363446.5599999996</v>
      </c>
      <c r="DA399" s="113">
        <f t="shared" si="926"/>
        <v>0</v>
      </c>
      <c r="DB399" s="113">
        <f t="shared" si="926"/>
        <v>0</v>
      </c>
      <c r="DC399" s="113">
        <f>SUM(DC400:DC417)</f>
        <v>0</v>
      </c>
      <c r="DD399" s="113">
        <f t="shared" si="926"/>
        <v>0</v>
      </c>
      <c r="DE399" s="113">
        <f>SUM(DE400:DE417)</f>
        <v>0</v>
      </c>
      <c r="DF399" s="113">
        <f t="shared" si="926"/>
        <v>0</v>
      </c>
      <c r="DG399" s="113">
        <f>SUM(DG400:DG417)</f>
        <v>0</v>
      </c>
      <c r="DH399" s="203">
        <f t="shared" si="926"/>
        <v>0</v>
      </c>
      <c r="DI399" s="113">
        <f t="shared" si="926"/>
        <v>2900</v>
      </c>
      <c r="DJ399" s="113">
        <f t="shared" si="926"/>
        <v>105298301.808</v>
      </c>
    </row>
    <row r="400" spans="1:114" ht="45" x14ac:dyDescent="0.25">
      <c r="A400" s="89"/>
      <c r="B400" s="90">
        <v>346</v>
      </c>
      <c r="C400" s="91" t="s">
        <v>875</v>
      </c>
      <c r="D400" s="92" t="s">
        <v>876</v>
      </c>
      <c r="E400" s="85">
        <v>23160</v>
      </c>
      <c r="F400" s="93">
        <v>1.31</v>
      </c>
      <c r="G400" s="94">
        <v>1</v>
      </c>
      <c r="H400" s="88"/>
      <c r="I400" s="95">
        <v>1.4</v>
      </c>
      <c r="J400" s="95">
        <v>1.68</v>
      </c>
      <c r="K400" s="95">
        <v>2.23</v>
      </c>
      <c r="L400" s="96">
        <v>2.57</v>
      </c>
      <c r="M400" s="97">
        <v>180</v>
      </c>
      <c r="N400" s="98">
        <f>(M400*$E400*$F400*$G400*$I400*$N$11)</f>
        <v>8410137.1199999992</v>
      </c>
      <c r="O400" s="97"/>
      <c r="P400" s="97">
        <f>(O400*$E400*$F400*$G400*$I400*$P$11)</f>
        <v>0</v>
      </c>
      <c r="Q400" s="97"/>
      <c r="R400" s="98">
        <f>(Q400*$E400*$F400*$G400*$I400*$R$11)</f>
        <v>0</v>
      </c>
      <c r="S400" s="97"/>
      <c r="T400" s="98">
        <f>(S400/12*2*$E400*$F400*$G400*$I400*$T$11)+(S400/12*10*$E400*$F400*$G400*$I400*$T$12)</f>
        <v>0</v>
      </c>
      <c r="U400" s="97"/>
      <c r="V400" s="98">
        <f>(U400*$E400*$F400*$G400*$I400*$V$11)</f>
        <v>0</v>
      </c>
      <c r="W400" s="97"/>
      <c r="X400" s="98">
        <f>(W400*$E400*$F400*$G400*$I400*$X$11)</f>
        <v>0</v>
      </c>
      <c r="Y400" s="97"/>
      <c r="Z400" s="98">
        <f>(Y400*$E400*$F400*$G400*$I400*$Z$11)</f>
        <v>0</v>
      </c>
      <c r="AA400" s="97"/>
      <c r="AB400" s="98">
        <f>(AA400*$E400*$F400*$G400*$I400*$AB$11)</f>
        <v>0</v>
      </c>
      <c r="AC400" s="97"/>
      <c r="AD400" s="98">
        <f>(AC400*$E400*$F400*$G400*$I400*$AD$11)</f>
        <v>0</v>
      </c>
      <c r="AE400" s="97"/>
      <c r="AF400" s="98">
        <f>(AE400*$E400*$F400*$G400*$I400*$AF$11)</f>
        <v>0</v>
      </c>
      <c r="AG400" s="99"/>
      <c r="AH400" s="98">
        <f>(AG400*$E400*$F400*$G400*$I400*$AH$11)</f>
        <v>0</v>
      </c>
      <c r="AI400" s="97"/>
      <c r="AJ400" s="98">
        <f>(AI400*$E400*$F400*$G400*$I400*$AJ$11)</f>
        <v>0</v>
      </c>
      <c r="AK400" s="97"/>
      <c r="AL400" s="97">
        <f>(AK400*$E400*$F400*$G400*$I400*$AL$11)</f>
        <v>0</v>
      </c>
      <c r="AM400" s="97"/>
      <c r="AN400" s="98">
        <f>(AM400*$E400*$F400*$G400*$J400*$AN$11)</f>
        <v>0</v>
      </c>
      <c r="AO400" s="103">
        <v>0</v>
      </c>
      <c r="AP400" s="98">
        <f>(AO400*$E400*$F400*$G400*$J400*$AP$11)</f>
        <v>0</v>
      </c>
      <c r="AQ400" s="97"/>
      <c r="AR400" s="102">
        <f>(AQ400*$E400*$F400*$G400*$J400*$AR$11)</f>
        <v>0</v>
      </c>
      <c r="AS400" s="97"/>
      <c r="AT400" s="98">
        <f>(AS400*$E400*$F400*$G400*$I400*$AT$11)</f>
        <v>0</v>
      </c>
      <c r="AU400" s="97"/>
      <c r="AV400" s="97">
        <f>(AU400*$E400*$F400*$G400*$I400*$AV$11)</f>
        <v>0</v>
      </c>
      <c r="AW400" s="97">
        <v>10</v>
      </c>
      <c r="AX400" s="98">
        <f>(AW400*$E400*$F400*$G400*$I400*$AX$11)</f>
        <v>382278.95999999996</v>
      </c>
      <c r="AY400" s="97"/>
      <c r="AZ400" s="98">
        <f>(AY400*$E400*$F400*$G400*$I400*$AZ$11)</f>
        <v>0</v>
      </c>
      <c r="BA400" s="97"/>
      <c r="BB400" s="98">
        <f>(BA400*$E400*$F400*$G400*$I400*$BB$11)</f>
        <v>0</v>
      </c>
      <c r="BC400" s="97"/>
      <c r="BD400" s="98">
        <f>(BC400*$E400*$F400*$G400*$I400*$BD$11)</f>
        <v>0</v>
      </c>
      <c r="BE400" s="97"/>
      <c r="BF400" s="98">
        <f>(BE400*$E400*$F400*$G400*$I400*$BF$11)</f>
        <v>0</v>
      </c>
      <c r="BG400" s="97"/>
      <c r="BH400" s="98">
        <f>(BG400*$E400*$F400*$G400*$J400*$BH$11)</f>
        <v>0</v>
      </c>
      <c r="BI400" s="97"/>
      <c r="BJ400" s="98">
        <f>(BI400*$E400*$F400*$G400*$J400*$BJ$11)</f>
        <v>0</v>
      </c>
      <c r="BK400" s="97"/>
      <c r="BL400" s="98">
        <f>(BK400*$E400*$F400*$G400*$J400*$BL$11)</f>
        <v>0</v>
      </c>
      <c r="BM400" s="97"/>
      <c r="BN400" s="98">
        <f>(BM400*$E400*$F400*$G400*$J400*$BN$11)</f>
        <v>0</v>
      </c>
      <c r="BO400" s="97"/>
      <c r="BP400" s="98">
        <f>(BO400*$E400*$F400*$G400*$J400*$BP$11)</f>
        <v>0</v>
      </c>
      <c r="BQ400" s="97"/>
      <c r="BR400" s="98">
        <f>(BQ400*$E400*$F400*$G400*$J400*$BR$11)</f>
        <v>0</v>
      </c>
      <c r="BS400" s="97"/>
      <c r="BT400" s="102">
        <f>(BS400*$E400*$F400*$G400*$J400*$BT$11)</f>
        <v>0</v>
      </c>
      <c r="BU400" s="104"/>
      <c r="BV400" s="98">
        <f>(BU400*$E400*$F400*$G400*$I400*$BV$11)</f>
        <v>0</v>
      </c>
      <c r="BW400" s="97"/>
      <c r="BX400" s="98">
        <f>(BW400*$E400*$F400*$G400*$I400*$BX$11)</f>
        <v>0</v>
      </c>
      <c r="BY400" s="97"/>
      <c r="BZ400" s="98">
        <f>(BY400*$E400*$F400*$G400*$I400*$BZ$11)</f>
        <v>0</v>
      </c>
      <c r="CA400" s="97"/>
      <c r="CB400" s="98">
        <f>(CA400*$E400*$F400*$G400*$J400*$CB$11)</f>
        <v>0</v>
      </c>
      <c r="CC400" s="97"/>
      <c r="CD400" s="98">
        <f>(CC400*$E400*$F400*$G400*$I400*$CD$11)</f>
        <v>0</v>
      </c>
      <c r="CE400" s="97"/>
      <c r="CF400" s="98">
        <f>(CE400*$E400*$F400*$G400*$I400*$CF$11)</f>
        <v>0</v>
      </c>
      <c r="CG400" s="97"/>
      <c r="CH400" s="98">
        <f>(CG400*$E400*$F400*$G400*$I400*$CH$11)</f>
        <v>0</v>
      </c>
      <c r="CI400" s="97"/>
      <c r="CJ400" s="98">
        <f>(CI400*$E400*$F400*$G400*$I400*$CJ$11)</f>
        <v>0</v>
      </c>
      <c r="CK400" s="97"/>
      <c r="CL400" s="98">
        <f>(CK400*$E400*$F400*$G400*$I400*$CL$11)</f>
        <v>0</v>
      </c>
      <c r="CM400" s="97"/>
      <c r="CN400" s="98">
        <f>(CM400*$E400*$F400*$G400*$I400*$CN$11)</f>
        <v>0</v>
      </c>
      <c r="CO400" s="97"/>
      <c r="CP400" s="98">
        <f>(CO400*$E400*$F400*$G400*$J400*$CP$11)</f>
        <v>0</v>
      </c>
      <c r="CQ400" s="97"/>
      <c r="CR400" s="98">
        <f>(CQ400*$E400*$F400*$G400*$J400*$CR$11)</f>
        <v>0</v>
      </c>
      <c r="CS400" s="97"/>
      <c r="CT400" s="98">
        <f>(CS400*$E400*$F400*$G400*$J400*$CT$11)</f>
        <v>0</v>
      </c>
      <c r="CU400" s="103">
        <v>0</v>
      </c>
      <c r="CV400" s="98">
        <f>(CU400*$E400*$F400*$G400*$J400*$CV$11)</f>
        <v>0</v>
      </c>
      <c r="CW400" s="97"/>
      <c r="CX400" s="102">
        <f>(CW400*$E400*$F400*$G400*$J400*$CX$11)</f>
        <v>0</v>
      </c>
      <c r="CY400" s="146">
        <v>45</v>
      </c>
      <c r="CZ400" s="98">
        <f>(CY400*$E400*$F400*$G400*$J400*$CZ$11)</f>
        <v>2293673.7599999998</v>
      </c>
      <c r="DA400" s="104"/>
      <c r="DB400" s="98">
        <f>(DA400*$E400*$F400*$G400*$J400*$DB$11)</f>
        <v>0</v>
      </c>
      <c r="DC400" s="97"/>
      <c r="DD400" s="98">
        <f>(DC400*$E400*$F400*$G400*$J400*$DD$11)</f>
        <v>0</v>
      </c>
      <c r="DE400" s="97"/>
      <c r="DF400" s="98">
        <f>(DE400*$E400*$F400*$G400*$K400*$DF$11)</f>
        <v>0</v>
      </c>
      <c r="DG400" s="97"/>
      <c r="DH400" s="102">
        <f>(DG400*$E400*$F400*$G400*$L400*$DH$11)</f>
        <v>0</v>
      </c>
      <c r="DI400" s="98">
        <f t="shared" ref="DI400:DI417" si="927">SUM(M400,O400,Q400,S400,U400,W400,Y400,AA400,AC400,AE400,AG400,AI400,AO400,AS400,AU400,BY400,AK400,AY400,BA400,BC400,CM400,BE400,BG400,AM400,BK400,AQ400,CO400,BM400,CQ400,BO400,BQ400,BS400,CA400,BU400,BW400,CC400,CE400,CG400,CI400,CK400,CS400,CU400,BI400,AW400,CW400,CY400,DA400,DC400,DE400,DG400)</f>
        <v>235</v>
      </c>
      <c r="DJ400" s="98">
        <f t="shared" ref="DJ400:DJ417" si="928">SUM(N400,P400,R400,T400,V400,X400,Z400,AB400,AD400,AF400,AH400,AJ400,AP400,AT400,AV400,BZ400,AL400,AZ400,BB400,BD400,CN400,BF400,BH400,AN400,BL400,AR400,CP400,BN400,CR400,BP400,BR400,BT400,CB400,BV400,BX400,CD400,CF400,CH400,CJ400,CL400,CT400,CV400,BJ400,AX400,CX400,CZ400,DB400,DD400,DF400,DH400)</f>
        <v>11086089.839999998</v>
      </c>
    </row>
    <row r="401" spans="1:114" ht="45" x14ac:dyDescent="0.25">
      <c r="A401" s="89"/>
      <c r="B401" s="90">
        <v>347</v>
      </c>
      <c r="C401" s="91" t="s">
        <v>877</v>
      </c>
      <c r="D401" s="92" t="s">
        <v>878</v>
      </c>
      <c r="E401" s="85">
        <v>23160</v>
      </c>
      <c r="F401" s="93">
        <v>1.82</v>
      </c>
      <c r="G401" s="94">
        <v>1</v>
      </c>
      <c r="H401" s="88"/>
      <c r="I401" s="95">
        <v>1.4</v>
      </c>
      <c r="J401" s="95">
        <v>1.68</v>
      </c>
      <c r="K401" s="95">
        <v>2.23</v>
      </c>
      <c r="L401" s="96">
        <v>2.57</v>
      </c>
      <c r="M401" s="97">
        <v>0</v>
      </c>
      <c r="N401" s="98">
        <f>(M401*$E401*$F401*$G401*$I401*$N$11)</f>
        <v>0</v>
      </c>
      <c r="O401" s="97"/>
      <c r="P401" s="97">
        <f>(O401*$E401*$F401*$G401*$I401*$P$11)</f>
        <v>0</v>
      </c>
      <c r="Q401" s="97"/>
      <c r="R401" s="98">
        <f>(Q401*$E401*$F401*$G401*$I401*$R$11)</f>
        <v>0</v>
      </c>
      <c r="S401" s="97"/>
      <c r="T401" s="98">
        <f>(S401/12*2*$E401*$F401*$G401*$I401*$T$11)+(S401/12*10*$E401*$F401*$G401*$I401*$T$12)</f>
        <v>0</v>
      </c>
      <c r="U401" s="97"/>
      <c r="V401" s="98">
        <f>(U401*$E401*$F401*$G401*$I401*$V$11)</f>
        <v>0</v>
      </c>
      <c r="W401" s="97"/>
      <c r="X401" s="98">
        <f>(W401*$E401*$F401*$G401*$I401*$X$11)</f>
        <v>0</v>
      </c>
      <c r="Y401" s="97"/>
      <c r="Z401" s="98">
        <f>(Y401*$E401*$F401*$G401*$I401*$Z$11)</f>
        <v>0</v>
      </c>
      <c r="AA401" s="97"/>
      <c r="AB401" s="98">
        <f>(AA401*$E401*$F401*$G401*$I401*$AB$11)</f>
        <v>0</v>
      </c>
      <c r="AC401" s="97"/>
      <c r="AD401" s="98">
        <f>(AC401*$E401*$F401*$G401*$I401*$AD$11)</f>
        <v>0</v>
      </c>
      <c r="AE401" s="97"/>
      <c r="AF401" s="98">
        <f>(AE401*$E401*$F401*$G401*$I401*$AF$11)</f>
        <v>0</v>
      </c>
      <c r="AG401" s="99"/>
      <c r="AH401" s="98">
        <f>(AG401*$E401*$F401*$G401*$I401*$AH$11)</f>
        <v>0</v>
      </c>
      <c r="AI401" s="97"/>
      <c r="AJ401" s="98">
        <f>(AI401*$E401*$F401*$G401*$I401*$AJ$11)</f>
        <v>0</v>
      </c>
      <c r="AK401" s="97"/>
      <c r="AL401" s="97">
        <f>(AK401*$E401*$F401*$G401*$I401*$AL$11)</f>
        <v>0</v>
      </c>
      <c r="AM401" s="97"/>
      <c r="AN401" s="98">
        <f>(AM401*$E401*$F401*$G401*$J401*$AN$11)</f>
        <v>0</v>
      </c>
      <c r="AO401" s="103"/>
      <c r="AP401" s="98">
        <f>(AO401*$E401*$F401*$G401*$J401*$AP$11)</f>
        <v>0</v>
      </c>
      <c r="AQ401" s="97"/>
      <c r="AR401" s="102">
        <f>(AQ401*$E401*$F401*$G401*$J401*$AR$11)</f>
        <v>0</v>
      </c>
      <c r="AS401" s="97"/>
      <c r="AT401" s="98">
        <f>(AS401*$E401*$F401*$G401*$I401*$AT$11)</f>
        <v>0</v>
      </c>
      <c r="AU401" s="97"/>
      <c r="AV401" s="97">
        <f>(AU401*$E401*$F401*$G401*$I401*$AV$11)</f>
        <v>0</v>
      </c>
      <c r="AW401" s="97">
        <v>5</v>
      </c>
      <c r="AX401" s="98">
        <f>(AW401*$E401*$F401*$G401*$I401*$AX$11)</f>
        <v>265552.56</v>
      </c>
      <c r="AY401" s="97"/>
      <c r="AZ401" s="98">
        <f>(AY401*$E401*$F401*$G401*$I401*$AZ$11)</f>
        <v>0</v>
      </c>
      <c r="BA401" s="97"/>
      <c r="BB401" s="98">
        <f>(BA401*$E401*$F401*$G401*$I401*$BB$11)</f>
        <v>0</v>
      </c>
      <c r="BC401" s="97"/>
      <c r="BD401" s="98">
        <f>(BC401*$E401*$F401*$G401*$I401*$BD$11)</f>
        <v>0</v>
      </c>
      <c r="BE401" s="97"/>
      <c r="BF401" s="98">
        <f>(BE401*$E401*$F401*$G401*$I401*$BF$11)</f>
        <v>0</v>
      </c>
      <c r="BG401" s="97"/>
      <c r="BH401" s="98">
        <f>(BG401*$E401*$F401*$G401*$J401*$BH$11)</f>
        <v>0</v>
      </c>
      <c r="BI401" s="97"/>
      <c r="BJ401" s="98">
        <f>(BI401*$E401*$F401*$G401*$J401*$BJ$11)</f>
        <v>0</v>
      </c>
      <c r="BK401" s="97"/>
      <c r="BL401" s="98">
        <f>(BK401*$E401*$F401*$G401*$J401*$BL$11)</f>
        <v>0</v>
      </c>
      <c r="BM401" s="97"/>
      <c r="BN401" s="98">
        <f>(BM401*$E401*$F401*$G401*$J401*$BN$11)</f>
        <v>0</v>
      </c>
      <c r="BO401" s="97"/>
      <c r="BP401" s="98">
        <f>(BO401*$E401*$F401*$G401*$J401*$BP$11)</f>
        <v>0</v>
      </c>
      <c r="BQ401" s="97"/>
      <c r="BR401" s="98">
        <f>(BQ401*$E401*$F401*$G401*$J401*$BR$11)</f>
        <v>0</v>
      </c>
      <c r="BS401" s="97"/>
      <c r="BT401" s="102">
        <f>(BS401*$E401*$F401*$G401*$J401*$BT$11)</f>
        <v>0</v>
      </c>
      <c r="BU401" s="104"/>
      <c r="BV401" s="98">
        <f>(BU401*$E401*$F401*$G401*$I401*$BV$11)</f>
        <v>0</v>
      </c>
      <c r="BW401" s="97"/>
      <c r="BX401" s="98">
        <f>(BW401*$E401*$F401*$G401*$I401*$BX$11)</f>
        <v>0</v>
      </c>
      <c r="BY401" s="97"/>
      <c r="BZ401" s="98">
        <f>(BY401*$E401*$F401*$G401*$I401*$BZ$11)</f>
        <v>0</v>
      </c>
      <c r="CA401" s="97"/>
      <c r="CB401" s="98">
        <f>(CA401*$E401*$F401*$G401*$J401*$CB$11)</f>
        <v>0</v>
      </c>
      <c r="CC401" s="97"/>
      <c r="CD401" s="98">
        <f>(CC401*$E401*$F401*$G401*$I401*$CD$11)</f>
        <v>0</v>
      </c>
      <c r="CE401" s="97"/>
      <c r="CF401" s="98">
        <f>(CE401*$E401*$F401*$G401*$I401*$CF$11)</f>
        <v>0</v>
      </c>
      <c r="CG401" s="97"/>
      <c r="CH401" s="98">
        <f>(CG401*$E401*$F401*$G401*$I401*$CH$11)</f>
        <v>0</v>
      </c>
      <c r="CI401" s="97"/>
      <c r="CJ401" s="98">
        <f>(CI401*$E401*$F401*$G401*$I401*$CJ$11)</f>
        <v>0</v>
      </c>
      <c r="CK401" s="97"/>
      <c r="CL401" s="98">
        <f>(CK401*$E401*$F401*$G401*$I401*$CL$11)</f>
        <v>0</v>
      </c>
      <c r="CM401" s="97"/>
      <c r="CN401" s="98">
        <f>(CM401*$E401*$F401*$G401*$I401*$CN$11)</f>
        <v>0</v>
      </c>
      <c r="CO401" s="97"/>
      <c r="CP401" s="98">
        <f>(CO401*$E401*$F401*$G401*$J401*$CP$11)</f>
        <v>0</v>
      </c>
      <c r="CQ401" s="97"/>
      <c r="CR401" s="98">
        <f>(CQ401*$E401*$F401*$G401*$J401*$CR$11)</f>
        <v>0</v>
      </c>
      <c r="CS401" s="97"/>
      <c r="CT401" s="98">
        <f>(CS401*$E401*$F401*$G401*$J401*$CT$11)</f>
        <v>0</v>
      </c>
      <c r="CU401" s="103"/>
      <c r="CV401" s="98">
        <f>(CU401*$E401*$F401*$G401*$J401*$CV$11)</f>
        <v>0</v>
      </c>
      <c r="CW401" s="97"/>
      <c r="CX401" s="102">
        <f>(CW401*$E401*$F401*$G401*$J401*$CX$11)</f>
        <v>0</v>
      </c>
      <c r="CY401" s="146">
        <v>60</v>
      </c>
      <c r="CZ401" s="98">
        <f>(CY401*$E401*$F401*$G401*$J401*$CZ$11)</f>
        <v>4248840.96</v>
      </c>
      <c r="DA401" s="104"/>
      <c r="DB401" s="98">
        <f>(DA401*$E401*$F401*$G401*$J401*$DB$11)</f>
        <v>0</v>
      </c>
      <c r="DC401" s="97"/>
      <c r="DD401" s="98">
        <f>(DC401*$E401*$F401*$G401*$J401*$DD$11)</f>
        <v>0</v>
      </c>
      <c r="DE401" s="97"/>
      <c r="DF401" s="98">
        <f>(DE401*$E401*$F401*$G401*$K401*$DF$11)</f>
        <v>0</v>
      </c>
      <c r="DG401" s="97"/>
      <c r="DH401" s="102">
        <f>(DG401*$E401*$F401*$G401*$L401*$DH$11)</f>
        <v>0</v>
      </c>
      <c r="DI401" s="98">
        <f t="shared" si="927"/>
        <v>65</v>
      </c>
      <c r="DJ401" s="98">
        <f t="shared" si="928"/>
        <v>4514393.5199999996</v>
      </c>
    </row>
    <row r="402" spans="1:114" ht="45" x14ac:dyDescent="0.25">
      <c r="A402" s="89"/>
      <c r="B402" s="90">
        <v>348</v>
      </c>
      <c r="C402" s="91" t="s">
        <v>879</v>
      </c>
      <c r="D402" s="92" t="s">
        <v>880</v>
      </c>
      <c r="E402" s="85">
        <v>23160</v>
      </c>
      <c r="F402" s="93">
        <v>3.12</v>
      </c>
      <c r="G402" s="94">
        <v>1</v>
      </c>
      <c r="H402" s="88"/>
      <c r="I402" s="95">
        <v>1.4</v>
      </c>
      <c r="J402" s="95">
        <v>1.68</v>
      </c>
      <c r="K402" s="95">
        <v>2.23</v>
      </c>
      <c r="L402" s="96">
        <v>2.57</v>
      </c>
      <c r="M402" s="97">
        <v>0</v>
      </c>
      <c r="N402" s="98">
        <f>(M402*$E402*$F402*$G402*$I402*$N$11)</f>
        <v>0</v>
      </c>
      <c r="O402" s="97"/>
      <c r="P402" s="97">
        <f>(O402*$E402*$F402*$G402*$I402*$P$11)</f>
        <v>0</v>
      </c>
      <c r="Q402" s="97"/>
      <c r="R402" s="98">
        <f>(Q402*$E402*$F402*$G402*$I402*$R$11)</f>
        <v>0</v>
      </c>
      <c r="S402" s="97"/>
      <c r="T402" s="98">
        <f>(S402/12*2*$E402*$F402*$G402*$I402*$T$11)+(S402/12*10*$E402*$F402*$G402*$I402*$T$12)</f>
        <v>0</v>
      </c>
      <c r="U402" s="97"/>
      <c r="V402" s="98">
        <f>(U402*$E402*$F402*$G402*$I402*$V$11)</f>
        <v>0</v>
      </c>
      <c r="W402" s="97"/>
      <c r="X402" s="98">
        <f>(W402*$E402*$F402*$G402*$I402*$X$11)</f>
        <v>0</v>
      </c>
      <c r="Y402" s="97"/>
      <c r="Z402" s="98">
        <f>(Y402*$E402*$F402*$G402*$I402*$Z$11)</f>
        <v>0</v>
      </c>
      <c r="AA402" s="97"/>
      <c r="AB402" s="98">
        <f>(AA402*$E402*$F402*$G402*$I402*$AB$11)</f>
        <v>0</v>
      </c>
      <c r="AC402" s="97"/>
      <c r="AD402" s="98">
        <f>(AC402*$E402*$F402*$G402*$I402*$AD$11)</f>
        <v>0</v>
      </c>
      <c r="AE402" s="97"/>
      <c r="AF402" s="98">
        <f>(AE402*$E402*$F402*$G402*$I402*$AF$11)</f>
        <v>0</v>
      </c>
      <c r="AG402" s="99"/>
      <c r="AH402" s="98">
        <f>(AG402*$E402*$F402*$G402*$I402*$AH$11)</f>
        <v>0</v>
      </c>
      <c r="AI402" s="97"/>
      <c r="AJ402" s="98">
        <f>(AI402*$E402*$F402*$G402*$I402*$AJ$11)</f>
        <v>0</v>
      </c>
      <c r="AK402" s="97"/>
      <c r="AL402" s="97">
        <f>(AK402*$E402*$F402*$G402*$I402*$AL$11)</f>
        <v>0</v>
      </c>
      <c r="AM402" s="97"/>
      <c r="AN402" s="98">
        <f>(AM402*$E402*$F402*$G402*$J402*$AN$11)</f>
        <v>0</v>
      </c>
      <c r="AO402" s="103"/>
      <c r="AP402" s="98">
        <f>(AO402*$E402*$F402*$G402*$J402*$AP$11)</f>
        <v>0</v>
      </c>
      <c r="AQ402" s="97"/>
      <c r="AR402" s="102">
        <f>(AQ402*$E402*$F402*$G402*$J402*$AR$11)</f>
        <v>0</v>
      </c>
      <c r="AS402" s="97"/>
      <c r="AT402" s="98">
        <f>(AS402*$E402*$F402*$G402*$I402*$AT$11)</f>
        <v>0</v>
      </c>
      <c r="AU402" s="97"/>
      <c r="AV402" s="97">
        <f>(AU402*$E402*$F402*$G402*$I402*$AV$11)</f>
        <v>0</v>
      </c>
      <c r="AW402" s="97">
        <v>5</v>
      </c>
      <c r="AX402" s="98">
        <f>(AW402*$E402*$F402*$G402*$I402*$AX$11)</f>
        <v>455232.95999999996</v>
      </c>
      <c r="AY402" s="97"/>
      <c r="AZ402" s="98">
        <f>(AY402*$E402*$F402*$G402*$I402*$AZ$11)</f>
        <v>0</v>
      </c>
      <c r="BA402" s="97"/>
      <c r="BB402" s="98">
        <f>(BA402*$E402*$F402*$G402*$I402*$BB$11)</f>
        <v>0</v>
      </c>
      <c r="BC402" s="97"/>
      <c r="BD402" s="98">
        <f>(BC402*$E402*$F402*$G402*$I402*$BD$11)</f>
        <v>0</v>
      </c>
      <c r="BE402" s="97"/>
      <c r="BF402" s="98">
        <f>(BE402*$E402*$F402*$G402*$I402*$BF$11)</f>
        <v>0</v>
      </c>
      <c r="BG402" s="97"/>
      <c r="BH402" s="98">
        <f>(BG402*$E402*$F402*$G402*$J402*$BH$11)</f>
        <v>0</v>
      </c>
      <c r="BI402" s="97"/>
      <c r="BJ402" s="98">
        <f>(BI402*$E402*$F402*$G402*$J402*$BJ$11)</f>
        <v>0</v>
      </c>
      <c r="BK402" s="97"/>
      <c r="BL402" s="98">
        <f>(BK402*$E402*$F402*$G402*$J402*$BL$11)</f>
        <v>0</v>
      </c>
      <c r="BM402" s="97"/>
      <c r="BN402" s="98">
        <f>(BM402*$E402*$F402*$G402*$J402*$BN$11)</f>
        <v>0</v>
      </c>
      <c r="BO402" s="97"/>
      <c r="BP402" s="98">
        <f>(BO402*$E402*$F402*$G402*$J402*$BP$11)</f>
        <v>0</v>
      </c>
      <c r="BQ402" s="97"/>
      <c r="BR402" s="98">
        <f>(BQ402*$E402*$F402*$G402*$J402*$BR$11)</f>
        <v>0</v>
      </c>
      <c r="BS402" s="97"/>
      <c r="BT402" s="102">
        <f>(BS402*$E402*$F402*$G402*$J402*$BT$11)</f>
        <v>0</v>
      </c>
      <c r="BU402" s="104"/>
      <c r="BV402" s="98">
        <f>(BU402*$E402*$F402*$G402*$I402*$BV$11)</f>
        <v>0</v>
      </c>
      <c r="BW402" s="97"/>
      <c r="BX402" s="98">
        <f>(BW402*$E402*$F402*$G402*$I402*$BX$11)</f>
        <v>0</v>
      </c>
      <c r="BY402" s="97"/>
      <c r="BZ402" s="98">
        <f>(BY402*$E402*$F402*$G402*$I402*$BZ$11)</f>
        <v>0</v>
      </c>
      <c r="CA402" s="97"/>
      <c r="CB402" s="98">
        <f>(CA402*$E402*$F402*$G402*$J402*$CB$11)</f>
        <v>0</v>
      </c>
      <c r="CC402" s="97"/>
      <c r="CD402" s="98">
        <f>(CC402*$E402*$F402*$G402*$I402*$CD$11)</f>
        <v>0</v>
      </c>
      <c r="CE402" s="97"/>
      <c r="CF402" s="98">
        <f>(CE402*$E402*$F402*$G402*$I402*$CF$11)</f>
        <v>0</v>
      </c>
      <c r="CG402" s="97"/>
      <c r="CH402" s="98">
        <f>(CG402*$E402*$F402*$G402*$I402*$CH$11)</f>
        <v>0</v>
      </c>
      <c r="CI402" s="97"/>
      <c r="CJ402" s="98">
        <f>(CI402*$E402*$F402*$G402*$I402*$CJ$11)</f>
        <v>0</v>
      </c>
      <c r="CK402" s="97"/>
      <c r="CL402" s="98">
        <f>(CK402*$E402*$F402*$G402*$I402*$CL$11)</f>
        <v>0</v>
      </c>
      <c r="CM402" s="97"/>
      <c r="CN402" s="98">
        <f>(CM402*$E402*$F402*$G402*$I402*$CN$11)</f>
        <v>0</v>
      </c>
      <c r="CO402" s="97"/>
      <c r="CP402" s="98">
        <f>(CO402*$E402*$F402*$G402*$J402*$CP$11)</f>
        <v>0</v>
      </c>
      <c r="CQ402" s="97"/>
      <c r="CR402" s="98">
        <f>(CQ402*$E402*$F402*$G402*$J402*$CR$11)</f>
        <v>0</v>
      </c>
      <c r="CS402" s="97"/>
      <c r="CT402" s="98">
        <f>(CS402*$E402*$F402*$G402*$J402*$CT$11)</f>
        <v>0</v>
      </c>
      <c r="CU402" s="103"/>
      <c r="CV402" s="98">
        <f>(CU402*$E402*$F402*$G402*$J402*$CV$11)</f>
        <v>0</v>
      </c>
      <c r="CW402" s="97"/>
      <c r="CX402" s="102">
        <f>(CW402*$E402*$F402*$G402*$J402*$CX$11)</f>
        <v>0</v>
      </c>
      <c r="CY402" s="146">
        <v>15</v>
      </c>
      <c r="CZ402" s="98">
        <f>(CY402*$E402*$F402*$G402*$J402*$CZ$11)</f>
        <v>1820931.8399999999</v>
      </c>
      <c r="DA402" s="104"/>
      <c r="DB402" s="98">
        <f>(DA402*$E402*$F402*$G402*$J402*$DB$11)</f>
        <v>0</v>
      </c>
      <c r="DC402" s="97"/>
      <c r="DD402" s="98">
        <f>(DC402*$E402*$F402*$G402*$J402*$DD$11)</f>
        <v>0</v>
      </c>
      <c r="DE402" s="97"/>
      <c r="DF402" s="98">
        <f>(DE402*$E402*$F402*$G402*$K402*$DF$11)</f>
        <v>0</v>
      </c>
      <c r="DG402" s="97"/>
      <c r="DH402" s="102">
        <f>(DG402*$E402*$F402*$G402*$L402*$DH$11)</f>
        <v>0</v>
      </c>
      <c r="DI402" s="98">
        <f t="shared" si="927"/>
        <v>20</v>
      </c>
      <c r="DJ402" s="98">
        <f t="shared" si="928"/>
        <v>2276164.7999999998</v>
      </c>
    </row>
    <row r="403" spans="1:114" ht="45" x14ac:dyDescent="0.25">
      <c r="A403" s="89"/>
      <c r="B403" s="90">
        <v>349</v>
      </c>
      <c r="C403" s="91" t="s">
        <v>881</v>
      </c>
      <c r="D403" s="92" t="s">
        <v>882</v>
      </c>
      <c r="E403" s="85">
        <v>23160</v>
      </c>
      <c r="F403" s="94">
        <v>8.6</v>
      </c>
      <c r="G403" s="94">
        <v>1</v>
      </c>
      <c r="H403" s="88"/>
      <c r="I403" s="95">
        <v>1.4</v>
      </c>
      <c r="J403" s="95">
        <v>1.68</v>
      </c>
      <c r="K403" s="95">
        <v>2.23</v>
      </c>
      <c r="L403" s="96">
        <v>2.57</v>
      </c>
      <c r="M403" s="97">
        <v>0</v>
      </c>
      <c r="N403" s="98">
        <f>(M403*$E403*$F403*$G403*$I403)</f>
        <v>0</v>
      </c>
      <c r="O403" s="97"/>
      <c r="P403" s="97">
        <f>(O403*$E403*$F403*$G403*$I403)</f>
        <v>0</v>
      </c>
      <c r="Q403" s="97"/>
      <c r="R403" s="98">
        <f>(Q403*$E403*$F403*$G403*$I403)</f>
        <v>0</v>
      </c>
      <c r="S403" s="97"/>
      <c r="T403" s="98">
        <f>(S403*$E403*$F403*$G403*$I403)</f>
        <v>0</v>
      </c>
      <c r="U403" s="97"/>
      <c r="V403" s="98">
        <f>(U403*$E403*$F403*$G403*$I403)</f>
        <v>0</v>
      </c>
      <c r="W403" s="97"/>
      <c r="X403" s="98">
        <f>(W403*$E403*$F403*$G403*$I403)</f>
        <v>0</v>
      </c>
      <c r="Y403" s="97"/>
      <c r="Z403" s="98">
        <f>(Y403*$E403*$F403*$G403*$I403)</f>
        <v>0</v>
      </c>
      <c r="AA403" s="97"/>
      <c r="AB403" s="98">
        <f>(AA403*$E403*$F403*$G403*$I403)</f>
        <v>0</v>
      </c>
      <c r="AC403" s="97"/>
      <c r="AD403" s="98">
        <f>(AC403*$E403*$F403*$G403*$I403)</f>
        <v>0</v>
      </c>
      <c r="AE403" s="97"/>
      <c r="AF403" s="98">
        <f>(AE403*$E403*$F403*$G403*$I403)</f>
        <v>0</v>
      </c>
      <c r="AG403" s="99"/>
      <c r="AH403" s="98">
        <f>(AG403*$E403*$F403*$G403*$I403)</f>
        <v>0</v>
      </c>
      <c r="AI403" s="97"/>
      <c r="AJ403" s="98">
        <f>(AI403*$E403*$F403*$G403*$I403)</f>
        <v>0</v>
      </c>
      <c r="AK403" s="97"/>
      <c r="AL403" s="98">
        <f>(AK403*$E403*$F403*$G403*$I403)</f>
        <v>0</v>
      </c>
      <c r="AM403" s="97"/>
      <c r="AN403" s="98">
        <f>(AM403*$E403*$F403*$G403*$J403)</f>
        <v>0</v>
      </c>
      <c r="AO403" s="103">
        <v>0</v>
      </c>
      <c r="AP403" s="98">
        <f>(AO403*$E403*$F403*$G403*$J403)</f>
        <v>0</v>
      </c>
      <c r="AQ403" s="97"/>
      <c r="AR403" s="98">
        <f>(AQ403*$E403*$F403*$G403*$J403)</f>
        <v>0</v>
      </c>
      <c r="AS403" s="97"/>
      <c r="AT403" s="98">
        <f>(AS403*$E403*$F403*$G403*$I403)</f>
        <v>0</v>
      </c>
      <c r="AU403" s="97"/>
      <c r="AV403" s="98">
        <f>(AU403*$E403*$F403*$G403*$I403)</f>
        <v>0</v>
      </c>
      <c r="AW403" s="97"/>
      <c r="AX403" s="98">
        <f>(AW403*$E403*$F403*$G403*$I403)</f>
        <v>0</v>
      </c>
      <c r="AY403" s="97"/>
      <c r="AZ403" s="98">
        <f>(AY403*$E403*$F403*$G403*$I403)</f>
        <v>0</v>
      </c>
      <c r="BA403" s="97"/>
      <c r="BB403" s="98">
        <f>(BA403*$E403*$F403*$G403*$I403)</f>
        <v>0</v>
      </c>
      <c r="BC403" s="97"/>
      <c r="BD403" s="98">
        <f>(BC403*$E403*$F403*$G403*$I403)</f>
        <v>0</v>
      </c>
      <c r="BE403" s="97"/>
      <c r="BF403" s="98">
        <f>(BE403*$E403*$F403*$G403*$I403)</f>
        <v>0</v>
      </c>
      <c r="BG403" s="97"/>
      <c r="BH403" s="98">
        <f>(BG403*$E403*$F403*$G403*$J403)</f>
        <v>0</v>
      </c>
      <c r="BI403" s="97"/>
      <c r="BJ403" s="98">
        <f>(BI403*$E403*$F403*$G403*$J403)</f>
        <v>0</v>
      </c>
      <c r="BK403" s="97"/>
      <c r="BL403" s="98">
        <f>(BK403*$E403*$F403*$G403*$J403)</f>
        <v>0</v>
      </c>
      <c r="BM403" s="97"/>
      <c r="BN403" s="98">
        <f>(BM403*$E403*$F403*$G403*$J403)</f>
        <v>0</v>
      </c>
      <c r="BO403" s="97"/>
      <c r="BP403" s="98">
        <f>(BO403*$E403*$F403*$G403*$J403)</f>
        <v>0</v>
      </c>
      <c r="BQ403" s="97"/>
      <c r="BR403" s="98">
        <f>(BQ403*$E403*$F403*$G403*$J403)</f>
        <v>0</v>
      </c>
      <c r="BS403" s="97"/>
      <c r="BT403" s="98">
        <f>(BS403*$E403*$F403*$G403*$J403)</f>
        <v>0</v>
      </c>
      <c r="BU403" s="104"/>
      <c r="BV403" s="98">
        <f>(BU403*$E403*$F403*$G403*$I403)</f>
        <v>0</v>
      </c>
      <c r="BW403" s="97"/>
      <c r="BX403" s="98">
        <f>(BW403*$E403*$F403*$G403*$I403)</f>
        <v>0</v>
      </c>
      <c r="BY403" s="97"/>
      <c r="BZ403" s="98">
        <f>(BY403*$E403*$F403*$G403*$I403)</f>
        <v>0</v>
      </c>
      <c r="CA403" s="97"/>
      <c r="CB403" s="98">
        <f>(CA403*$E403*$F403*$G403*$J403)</f>
        <v>0</v>
      </c>
      <c r="CC403" s="97"/>
      <c r="CD403" s="98">
        <f>(CC403*$E403*$F403*$G403*$I403)</f>
        <v>0</v>
      </c>
      <c r="CE403" s="97"/>
      <c r="CF403" s="98">
        <f>(CE403*$E403*$F403*$G403*$I403)</f>
        <v>0</v>
      </c>
      <c r="CG403" s="97"/>
      <c r="CH403" s="98">
        <f>(CG403*$E403*$F403*$G403*$I403)</f>
        <v>0</v>
      </c>
      <c r="CI403" s="97"/>
      <c r="CJ403" s="98">
        <f>(CI403*$E403*$F403*$G403*$I403)</f>
        <v>0</v>
      </c>
      <c r="CK403" s="97"/>
      <c r="CL403" s="98">
        <f>(CK403*$E403*$F403*$G403*$I403)</f>
        <v>0</v>
      </c>
      <c r="CM403" s="97"/>
      <c r="CN403" s="98">
        <f>(CM403*$E403*$F403*$G403*$I403)</f>
        <v>0</v>
      </c>
      <c r="CO403" s="97"/>
      <c r="CP403" s="98">
        <f>(CO403*$E403*$F403*$G403*$J403)</f>
        <v>0</v>
      </c>
      <c r="CQ403" s="97"/>
      <c r="CR403" s="98">
        <f>(CQ403*$E403*$F403*$G403*$J403)</f>
        <v>0</v>
      </c>
      <c r="CS403" s="97"/>
      <c r="CT403" s="98">
        <f>(CS403*$E403*$F403*$G403*$J403)</f>
        <v>0</v>
      </c>
      <c r="CU403" s="103">
        <v>0</v>
      </c>
      <c r="CV403" s="98">
        <f>(CU403*$E403*$F403*$G403*$J403)</f>
        <v>0</v>
      </c>
      <c r="CW403" s="97"/>
      <c r="CX403" s="98">
        <f>(CW403*$E403*$F403*$G403*$J403)</f>
        <v>0</v>
      </c>
      <c r="CY403" s="97"/>
      <c r="CZ403" s="98">
        <f>(CY403*$E403*$F403*$G403*$J403)</f>
        <v>0</v>
      </c>
      <c r="DA403" s="104"/>
      <c r="DB403" s="98">
        <f>(DA403*$E403*$F403*$G403*$J403)</f>
        <v>0</v>
      </c>
      <c r="DC403" s="97"/>
      <c r="DD403" s="98">
        <f>(DC403*$E403*$F403*$G403*$J403)</f>
        <v>0</v>
      </c>
      <c r="DE403" s="97"/>
      <c r="DF403" s="98">
        <f>(DE403*$E403*$F403*$G403*$K403)</f>
        <v>0</v>
      </c>
      <c r="DG403" s="97"/>
      <c r="DH403" s="102">
        <f>(DG403*$E403*$F403*$G403*$L403)</f>
        <v>0</v>
      </c>
      <c r="DI403" s="98">
        <f t="shared" si="927"/>
        <v>0</v>
      </c>
      <c r="DJ403" s="98">
        <f t="shared" si="928"/>
        <v>0</v>
      </c>
    </row>
    <row r="404" spans="1:114" ht="60" x14ac:dyDescent="0.25">
      <c r="A404" s="89"/>
      <c r="B404" s="90">
        <v>350</v>
      </c>
      <c r="C404" s="91" t="s">
        <v>883</v>
      </c>
      <c r="D404" s="92" t="s">
        <v>884</v>
      </c>
      <c r="E404" s="85">
        <v>23160</v>
      </c>
      <c r="F404" s="93">
        <v>1.24</v>
      </c>
      <c r="G404" s="94">
        <v>1</v>
      </c>
      <c r="H404" s="88"/>
      <c r="I404" s="95">
        <v>1.4</v>
      </c>
      <c r="J404" s="95">
        <v>1.68</v>
      </c>
      <c r="K404" s="95">
        <v>2.23</v>
      </c>
      <c r="L404" s="96">
        <v>2.57</v>
      </c>
      <c r="M404" s="97"/>
      <c r="N404" s="98">
        <f>(M404*$E404*$F404*$G404*$I404*$N$11)</f>
        <v>0</v>
      </c>
      <c r="O404" s="97"/>
      <c r="P404" s="97">
        <f t="shared" ref="P404:P417" si="929">(O404*$E404*$F404*$G404*$I404*$P$11)</f>
        <v>0</v>
      </c>
      <c r="Q404" s="97"/>
      <c r="R404" s="98">
        <f>(Q404*$E404*$F404*$G404*$I404*$R$11)</f>
        <v>0</v>
      </c>
      <c r="S404" s="97"/>
      <c r="T404" s="98">
        <f t="shared" ref="T404:T417" si="930">(S404/12*2*$E404*$F404*$G404*$I404*$T$11)+(S404/12*10*$E404*$F404*$G404*$I404*$T$12)</f>
        <v>0</v>
      </c>
      <c r="U404" s="97"/>
      <c r="V404" s="98">
        <f>(U404*$E404*$F404*$G404*$I404*$V$11)</f>
        <v>0</v>
      </c>
      <c r="W404" s="97"/>
      <c r="X404" s="98">
        <f>(W404*$E404*$F404*$G404*$I404*$X$11)</f>
        <v>0</v>
      </c>
      <c r="Y404" s="97"/>
      <c r="Z404" s="98">
        <f>(Y404*$E404*$F404*$G404*$I404*$Z$11)</f>
        <v>0</v>
      </c>
      <c r="AA404" s="97"/>
      <c r="AB404" s="98">
        <f>(AA404*$E404*$F404*$G404*$I404*$AB$11)</f>
        <v>0</v>
      </c>
      <c r="AC404" s="97"/>
      <c r="AD404" s="98">
        <f>(AC404*$E404*$F404*$G404*$I404*$AD$11)</f>
        <v>0</v>
      </c>
      <c r="AE404" s="97"/>
      <c r="AF404" s="98">
        <f>(AE404*$E404*$F404*$G404*$I404*$AF$11)</f>
        <v>0</v>
      </c>
      <c r="AG404" s="99"/>
      <c r="AH404" s="98">
        <f>(AG404*$E404*$F404*$G404*$I404*$AH$11)</f>
        <v>0</v>
      </c>
      <c r="AI404" s="97"/>
      <c r="AJ404" s="98">
        <f>(AI404*$E404*$F404*$G404*$I404*$AJ$11)</f>
        <v>0</v>
      </c>
      <c r="AK404" s="97"/>
      <c r="AL404" s="97">
        <f t="shared" ref="AL404:AL417" si="931">(AK404*$E404*$F404*$G404*$I404*$AL$11)</f>
        <v>0</v>
      </c>
      <c r="AM404" s="97"/>
      <c r="AN404" s="98">
        <f t="shared" ref="AN404:AN417" si="932">(AM404*$E404*$F404*$G404*$J404*$AN$11)</f>
        <v>0</v>
      </c>
      <c r="AO404" s="103"/>
      <c r="AP404" s="98">
        <f>(AO404*$E404*$F404*$G404*$J404*$AP$11)</f>
        <v>0</v>
      </c>
      <c r="AQ404" s="97"/>
      <c r="AR404" s="102">
        <f>(AQ404*$E404*$F404*$G404*$J404*$AR$11)</f>
        <v>0</v>
      </c>
      <c r="AS404" s="97"/>
      <c r="AT404" s="98">
        <f>(AS404*$E404*$F404*$G404*$I404*$AT$11)</f>
        <v>0</v>
      </c>
      <c r="AU404" s="97"/>
      <c r="AV404" s="97">
        <f>(AU404*$E404*$F404*$G404*$I404*$AV$11)</f>
        <v>0</v>
      </c>
      <c r="AW404" s="97">
        <v>140</v>
      </c>
      <c r="AX404" s="98">
        <f t="shared" ref="AX404:AX417" si="933">(AW404*$E404*$F404*$G404*$I404*$AX$11)</f>
        <v>5065925.76</v>
      </c>
      <c r="AY404" s="97"/>
      <c r="AZ404" s="98">
        <f>(AY404*$E404*$F404*$G404*$I404*$AZ$11)</f>
        <v>0</v>
      </c>
      <c r="BA404" s="97"/>
      <c r="BB404" s="98">
        <f>(BA404*$E404*$F404*$G404*$I404*$BB$11)</f>
        <v>0</v>
      </c>
      <c r="BC404" s="97"/>
      <c r="BD404" s="98">
        <f>(BC404*$E404*$F404*$G404*$I404*$BD$11)</f>
        <v>0</v>
      </c>
      <c r="BE404" s="97"/>
      <c r="BF404" s="98">
        <f>(BE404*$E404*$F404*$G404*$I404*$BF$11)</f>
        <v>0</v>
      </c>
      <c r="BG404" s="97"/>
      <c r="BH404" s="98">
        <f>(BG404*$E404*$F404*$G404*$J404*$BH$11)</f>
        <v>0</v>
      </c>
      <c r="BI404" s="97"/>
      <c r="BJ404" s="98">
        <f>(BI404*$E404*$F404*$G404*$J404*$BJ$11)</f>
        <v>0</v>
      </c>
      <c r="BK404" s="97"/>
      <c r="BL404" s="98">
        <f>(BK404*$E404*$F404*$G404*$J404*$BL$11)</f>
        <v>0</v>
      </c>
      <c r="BM404" s="97"/>
      <c r="BN404" s="98">
        <f>(BM404*$E404*$F404*$G404*$J404*$BN$11)</f>
        <v>0</v>
      </c>
      <c r="BO404" s="97"/>
      <c r="BP404" s="98">
        <f t="shared" ref="BP404:BP417" si="934">(BO404*$E404*$F404*$G404*$J404*$BP$11)</f>
        <v>0</v>
      </c>
      <c r="BQ404" s="97"/>
      <c r="BR404" s="98">
        <f>(BQ404*$E404*$F404*$G404*$J404*$BR$11)</f>
        <v>0</v>
      </c>
      <c r="BS404" s="97"/>
      <c r="BT404" s="102">
        <f>(BS404*$E404*$F404*$G404*$J404*$BT$11)</f>
        <v>0</v>
      </c>
      <c r="BU404" s="104"/>
      <c r="BV404" s="98">
        <f>(BU404*$E404*$F404*$G404*$I404*$BV$11)</f>
        <v>0</v>
      </c>
      <c r="BW404" s="97"/>
      <c r="BX404" s="98">
        <f>(BW404*$E404*$F404*$G404*$I404*$BX$11)</f>
        <v>0</v>
      </c>
      <c r="BY404" s="97"/>
      <c r="BZ404" s="98">
        <f>(BY404*$E404*$F404*$G404*$I404*$BZ$11)</f>
        <v>0</v>
      </c>
      <c r="CA404" s="97"/>
      <c r="CB404" s="98">
        <f>(CA404*$E404*$F404*$G404*$J404*$CB$11)</f>
        <v>0</v>
      </c>
      <c r="CC404" s="97"/>
      <c r="CD404" s="98">
        <f>(CC404*$E404*$F404*$G404*$I404*$CD$11)</f>
        <v>0</v>
      </c>
      <c r="CE404" s="97"/>
      <c r="CF404" s="98">
        <f>(CE404*$E404*$F404*$G404*$I404*$CF$11)</f>
        <v>0</v>
      </c>
      <c r="CG404" s="97"/>
      <c r="CH404" s="98">
        <f>(CG404*$E404*$F404*$G404*$I404*$CH$11)</f>
        <v>0</v>
      </c>
      <c r="CI404" s="97"/>
      <c r="CJ404" s="98">
        <f>(CI404*$E404*$F404*$G404*$I404*$CJ$11)</f>
        <v>0</v>
      </c>
      <c r="CK404" s="97"/>
      <c r="CL404" s="98">
        <f>(CK404*$E404*$F404*$G404*$I404*$CL$11)</f>
        <v>0</v>
      </c>
      <c r="CM404" s="97"/>
      <c r="CN404" s="98">
        <f>(CM404*$E404*$F404*$G404*$I404*$CN$11)</f>
        <v>0</v>
      </c>
      <c r="CO404" s="97"/>
      <c r="CP404" s="98">
        <f>(CO404*$E404*$F404*$G404*$J404*$CP$11)</f>
        <v>0</v>
      </c>
      <c r="CQ404" s="97"/>
      <c r="CR404" s="98">
        <f>(CQ404*$E404*$F404*$G404*$J404*$CR$11)</f>
        <v>0</v>
      </c>
      <c r="CS404" s="97"/>
      <c r="CT404" s="98">
        <f>(CS404*$E404*$F404*$G404*$J404*$CT$11)</f>
        <v>0</v>
      </c>
      <c r="CU404" s="103"/>
      <c r="CV404" s="98">
        <f>(CU404*$E404*$F404*$G404*$J404*$CV$11)</f>
        <v>0</v>
      </c>
      <c r="CW404" s="97"/>
      <c r="CX404" s="102">
        <f>(CW404*$E404*$F404*$G404*$J404*$CX$11)</f>
        <v>0</v>
      </c>
      <c r="CY404" s="97"/>
      <c r="CZ404" s="98">
        <f t="shared" ref="CZ404:CZ411" si="935">(CY404*$E404*$F404*$G404*$J404*$CZ$11)</f>
        <v>0</v>
      </c>
      <c r="DA404" s="104"/>
      <c r="DB404" s="98">
        <f>(DA404*$E404*$F404*$G404*$J404*$DB$11)</f>
        <v>0</v>
      </c>
      <c r="DC404" s="97"/>
      <c r="DD404" s="98">
        <f>(DC404*$E404*$F404*$G404*$J404*$DD$11)</f>
        <v>0</v>
      </c>
      <c r="DE404" s="97"/>
      <c r="DF404" s="98">
        <f>(DE404*$E404*$F404*$G404*$K404*$DF$11)</f>
        <v>0</v>
      </c>
      <c r="DG404" s="97"/>
      <c r="DH404" s="102">
        <f>(DG404*$E404*$F404*$G404*$L404*$DH$11)</f>
        <v>0</v>
      </c>
      <c r="DI404" s="98">
        <f t="shared" si="927"/>
        <v>140</v>
      </c>
      <c r="DJ404" s="98">
        <f t="shared" si="928"/>
        <v>5065925.76</v>
      </c>
    </row>
    <row r="405" spans="1:114" ht="60" x14ac:dyDescent="0.25">
      <c r="A405" s="89"/>
      <c r="B405" s="90">
        <v>351</v>
      </c>
      <c r="C405" s="91" t="s">
        <v>885</v>
      </c>
      <c r="D405" s="92" t="s">
        <v>886</v>
      </c>
      <c r="E405" s="85">
        <v>23160</v>
      </c>
      <c r="F405" s="93">
        <v>1.67</v>
      </c>
      <c r="G405" s="94">
        <v>1</v>
      </c>
      <c r="H405" s="88"/>
      <c r="I405" s="95">
        <v>1.4</v>
      </c>
      <c r="J405" s="95">
        <v>1.68</v>
      </c>
      <c r="K405" s="95">
        <v>2.23</v>
      </c>
      <c r="L405" s="96">
        <v>2.57</v>
      </c>
      <c r="M405" s="97">
        <v>0</v>
      </c>
      <c r="N405" s="98">
        <f>(M405*$E405*$F405*$G405*$I405*$N$11)</f>
        <v>0</v>
      </c>
      <c r="O405" s="97"/>
      <c r="P405" s="97">
        <f t="shared" si="929"/>
        <v>0</v>
      </c>
      <c r="Q405" s="97"/>
      <c r="R405" s="98">
        <f>(Q405*$E405*$F405*$G405*$I405*$R$11)</f>
        <v>0</v>
      </c>
      <c r="S405" s="97"/>
      <c r="T405" s="98">
        <f t="shared" si="930"/>
        <v>0</v>
      </c>
      <c r="U405" s="97"/>
      <c r="V405" s="98">
        <f>(U405*$E405*$F405*$G405*$I405*$V$11)</f>
        <v>0</v>
      </c>
      <c r="W405" s="97"/>
      <c r="X405" s="98">
        <f>(W405*$E405*$F405*$G405*$I405*$X$11)</f>
        <v>0</v>
      </c>
      <c r="Y405" s="97"/>
      <c r="Z405" s="98">
        <f>(Y405*$E405*$F405*$G405*$I405*$Z$11)</f>
        <v>0</v>
      </c>
      <c r="AA405" s="97"/>
      <c r="AB405" s="98">
        <f>(AA405*$E405*$F405*$G405*$I405*$AB$11)</f>
        <v>0</v>
      </c>
      <c r="AC405" s="97"/>
      <c r="AD405" s="98">
        <f>(AC405*$E405*$F405*$G405*$I405*$AD$11)</f>
        <v>0</v>
      </c>
      <c r="AE405" s="97"/>
      <c r="AF405" s="98">
        <f>(AE405*$E405*$F405*$G405*$I405*$AF$11)</f>
        <v>0</v>
      </c>
      <c r="AG405" s="99"/>
      <c r="AH405" s="98">
        <f>(AG405*$E405*$F405*$G405*$I405*$AH$11)</f>
        <v>0</v>
      </c>
      <c r="AI405" s="97"/>
      <c r="AJ405" s="98">
        <f>(AI405*$E405*$F405*$G405*$I405*$AJ$11)</f>
        <v>0</v>
      </c>
      <c r="AK405" s="97"/>
      <c r="AL405" s="97">
        <f t="shared" si="931"/>
        <v>0</v>
      </c>
      <c r="AM405" s="97"/>
      <c r="AN405" s="98">
        <f t="shared" si="932"/>
        <v>0</v>
      </c>
      <c r="AO405" s="103"/>
      <c r="AP405" s="98">
        <f>(AO405*$E405*$F405*$G405*$J405*$AP$11)</f>
        <v>0</v>
      </c>
      <c r="AQ405" s="97"/>
      <c r="AR405" s="102">
        <f>(AQ405*$E405*$F405*$G405*$J405*$AR$11)</f>
        <v>0</v>
      </c>
      <c r="AS405" s="97"/>
      <c r="AT405" s="98">
        <f>(AS405*$E405*$F405*$G405*$I405*$AT$11)</f>
        <v>0</v>
      </c>
      <c r="AU405" s="97"/>
      <c r="AV405" s="97">
        <f>(AU405*$E405*$F405*$G405*$I405*$AV$11)</f>
        <v>0</v>
      </c>
      <c r="AW405" s="97">
        <v>30</v>
      </c>
      <c r="AX405" s="98">
        <f t="shared" si="933"/>
        <v>1461998.16</v>
      </c>
      <c r="AY405" s="97"/>
      <c r="AZ405" s="98">
        <f>(AY405*$E405*$F405*$G405*$I405*$AZ$11)</f>
        <v>0</v>
      </c>
      <c r="BA405" s="97"/>
      <c r="BB405" s="98">
        <f>(BA405*$E405*$F405*$G405*$I405*$BB$11)</f>
        <v>0</v>
      </c>
      <c r="BC405" s="97"/>
      <c r="BD405" s="98">
        <f>(BC405*$E405*$F405*$G405*$I405*$BD$11)</f>
        <v>0</v>
      </c>
      <c r="BE405" s="97"/>
      <c r="BF405" s="98">
        <f>(BE405*$E405*$F405*$G405*$I405*$BF$11)</f>
        <v>0</v>
      </c>
      <c r="BG405" s="97"/>
      <c r="BH405" s="98">
        <f>(BG405*$E405*$F405*$G405*$J405*$BH$11)</f>
        <v>0</v>
      </c>
      <c r="BI405" s="97"/>
      <c r="BJ405" s="98">
        <f>(BI405*$E405*$F405*$G405*$J405*$BJ$11)</f>
        <v>0</v>
      </c>
      <c r="BK405" s="97"/>
      <c r="BL405" s="98">
        <f>(BK405*$E405*$F405*$G405*$J405*$BL$11)</f>
        <v>0</v>
      </c>
      <c r="BM405" s="97"/>
      <c r="BN405" s="98">
        <f>(BM405*$E405*$F405*$G405*$J405*$BN$11)</f>
        <v>0</v>
      </c>
      <c r="BO405" s="97"/>
      <c r="BP405" s="98">
        <f t="shared" si="934"/>
        <v>0</v>
      </c>
      <c r="BQ405" s="97"/>
      <c r="BR405" s="98">
        <f>(BQ405*$E405*$F405*$G405*$J405*$BR$11)</f>
        <v>0</v>
      </c>
      <c r="BS405" s="97"/>
      <c r="BT405" s="102">
        <f>(BS405*$E405*$F405*$G405*$J405*$BT$11)</f>
        <v>0</v>
      </c>
      <c r="BU405" s="104"/>
      <c r="BV405" s="98">
        <f>(BU405*$E405*$F405*$G405*$I405*$BV$11)</f>
        <v>0</v>
      </c>
      <c r="BW405" s="97"/>
      <c r="BX405" s="98">
        <f>(BW405*$E405*$F405*$G405*$I405*$BX$11)</f>
        <v>0</v>
      </c>
      <c r="BY405" s="97"/>
      <c r="BZ405" s="98">
        <f>(BY405*$E405*$F405*$G405*$I405*$BZ$11)</f>
        <v>0</v>
      </c>
      <c r="CA405" s="97"/>
      <c r="CB405" s="98">
        <f>(CA405*$E405*$F405*$G405*$J405*$CB$11)</f>
        <v>0</v>
      </c>
      <c r="CC405" s="97"/>
      <c r="CD405" s="98">
        <f>(CC405*$E405*$F405*$G405*$I405*$CD$11)</f>
        <v>0</v>
      </c>
      <c r="CE405" s="97"/>
      <c r="CF405" s="98">
        <f>(CE405*$E405*$F405*$G405*$I405*$CF$11)</f>
        <v>0</v>
      </c>
      <c r="CG405" s="97"/>
      <c r="CH405" s="98">
        <f>(CG405*$E405*$F405*$G405*$I405*$CH$11)</f>
        <v>0</v>
      </c>
      <c r="CI405" s="97"/>
      <c r="CJ405" s="98">
        <f>(CI405*$E405*$F405*$G405*$I405*$CJ$11)</f>
        <v>0</v>
      </c>
      <c r="CK405" s="97"/>
      <c r="CL405" s="98">
        <f>(CK405*$E405*$F405*$G405*$I405*$CL$11)</f>
        <v>0</v>
      </c>
      <c r="CM405" s="97"/>
      <c r="CN405" s="98">
        <f>(CM405*$E405*$F405*$G405*$I405*$CN$11)</f>
        <v>0</v>
      </c>
      <c r="CO405" s="97"/>
      <c r="CP405" s="98">
        <f>(CO405*$E405*$F405*$G405*$J405*$CP$11)</f>
        <v>0</v>
      </c>
      <c r="CQ405" s="97"/>
      <c r="CR405" s="98">
        <f>(CQ405*$E405*$F405*$G405*$J405*$CR$11)</f>
        <v>0</v>
      </c>
      <c r="CS405" s="97"/>
      <c r="CT405" s="98">
        <f>(CS405*$E405*$F405*$G405*$J405*$CT$11)</f>
        <v>0</v>
      </c>
      <c r="CU405" s="103"/>
      <c r="CV405" s="98">
        <f>(CU405*$E405*$F405*$G405*$J405*$CV$11)</f>
        <v>0</v>
      </c>
      <c r="CW405" s="97"/>
      <c r="CX405" s="102">
        <f>(CW405*$E405*$F405*$G405*$J405*$CX$11)</f>
        <v>0</v>
      </c>
      <c r="CY405" s="97"/>
      <c r="CZ405" s="98">
        <f t="shared" si="935"/>
        <v>0</v>
      </c>
      <c r="DA405" s="104"/>
      <c r="DB405" s="98">
        <f>(DA405*$E405*$F405*$G405*$J405*$DB$11)</f>
        <v>0</v>
      </c>
      <c r="DC405" s="97"/>
      <c r="DD405" s="98">
        <f>(DC405*$E405*$F405*$G405*$J405*$DD$11)</f>
        <v>0</v>
      </c>
      <c r="DE405" s="97"/>
      <c r="DF405" s="98">
        <f>(DE405*$E405*$F405*$G405*$K405*$DF$11)</f>
        <v>0</v>
      </c>
      <c r="DG405" s="97"/>
      <c r="DH405" s="102">
        <f>(DG405*$E405*$F405*$G405*$L405*$DH$11)</f>
        <v>0</v>
      </c>
      <c r="DI405" s="98">
        <f t="shared" si="927"/>
        <v>30</v>
      </c>
      <c r="DJ405" s="98">
        <f t="shared" si="928"/>
        <v>1461998.16</v>
      </c>
    </row>
    <row r="406" spans="1:114" ht="60" x14ac:dyDescent="0.25">
      <c r="A406" s="89"/>
      <c r="B406" s="90">
        <v>352</v>
      </c>
      <c r="C406" s="91" t="s">
        <v>887</v>
      </c>
      <c r="D406" s="92" t="s">
        <v>888</v>
      </c>
      <c r="E406" s="85">
        <v>23160</v>
      </c>
      <c r="F406" s="93">
        <v>3.03</v>
      </c>
      <c r="G406" s="94">
        <v>1</v>
      </c>
      <c r="H406" s="88"/>
      <c r="I406" s="95">
        <v>1.4</v>
      </c>
      <c r="J406" s="95">
        <v>1.68</v>
      </c>
      <c r="K406" s="95">
        <v>2.23</v>
      </c>
      <c r="L406" s="96">
        <v>2.57</v>
      </c>
      <c r="M406" s="97">
        <v>0</v>
      </c>
      <c r="N406" s="98">
        <f>(M406*$E406*$F406*$G406*$I406*$N$11)</f>
        <v>0</v>
      </c>
      <c r="O406" s="97"/>
      <c r="P406" s="97">
        <f t="shared" si="929"/>
        <v>0</v>
      </c>
      <c r="Q406" s="97"/>
      <c r="R406" s="98">
        <f>(Q406*$E406*$F406*$G406*$I406*$R$11)</f>
        <v>0</v>
      </c>
      <c r="S406" s="97"/>
      <c r="T406" s="98">
        <f t="shared" si="930"/>
        <v>0</v>
      </c>
      <c r="U406" s="97"/>
      <c r="V406" s="98">
        <f>(U406*$E406*$F406*$G406*$I406*$V$11)</f>
        <v>0</v>
      </c>
      <c r="W406" s="97"/>
      <c r="X406" s="98">
        <f>(W406*$E406*$F406*$G406*$I406*$X$11)</f>
        <v>0</v>
      </c>
      <c r="Y406" s="97"/>
      <c r="Z406" s="98">
        <f>(Y406*$E406*$F406*$G406*$I406*$Z$11)</f>
        <v>0</v>
      </c>
      <c r="AA406" s="97"/>
      <c r="AB406" s="98">
        <f>(AA406*$E406*$F406*$G406*$I406*$AB$11)</f>
        <v>0</v>
      </c>
      <c r="AC406" s="97"/>
      <c r="AD406" s="98">
        <f>(AC406*$E406*$F406*$G406*$I406*$AD$11)</f>
        <v>0</v>
      </c>
      <c r="AE406" s="97"/>
      <c r="AF406" s="98">
        <f>(AE406*$E406*$F406*$G406*$I406*$AF$11)</f>
        <v>0</v>
      </c>
      <c r="AG406" s="99"/>
      <c r="AH406" s="98">
        <f>(AG406*$E406*$F406*$G406*$I406*$AH$11)</f>
        <v>0</v>
      </c>
      <c r="AI406" s="97"/>
      <c r="AJ406" s="98">
        <f>(AI406*$E406*$F406*$G406*$I406*$AJ$11)</f>
        <v>0</v>
      </c>
      <c r="AK406" s="97"/>
      <c r="AL406" s="97">
        <f t="shared" si="931"/>
        <v>0</v>
      </c>
      <c r="AM406" s="97"/>
      <c r="AN406" s="98">
        <f t="shared" si="932"/>
        <v>0</v>
      </c>
      <c r="AO406" s="103">
        <v>0</v>
      </c>
      <c r="AP406" s="98">
        <f>(AO406*$E406*$F406*$G406*$J406*$AP$11)</f>
        <v>0</v>
      </c>
      <c r="AQ406" s="97"/>
      <c r="AR406" s="102">
        <f>(AQ406*$E406*$F406*$G406*$J406*$AR$11)</f>
        <v>0</v>
      </c>
      <c r="AS406" s="97"/>
      <c r="AT406" s="98">
        <f>(AS406*$E406*$F406*$G406*$I406*$AT$11)</f>
        <v>0</v>
      </c>
      <c r="AU406" s="97"/>
      <c r="AV406" s="97">
        <f>(AU406*$E406*$F406*$G406*$I406*$AV$11)</f>
        <v>0</v>
      </c>
      <c r="AW406" s="97">
        <v>10</v>
      </c>
      <c r="AX406" s="98">
        <f t="shared" si="933"/>
        <v>884202.48</v>
      </c>
      <c r="AY406" s="97"/>
      <c r="AZ406" s="98">
        <f>(AY406*$E406*$F406*$G406*$I406*$AZ$11)</f>
        <v>0</v>
      </c>
      <c r="BA406" s="97"/>
      <c r="BB406" s="98">
        <f>(BA406*$E406*$F406*$G406*$I406*$BB$11)</f>
        <v>0</v>
      </c>
      <c r="BC406" s="97"/>
      <c r="BD406" s="98">
        <f>(BC406*$E406*$F406*$G406*$I406*$BD$11)</f>
        <v>0</v>
      </c>
      <c r="BE406" s="97"/>
      <c r="BF406" s="98">
        <f>(BE406*$E406*$F406*$G406*$I406*$BF$11)</f>
        <v>0</v>
      </c>
      <c r="BG406" s="97"/>
      <c r="BH406" s="98">
        <f>(BG406*$E406*$F406*$G406*$J406*$BH$11)</f>
        <v>0</v>
      </c>
      <c r="BI406" s="97"/>
      <c r="BJ406" s="98">
        <f>(BI406*$E406*$F406*$G406*$J406*$BJ$11)</f>
        <v>0</v>
      </c>
      <c r="BK406" s="97"/>
      <c r="BL406" s="98">
        <f>(BK406*$E406*$F406*$G406*$J406*$BL$11)</f>
        <v>0</v>
      </c>
      <c r="BM406" s="97"/>
      <c r="BN406" s="98">
        <f>(BM406*$E406*$F406*$G406*$J406*$BN$11)</f>
        <v>0</v>
      </c>
      <c r="BO406" s="97"/>
      <c r="BP406" s="98">
        <f t="shared" si="934"/>
        <v>0</v>
      </c>
      <c r="BQ406" s="97"/>
      <c r="BR406" s="98">
        <f>(BQ406*$E406*$F406*$G406*$J406*$BR$11)</f>
        <v>0</v>
      </c>
      <c r="BS406" s="97"/>
      <c r="BT406" s="102">
        <f>(BS406*$E406*$F406*$G406*$J406*$BT$11)</f>
        <v>0</v>
      </c>
      <c r="BU406" s="104"/>
      <c r="BV406" s="98">
        <f>(BU406*$E406*$F406*$G406*$I406*$BV$11)</f>
        <v>0</v>
      </c>
      <c r="BW406" s="97"/>
      <c r="BX406" s="98">
        <f>(BW406*$E406*$F406*$G406*$I406*$BX$11)</f>
        <v>0</v>
      </c>
      <c r="BY406" s="97"/>
      <c r="BZ406" s="98">
        <f>(BY406*$E406*$F406*$G406*$I406*$BZ$11)</f>
        <v>0</v>
      </c>
      <c r="CA406" s="97"/>
      <c r="CB406" s="98">
        <f>(CA406*$E406*$F406*$G406*$J406*$CB$11)</f>
        <v>0</v>
      </c>
      <c r="CC406" s="97"/>
      <c r="CD406" s="98">
        <f>(CC406*$E406*$F406*$G406*$I406*$CD$11)</f>
        <v>0</v>
      </c>
      <c r="CE406" s="97"/>
      <c r="CF406" s="98">
        <f>(CE406*$E406*$F406*$G406*$I406*$CF$11)</f>
        <v>0</v>
      </c>
      <c r="CG406" s="97"/>
      <c r="CH406" s="98">
        <f>(CG406*$E406*$F406*$G406*$I406*$CH$11)</f>
        <v>0</v>
      </c>
      <c r="CI406" s="97"/>
      <c r="CJ406" s="98">
        <f>(CI406*$E406*$F406*$G406*$I406*$CJ$11)</f>
        <v>0</v>
      </c>
      <c r="CK406" s="97"/>
      <c r="CL406" s="98">
        <f>(CK406*$E406*$F406*$G406*$I406*$CL$11)</f>
        <v>0</v>
      </c>
      <c r="CM406" s="97"/>
      <c r="CN406" s="98">
        <f>(CM406*$E406*$F406*$G406*$I406*$CN$11)</f>
        <v>0</v>
      </c>
      <c r="CO406" s="97"/>
      <c r="CP406" s="98">
        <f>(CO406*$E406*$F406*$G406*$J406*$CP$11)</f>
        <v>0</v>
      </c>
      <c r="CQ406" s="97"/>
      <c r="CR406" s="98">
        <f>(CQ406*$E406*$F406*$G406*$J406*$CR$11)</f>
        <v>0</v>
      </c>
      <c r="CS406" s="97"/>
      <c r="CT406" s="98">
        <f>(CS406*$E406*$F406*$G406*$J406*$CT$11)</f>
        <v>0</v>
      </c>
      <c r="CU406" s="103">
        <v>0</v>
      </c>
      <c r="CV406" s="98">
        <f>(CU406*$E406*$F406*$G406*$J406*$CV$11)</f>
        <v>0</v>
      </c>
      <c r="CW406" s="97"/>
      <c r="CX406" s="102">
        <f>(CW406*$E406*$F406*$G406*$J406*$CX$11)</f>
        <v>0</v>
      </c>
      <c r="CY406" s="97"/>
      <c r="CZ406" s="98">
        <f t="shared" si="935"/>
        <v>0</v>
      </c>
      <c r="DA406" s="104"/>
      <c r="DB406" s="98">
        <f>(DA406*$E406*$F406*$G406*$J406*$DB$11)</f>
        <v>0</v>
      </c>
      <c r="DC406" s="97"/>
      <c r="DD406" s="98">
        <f>(DC406*$E406*$F406*$G406*$J406*$DD$11)</f>
        <v>0</v>
      </c>
      <c r="DE406" s="97"/>
      <c r="DF406" s="98">
        <f>(DE406*$E406*$F406*$G406*$K406*$DF$11)</f>
        <v>0</v>
      </c>
      <c r="DG406" s="97"/>
      <c r="DH406" s="102">
        <f>(DG406*$E406*$F406*$G406*$L406*$DH$11)</f>
        <v>0</v>
      </c>
      <c r="DI406" s="98">
        <f t="shared" si="927"/>
        <v>10</v>
      </c>
      <c r="DJ406" s="98">
        <f t="shared" si="928"/>
        <v>884202.48</v>
      </c>
    </row>
    <row r="407" spans="1:114" ht="30" x14ac:dyDescent="0.25">
      <c r="A407" s="89"/>
      <c r="B407" s="90">
        <v>353</v>
      </c>
      <c r="C407" s="91" t="s">
        <v>889</v>
      </c>
      <c r="D407" s="92" t="s">
        <v>890</v>
      </c>
      <c r="E407" s="85">
        <v>23160</v>
      </c>
      <c r="F407" s="93">
        <v>1.02</v>
      </c>
      <c r="G407" s="94">
        <v>1</v>
      </c>
      <c r="H407" s="88"/>
      <c r="I407" s="95">
        <v>1.4</v>
      </c>
      <c r="J407" s="95">
        <v>1.68</v>
      </c>
      <c r="K407" s="95">
        <v>2.23</v>
      </c>
      <c r="L407" s="96">
        <v>2.57</v>
      </c>
      <c r="M407" s="97">
        <v>0</v>
      </c>
      <c r="N407" s="98">
        <f>(M407*$E407*$F407*$G407*$I407*$N$11)</f>
        <v>0</v>
      </c>
      <c r="O407" s="97"/>
      <c r="P407" s="97">
        <f t="shared" si="929"/>
        <v>0</v>
      </c>
      <c r="Q407" s="97"/>
      <c r="R407" s="98">
        <f>(Q407*$E407*$F407*$G407*$I407*$R$11)</f>
        <v>0</v>
      </c>
      <c r="S407" s="97"/>
      <c r="T407" s="98">
        <f t="shared" si="930"/>
        <v>0</v>
      </c>
      <c r="U407" s="97"/>
      <c r="V407" s="98">
        <f>(U407*$E407*$F407*$G407*$I407*$V$11)</f>
        <v>0</v>
      </c>
      <c r="W407" s="97"/>
      <c r="X407" s="98">
        <f>(W407*$E407*$F407*$G407*$I407*$X$11)</f>
        <v>0</v>
      </c>
      <c r="Y407" s="97"/>
      <c r="Z407" s="98">
        <f>(Y407*$E407*$F407*$G407*$I407*$Z$11)</f>
        <v>0</v>
      </c>
      <c r="AA407" s="97"/>
      <c r="AB407" s="98">
        <f>(AA407*$E407*$F407*$G407*$I407*$AB$11)</f>
        <v>0</v>
      </c>
      <c r="AC407" s="97"/>
      <c r="AD407" s="98">
        <f>(AC407*$E407*$F407*$G407*$I407*$AD$11)</f>
        <v>0</v>
      </c>
      <c r="AE407" s="97"/>
      <c r="AF407" s="98">
        <f>(AE407*$E407*$F407*$G407*$I407*$AF$11)</f>
        <v>0</v>
      </c>
      <c r="AG407" s="99"/>
      <c r="AH407" s="98">
        <f>(AG407*$E407*$F407*$G407*$I407*$AH$11)</f>
        <v>0</v>
      </c>
      <c r="AI407" s="97"/>
      <c r="AJ407" s="98">
        <f>(AI407*$E407*$F407*$G407*$I407*$AJ$11)</f>
        <v>0</v>
      </c>
      <c r="AK407" s="97"/>
      <c r="AL407" s="97">
        <f t="shared" si="931"/>
        <v>0</v>
      </c>
      <c r="AM407" s="97"/>
      <c r="AN407" s="98">
        <f t="shared" si="932"/>
        <v>0</v>
      </c>
      <c r="AO407" s="103"/>
      <c r="AP407" s="98">
        <f>(AO407*$E407*$F407*$G407*$J407*$AP$11)</f>
        <v>0</v>
      </c>
      <c r="AQ407" s="97"/>
      <c r="AR407" s="102">
        <f>(AQ407*$E407*$F407*$G407*$J407*$AR$11)</f>
        <v>0</v>
      </c>
      <c r="AS407" s="97"/>
      <c r="AT407" s="98">
        <f>(AS407*$E407*$F407*$G407*$I407*$AT$11)</f>
        <v>0</v>
      </c>
      <c r="AU407" s="97"/>
      <c r="AV407" s="97">
        <f>(AU407*$E407*$F407*$G407*$I407*$AV$11)</f>
        <v>0</v>
      </c>
      <c r="AW407" s="97">
        <v>5</v>
      </c>
      <c r="AX407" s="98">
        <f t="shared" si="933"/>
        <v>148826.16</v>
      </c>
      <c r="AY407" s="97"/>
      <c r="AZ407" s="98">
        <f>(AY407*$E407*$F407*$G407*$I407*$AZ$11)</f>
        <v>0</v>
      </c>
      <c r="BA407" s="97"/>
      <c r="BB407" s="98">
        <f>(BA407*$E407*$F407*$G407*$I407*$BB$11)</f>
        <v>0</v>
      </c>
      <c r="BC407" s="97"/>
      <c r="BD407" s="98">
        <f>(BC407*$E407*$F407*$G407*$I407*$BD$11)</f>
        <v>0</v>
      </c>
      <c r="BE407" s="97"/>
      <c r="BF407" s="98">
        <f>(BE407*$E407*$F407*$G407*$I407*$BF$11)</f>
        <v>0</v>
      </c>
      <c r="BG407" s="97"/>
      <c r="BH407" s="98">
        <f>(BG407*$E407*$F407*$G407*$J407*$BH$11)</f>
        <v>0</v>
      </c>
      <c r="BI407" s="97"/>
      <c r="BJ407" s="98">
        <f>(BI407*$E407*$F407*$G407*$J407*$BJ$11)</f>
        <v>0</v>
      </c>
      <c r="BK407" s="97"/>
      <c r="BL407" s="98">
        <f>(BK407*$E407*$F407*$G407*$J407*$BL$11)</f>
        <v>0</v>
      </c>
      <c r="BM407" s="97"/>
      <c r="BN407" s="98">
        <f>(BM407*$E407*$F407*$G407*$J407*$BN$11)</f>
        <v>0</v>
      </c>
      <c r="BO407" s="97"/>
      <c r="BP407" s="98">
        <f t="shared" si="934"/>
        <v>0</v>
      </c>
      <c r="BQ407" s="97"/>
      <c r="BR407" s="98">
        <f>(BQ407*$E407*$F407*$G407*$J407*$BR$11)</f>
        <v>0</v>
      </c>
      <c r="BS407" s="97"/>
      <c r="BT407" s="102">
        <f>(BS407*$E407*$F407*$G407*$J407*$BT$11)</f>
        <v>0</v>
      </c>
      <c r="BU407" s="104"/>
      <c r="BV407" s="98">
        <f>(BU407*$E407*$F407*$G407*$I407*$BV$11)</f>
        <v>0</v>
      </c>
      <c r="BW407" s="97"/>
      <c r="BX407" s="98">
        <f>(BW407*$E407*$F407*$G407*$I407*$BX$11)</f>
        <v>0</v>
      </c>
      <c r="BY407" s="97"/>
      <c r="BZ407" s="98">
        <f>(BY407*$E407*$F407*$G407*$I407*$BZ$11)</f>
        <v>0</v>
      </c>
      <c r="CA407" s="97"/>
      <c r="CB407" s="98">
        <f>(CA407*$E407*$F407*$G407*$J407*$CB$11)</f>
        <v>0</v>
      </c>
      <c r="CC407" s="97"/>
      <c r="CD407" s="98">
        <f>(CC407*$E407*$F407*$G407*$I407*$CD$11)</f>
        <v>0</v>
      </c>
      <c r="CE407" s="97"/>
      <c r="CF407" s="98">
        <f>(CE407*$E407*$F407*$G407*$I407*$CF$11)</f>
        <v>0</v>
      </c>
      <c r="CG407" s="97"/>
      <c r="CH407" s="98">
        <f>(CG407*$E407*$F407*$G407*$I407*$CH$11)</f>
        <v>0</v>
      </c>
      <c r="CI407" s="97"/>
      <c r="CJ407" s="98">
        <f>(CI407*$E407*$F407*$G407*$I407*$CJ$11)</f>
        <v>0</v>
      </c>
      <c r="CK407" s="97"/>
      <c r="CL407" s="98">
        <f>(CK407*$E407*$F407*$G407*$I407*$CL$11)</f>
        <v>0</v>
      </c>
      <c r="CM407" s="97"/>
      <c r="CN407" s="98">
        <f>(CM407*$E407*$F407*$G407*$I407*$CN$11)</f>
        <v>0</v>
      </c>
      <c r="CO407" s="97"/>
      <c r="CP407" s="98">
        <f>(CO407*$E407*$F407*$G407*$J407*$CP$11)</f>
        <v>0</v>
      </c>
      <c r="CQ407" s="97"/>
      <c r="CR407" s="98">
        <f>(CQ407*$E407*$F407*$G407*$J407*$CR$11)</f>
        <v>0</v>
      </c>
      <c r="CS407" s="97"/>
      <c r="CT407" s="98">
        <f>(CS407*$E407*$F407*$G407*$J407*$CT$11)</f>
        <v>0</v>
      </c>
      <c r="CU407" s="103"/>
      <c r="CV407" s="98">
        <f>(CU407*$E407*$F407*$G407*$J407*$CV$11)</f>
        <v>0</v>
      </c>
      <c r="CW407" s="97"/>
      <c r="CX407" s="102">
        <f>(CW407*$E407*$F407*$G407*$J407*$CX$11)</f>
        <v>0</v>
      </c>
      <c r="CY407" s="97"/>
      <c r="CZ407" s="98">
        <f t="shared" si="935"/>
        <v>0</v>
      </c>
      <c r="DA407" s="104"/>
      <c r="DB407" s="98">
        <f>(DA407*$E407*$F407*$G407*$J407*$DB$11)</f>
        <v>0</v>
      </c>
      <c r="DC407" s="97"/>
      <c r="DD407" s="98">
        <f>(DC407*$E407*$F407*$G407*$J407*$DD$11)</f>
        <v>0</v>
      </c>
      <c r="DE407" s="97"/>
      <c r="DF407" s="98">
        <f>(DE407*$E407*$F407*$G407*$K407*$DF$11)</f>
        <v>0</v>
      </c>
      <c r="DG407" s="97"/>
      <c r="DH407" s="102">
        <f>(DG407*$E407*$F407*$G407*$L407*$DH$11)</f>
        <v>0</v>
      </c>
      <c r="DI407" s="98">
        <f t="shared" si="927"/>
        <v>5</v>
      </c>
      <c r="DJ407" s="98">
        <f t="shared" si="928"/>
        <v>148826.16</v>
      </c>
    </row>
    <row r="408" spans="1:114" ht="30" x14ac:dyDescent="0.25">
      <c r="A408" s="89"/>
      <c r="B408" s="90">
        <v>354</v>
      </c>
      <c r="C408" s="91" t="s">
        <v>891</v>
      </c>
      <c r="D408" s="92" t="s">
        <v>892</v>
      </c>
      <c r="E408" s="85">
        <v>23160</v>
      </c>
      <c r="F408" s="93">
        <v>1.38</v>
      </c>
      <c r="G408" s="94">
        <v>1</v>
      </c>
      <c r="H408" s="88"/>
      <c r="I408" s="95">
        <v>1.4</v>
      </c>
      <c r="J408" s="95">
        <v>1.68</v>
      </c>
      <c r="K408" s="95">
        <v>2.23</v>
      </c>
      <c r="L408" s="96">
        <v>2.57</v>
      </c>
      <c r="M408" s="97">
        <v>0</v>
      </c>
      <c r="N408" s="98">
        <f>(M408*$E408*$F408*$G408*$I408*$N$11)</f>
        <v>0</v>
      </c>
      <c r="O408" s="97"/>
      <c r="P408" s="97">
        <f t="shared" si="929"/>
        <v>0</v>
      </c>
      <c r="Q408" s="97"/>
      <c r="R408" s="98">
        <f>(Q408*$E408*$F408*$G408*$I408*$R$11)</f>
        <v>0</v>
      </c>
      <c r="S408" s="97"/>
      <c r="T408" s="98">
        <f t="shared" si="930"/>
        <v>0</v>
      </c>
      <c r="U408" s="97"/>
      <c r="V408" s="98">
        <f>(U408*$E408*$F408*$G408*$I408*$V$11)</f>
        <v>0</v>
      </c>
      <c r="W408" s="97"/>
      <c r="X408" s="98">
        <f>(W408*$E408*$F408*$G408*$I408*$X$11)</f>
        <v>0</v>
      </c>
      <c r="Y408" s="97"/>
      <c r="Z408" s="98">
        <f>(Y408*$E408*$F408*$G408*$I408*$Z$11)</f>
        <v>0</v>
      </c>
      <c r="AA408" s="97"/>
      <c r="AB408" s="98">
        <f>(AA408*$E408*$F408*$G408*$I408*$AB$11)</f>
        <v>0</v>
      </c>
      <c r="AC408" s="97"/>
      <c r="AD408" s="98">
        <f>(AC408*$E408*$F408*$G408*$I408*$AD$11)</f>
        <v>0</v>
      </c>
      <c r="AE408" s="97"/>
      <c r="AF408" s="98">
        <f>(AE408*$E408*$F408*$G408*$I408*$AF$11)</f>
        <v>0</v>
      </c>
      <c r="AG408" s="99"/>
      <c r="AH408" s="98">
        <f>(AG408*$E408*$F408*$G408*$I408*$AH$11)</f>
        <v>0</v>
      </c>
      <c r="AI408" s="97"/>
      <c r="AJ408" s="98">
        <f>(AI408*$E408*$F408*$G408*$I408*$AJ$11)</f>
        <v>0</v>
      </c>
      <c r="AK408" s="97"/>
      <c r="AL408" s="97">
        <f t="shared" si="931"/>
        <v>0</v>
      </c>
      <c r="AM408" s="97"/>
      <c r="AN408" s="98">
        <f t="shared" si="932"/>
        <v>0</v>
      </c>
      <c r="AO408" s="103"/>
      <c r="AP408" s="98">
        <f>(AO408*$E408*$F408*$G408*$J408*$AP$11)</f>
        <v>0</v>
      </c>
      <c r="AQ408" s="97"/>
      <c r="AR408" s="102">
        <f>(AQ408*$E408*$F408*$G408*$J408*$AR$11)</f>
        <v>0</v>
      </c>
      <c r="AS408" s="97"/>
      <c r="AT408" s="98">
        <f>(AS408*$E408*$F408*$G408*$I408*$AT$11)</f>
        <v>0</v>
      </c>
      <c r="AU408" s="97"/>
      <c r="AV408" s="97">
        <f>(AU408*$E408*$F408*$G408*$I408*$AV$11)</f>
        <v>0</v>
      </c>
      <c r="AW408" s="97">
        <v>5</v>
      </c>
      <c r="AX408" s="98">
        <f t="shared" si="933"/>
        <v>201353.03999999998</v>
      </c>
      <c r="AY408" s="97"/>
      <c r="AZ408" s="98">
        <f>(AY408*$E408*$F408*$G408*$I408*$AZ$11)</f>
        <v>0</v>
      </c>
      <c r="BA408" s="97"/>
      <c r="BB408" s="98">
        <f>(BA408*$E408*$F408*$G408*$I408*$BB$11)</f>
        <v>0</v>
      </c>
      <c r="BC408" s="97"/>
      <c r="BD408" s="98">
        <f>(BC408*$E408*$F408*$G408*$I408*$BD$11)</f>
        <v>0</v>
      </c>
      <c r="BE408" s="97"/>
      <c r="BF408" s="98">
        <f>(BE408*$E408*$F408*$G408*$I408*$BF$11)</f>
        <v>0</v>
      </c>
      <c r="BG408" s="97"/>
      <c r="BH408" s="98">
        <f>(BG408*$E408*$F408*$G408*$J408*$BH$11)</f>
        <v>0</v>
      </c>
      <c r="BI408" s="97"/>
      <c r="BJ408" s="98">
        <f>(BI408*$E408*$F408*$G408*$J408*$BJ$11)</f>
        <v>0</v>
      </c>
      <c r="BK408" s="97"/>
      <c r="BL408" s="98">
        <f>(BK408*$E408*$F408*$G408*$J408*$BL$11)</f>
        <v>0</v>
      </c>
      <c r="BM408" s="97"/>
      <c r="BN408" s="98">
        <f>(BM408*$E408*$F408*$G408*$J408*$BN$11)</f>
        <v>0</v>
      </c>
      <c r="BO408" s="97"/>
      <c r="BP408" s="98">
        <f t="shared" si="934"/>
        <v>0</v>
      </c>
      <c r="BQ408" s="97"/>
      <c r="BR408" s="98">
        <f>(BQ408*$E408*$F408*$G408*$J408*$BR$11)</f>
        <v>0</v>
      </c>
      <c r="BS408" s="97"/>
      <c r="BT408" s="102">
        <f>(BS408*$E408*$F408*$G408*$J408*$BT$11)</f>
        <v>0</v>
      </c>
      <c r="BU408" s="104"/>
      <c r="BV408" s="98">
        <f>(BU408*$E408*$F408*$G408*$I408*$BV$11)</f>
        <v>0</v>
      </c>
      <c r="BW408" s="97"/>
      <c r="BX408" s="98">
        <f>(BW408*$E408*$F408*$G408*$I408*$BX$11)</f>
        <v>0</v>
      </c>
      <c r="BY408" s="97"/>
      <c r="BZ408" s="98">
        <f>(BY408*$E408*$F408*$G408*$I408*$BZ$11)</f>
        <v>0</v>
      </c>
      <c r="CA408" s="97"/>
      <c r="CB408" s="98">
        <f>(CA408*$E408*$F408*$G408*$J408*$CB$11)</f>
        <v>0</v>
      </c>
      <c r="CC408" s="97"/>
      <c r="CD408" s="98">
        <f>(CC408*$E408*$F408*$G408*$I408*$CD$11)</f>
        <v>0</v>
      </c>
      <c r="CE408" s="97"/>
      <c r="CF408" s="98">
        <f>(CE408*$E408*$F408*$G408*$I408*$CF$11)</f>
        <v>0</v>
      </c>
      <c r="CG408" s="97"/>
      <c r="CH408" s="98">
        <f>(CG408*$E408*$F408*$G408*$I408*$CH$11)</f>
        <v>0</v>
      </c>
      <c r="CI408" s="97"/>
      <c r="CJ408" s="98">
        <f>(CI408*$E408*$F408*$G408*$I408*$CJ$11)</f>
        <v>0</v>
      </c>
      <c r="CK408" s="97"/>
      <c r="CL408" s="98">
        <f>(CK408*$E408*$F408*$G408*$I408*$CL$11)</f>
        <v>0</v>
      </c>
      <c r="CM408" s="97"/>
      <c r="CN408" s="98">
        <f>(CM408*$E408*$F408*$G408*$I408*$CN$11)</f>
        <v>0</v>
      </c>
      <c r="CO408" s="97"/>
      <c r="CP408" s="98">
        <f>(CO408*$E408*$F408*$G408*$J408*$CP$11)</f>
        <v>0</v>
      </c>
      <c r="CQ408" s="97"/>
      <c r="CR408" s="98">
        <f>(CQ408*$E408*$F408*$G408*$J408*$CR$11)</f>
        <v>0</v>
      </c>
      <c r="CS408" s="97"/>
      <c r="CT408" s="98">
        <f>(CS408*$E408*$F408*$G408*$J408*$CT$11)</f>
        <v>0</v>
      </c>
      <c r="CU408" s="103"/>
      <c r="CV408" s="98">
        <f>(CU408*$E408*$F408*$G408*$J408*$CV$11)</f>
        <v>0</v>
      </c>
      <c r="CW408" s="97"/>
      <c r="CX408" s="102">
        <f>(CW408*$E408*$F408*$G408*$J408*$CX$11)</f>
        <v>0</v>
      </c>
      <c r="CY408" s="97"/>
      <c r="CZ408" s="98">
        <f t="shared" si="935"/>
        <v>0</v>
      </c>
      <c r="DA408" s="104"/>
      <c r="DB408" s="98">
        <f>(DA408*$E408*$F408*$G408*$J408*$DB$11)</f>
        <v>0</v>
      </c>
      <c r="DC408" s="97"/>
      <c r="DD408" s="98">
        <f>(DC408*$E408*$F408*$G408*$J408*$DD$11)</f>
        <v>0</v>
      </c>
      <c r="DE408" s="97"/>
      <c r="DF408" s="98">
        <f>(DE408*$E408*$F408*$G408*$K408*$DF$11)</f>
        <v>0</v>
      </c>
      <c r="DG408" s="97"/>
      <c r="DH408" s="102">
        <f>(DG408*$E408*$F408*$G408*$L408*$DH$11)</f>
        <v>0</v>
      </c>
      <c r="DI408" s="98">
        <f t="shared" si="927"/>
        <v>5</v>
      </c>
      <c r="DJ408" s="98">
        <f t="shared" si="928"/>
        <v>201353.03999999998</v>
      </c>
    </row>
    <row r="409" spans="1:114" ht="30" x14ac:dyDescent="0.25">
      <c r="A409" s="89"/>
      <c r="B409" s="90">
        <v>355</v>
      </c>
      <c r="C409" s="91" t="s">
        <v>893</v>
      </c>
      <c r="D409" s="92" t="s">
        <v>894</v>
      </c>
      <c r="E409" s="85">
        <v>23160</v>
      </c>
      <c r="F409" s="94">
        <v>2</v>
      </c>
      <c r="G409" s="94">
        <v>1</v>
      </c>
      <c r="H409" s="88"/>
      <c r="I409" s="95">
        <v>1.4</v>
      </c>
      <c r="J409" s="95">
        <v>1.68</v>
      </c>
      <c r="K409" s="95">
        <v>2.23</v>
      </c>
      <c r="L409" s="96">
        <v>2.57</v>
      </c>
      <c r="M409" s="97">
        <v>0</v>
      </c>
      <c r="N409" s="98">
        <f t="shared" ref="N409:N417" si="936">(M409*$E409*$F409*$G409*$I409*$N$11)</f>
        <v>0</v>
      </c>
      <c r="O409" s="97"/>
      <c r="P409" s="97">
        <f t="shared" si="929"/>
        <v>0</v>
      </c>
      <c r="Q409" s="97"/>
      <c r="R409" s="98"/>
      <c r="S409" s="97"/>
      <c r="T409" s="98">
        <f t="shared" si="930"/>
        <v>0</v>
      </c>
      <c r="U409" s="97"/>
      <c r="V409" s="98"/>
      <c r="W409" s="97"/>
      <c r="X409" s="98"/>
      <c r="Y409" s="97"/>
      <c r="Z409" s="98"/>
      <c r="AA409" s="97"/>
      <c r="AB409" s="98"/>
      <c r="AC409" s="97"/>
      <c r="AD409" s="98"/>
      <c r="AE409" s="97"/>
      <c r="AF409" s="98"/>
      <c r="AG409" s="99"/>
      <c r="AH409" s="98"/>
      <c r="AI409" s="97"/>
      <c r="AJ409" s="98"/>
      <c r="AK409" s="97"/>
      <c r="AL409" s="97">
        <f t="shared" si="931"/>
        <v>0</v>
      </c>
      <c r="AM409" s="97"/>
      <c r="AN409" s="98">
        <f t="shared" si="932"/>
        <v>0</v>
      </c>
      <c r="AO409" s="103"/>
      <c r="AP409" s="98"/>
      <c r="AQ409" s="97"/>
      <c r="AR409" s="102"/>
      <c r="AS409" s="97"/>
      <c r="AT409" s="98"/>
      <c r="AU409" s="97"/>
      <c r="AV409" s="97"/>
      <c r="AW409" s="97"/>
      <c r="AX409" s="98">
        <f t="shared" si="933"/>
        <v>0</v>
      </c>
      <c r="AY409" s="97"/>
      <c r="AZ409" s="98"/>
      <c r="BA409" s="97"/>
      <c r="BB409" s="98"/>
      <c r="BC409" s="97"/>
      <c r="BD409" s="98"/>
      <c r="BE409" s="97"/>
      <c r="BF409" s="98"/>
      <c r="BG409" s="97"/>
      <c r="BH409" s="98"/>
      <c r="BI409" s="97"/>
      <c r="BJ409" s="98"/>
      <c r="BK409" s="97"/>
      <c r="BL409" s="98"/>
      <c r="BM409" s="97"/>
      <c r="BN409" s="98"/>
      <c r="BO409" s="97"/>
      <c r="BP409" s="98">
        <f t="shared" si="934"/>
        <v>0</v>
      </c>
      <c r="BQ409" s="97"/>
      <c r="BR409" s="98"/>
      <c r="BS409" s="97"/>
      <c r="BT409" s="102"/>
      <c r="BU409" s="104"/>
      <c r="BV409" s="98"/>
      <c r="BW409" s="97"/>
      <c r="BX409" s="98"/>
      <c r="BY409" s="97"/>
      <c r="BZ409" s="98"/>
      <c r="CA409" s="97"/>
      <c r="CB409" s="98"/>
      <c r="CC409" s="97"/>
      <c r="CD409" s="98"/>
      <c r="CE409" s="97"/>
      <c r="CF409" s="98"/>
      <c r="CG409" s="97"/>
      <c r="CH409" s="98"/>
      <c r="CI409" s="97"/>
      <c r="CJ409" s="98"/>
      <c r="CK409" s="97"/>
      <c r="CL409" s="98"/>
      <c r="CM409" s="97"/>
      <c r="CN409" s="98"/>
      <c r="CO409" s="97"/>
      <c r="CP409" s="98"/>
      <c r="CQ409" s="97"/>
      <c r="CR409" s="98"/>
      <c r="CS409" s="97"/>
      <c r="CT409" s="98"/>
      <c r="CU409" s="103"/>
      <c r="CV409" s="98"/>
      <c r="CW409" s="97"/>
      <c r="CX409" s="102"/>
      <c r="CY409" s="97"/>
      <c r="CZ409" s="98">
        <f t="shared" si="935"/>
        <v>0</v>
      </c>
      <c r="DA409" s="104"/>
      <c r="DB409" s="98"/>
      <c r="DC409" s="97"/>
      <c r="DD409" s="98"/>
      <c r="DE409" s="97"/>
      <c r="DF409" s="98"/>
      <c r="DG409" s="97"/>
      <c r="DH409" s="102"/>
      <c r="DI409" s="98">
        <f t="shared" si="927"/>
        <v>0</v>
      </c>
      <c r="DJ409" s="98">
        <f t="shared" si="928"/>
        <v>0</v>
      </c>
    </row>
    <row r="410" spans="1:114" ht="45" x14ac:dyDescent="0.25">
      <c r="A410" s="89"/>
      <c r="B410" s="90">
        <v>356</v>
      </c>
      <c r="C410" s="91" t="s">
        <v>895</v>
      </c>
      <c r="D410" s="92" t="s">
        <v>896</v>
      </c>
      <c r="E410" s="85">
        <v>23160</v>
      </c>
      <c r="F410" s="93">
        <v>0.59</v>
      </c>
      <c r="G410" s="94">
        <v>1</v>
      </c>
      <c r="H410" s="88"/>
      <c r="I410" s="95">
        <v>1.4</v>
      </c>
      <c r="J410" s="95">
        <v>1.68</v>
      </c>
      <c r="K410" s="95">
        <v>2.23</v>
      </c>
      <c r="L410" s="96">
        <v>2.57</v>
      </c>
      <c r="M410" s="97">
        <v>0</v>
      </c>
      <c r="N410" s="98">
        <f t="shared" si="936"/>
        <v>0</v>
      </c>
      <c r="O410" s="97"/>
      <c r="P410" s="97">
        <f t="shared" si="929"/>
        <v>0</v>
      </c>
      <c r="Q410" s="97"/>
      <c r="R410" s="98"/>
      <c r="S410" s="97"/>
      <c r="T410" s="98">
        <f t="shared" si="930"/>
        <v>0</v>
      </c>
      <c r="U410" s="97"/>
      <c r="V410" s="98"/>
      <c r="W410" s="97"/>
      <c r="X410" s="98"/>
      <c r="Y410" s="97"/>
      <c r="Z410" s="98"/>
      <c r="AA410" s="97"/>
      <c r="AB410" s="98"/>
      <c r="AC410" s="97"/>
      <c r="AD410" s="98"/>
      <c r="AE410" s="97"/>
      <c r="AF410" s="98"/>
      <c r="AG410" s="99"/>
      <c r="AH410" s="98"/>
      <c r="AI410" s="97"/>
      <c r="AJ410" s="98"/>
      <c r="AK410" s="97"/>
      <c r="AL410" s="97">
        <f t="shared" si="931"/>
        <v>0</v>
      </c>
      <c r="AM410" s="97"/>
      <c r="AN410" s="98">
        <f t="shared" si="932"/>
        <v>0</v>
      </c>
      <c r="AO410" s="103"/>
      <c r="AP410" s="98"/>
      <c r="AQ410" s="97"/>
      <c r="AR410" s="102"/>
      <c r="AS410" s="97"/>
      <c r="AT410" s="98"/>
      <c r="AU410" s="97"/>
      <c r="AV410" s="97"/>
      <c r="AW410" s="97">
        <v>1519</v>
      </c>
      <c r="AX410" s="98">
        <f t="shared" si="933"/>
        <v>26152841.735999998</v>
      </c>
      <c r="AY410" s="97"/>
      <c r="AZ410" s="98"/>
      <c r="BA410" s="97"/>
      <c r="BB410" s="98"/>
      <c r="BC410" s="97"/>
      <c r="BD410" s="98"/>
      <c r="BE410" s="97"/>
      <c r="BF410" s="98"/>
      <c r="BG410" s="97"/>
      <c r="BH410" s="98"/>
      <c r="BI410" s="97"/>
      <c r="BJ410" s="98"/>
      <c r="BK410" s="97"/>
      <c r="BL410" s="98"/>
      <c r="BM410" s="97"/>
      <c r="BN410" s="98"/>
      <c r="BO410" s="97"/>
      <c r="BP410" s="98">
        <f t="shared" si="934"/>
        <v>0</v>
      </c>
      <c r="BQ410" s="97"/>
      <c r="BR410" s="98"/>
      <c r="BS410" s="97"/>
      <c r="BT410" s="102"/>
      <c r="BU410" s="104"/>
      <c r="BV410" s="98"/>
      <c r="BW410" s="97"/>
      <c r="BX410" s="98"/>
      <c r="BY410" s="97"/>
      <c r="BZ410" s="98"/>
      <c r="CA410" s="97"/>
      <c r="CB410" s="98"/>
      <c r="CC410" s="97"/>
      <c r="CD410" s="98"/>
      <c r="CE410" s="97"/>
      <c r="CF410" s="98"/>
      <c r="CG410" s="97"/>
      <c r="CH410" s="98"/>
      <c r="CI410" s="97"/>
      <c r="CJ410" s="98"/>
      <c r="CK410" s="97"/>
      <c r="CL410" s="98"/>
      <c r="CM410" s="97"/>
      <c r="CN410" s="98"/>
      <c r="CO410" s="97"/>
      <c r="CP410" s="98"/>
      <c r="CQ410" s="97"/>
      <c r="CR410" s="98"/>
      <c r="CS410" s="97"/>
      <c r="CT410" s="98"/>
      <c r="CU410" s="103"/>
      <c r="CV410" s="98"/>
      <c r="CW410" s="97"/>
      <c r="CX410" s="102"/>
      <c r="CY410" s="97"/>
      <c r="CZ410" s="98">
        <f t="shared" si="935"/>
        <v>0</v>
      </c>
      <c r="DA410" s="104"/>
      <c r="DB410" s="98"/>
      <c r="DC410" s="97"/>
      <c r="DD410" s="98"/>
      <c r="DE410" s="97"/>
      <c r="DF410" s="98"/>
      <c r="DG410" s="97"/>
      <c r="DH410" s="102"/>
      <c r="DI410" s="98">
        <f t="shared" si="927"/>
        <v>1519</v>
      </c>
      <c r="DJ410" s="98">
        <f t="shared" si="928"/>
        <v>26152841.735999998</v>
      </c>
    </row>
    <row r="411" spans="1:114" ht="45" x14ac:dyDescent="0.25">
      <c r="A411" s="89"/>
      <c r="B411" s="90">
        <v>357</v>
      </c>
      <c r="C411" s="91" t="s">
        <v>897</v>
      </c>
      <c r="D411" s="92" t="s">
        <v>898</v>
      </c>
      <c r="E411" s="85">
        <v>23160</v>
      </c>
      <c r="F411" s="93">
        <v>0.84</v>
      </c>
      <c r="G411" s="94">
        <v>1</v>
      </c>
      <c r="H411" s="88"/>
      <c r="I411" s="95">
        <v>1.4</v>
      </c>
      <c r="J411" s="95">
        <v>1.68</v>
      </c>
      <c r="K411" s="95">
        <v>2.23</v>
      </c>
      <c r="L411" s="96">
        <v>2.57</v>
      </c>
      <c r="M411" s="97">
        <v>0</v>
      </c>
      <c r="N411" s="98">
        <f t="shared" si="936"/>
        <v>0</v>
      </c>
      <c r="O411" s="97"/>
      <c r="P411" s="97">
        <f t="shared" si="929"/>
        <v>0</v>
      </c>
      <c r="Q411" s="97"/>
      <c r="R411" s="98"/>
      <c r="S411" s="97"/>
      <c r="T411" s="98">
        <f t="shared" si="930"/>
        <v>0</v>
      </c>
      <c r="U411" s="97"/>
      <c r="V411" s="98"/>
      <c r="W411" s="97"/>
      <c r="X411" s="98"/>
      <c r="Y411" s="97"/>
      <c r="Z411" s="98"/>
      <c r="AA411" s="97"/>
      <c r="AB411" s="98"/>
      <c r="AC411" s="97"/>
      <c r="AD411" s="98"/>
      <c r="AE411" s="97"/>
      <c r="AF411" s="98"/>
      <c r="AG411" s="99"/>
      <c r="AH411" s="98"/>
      <c r="AI411" s="97"/>
      <c r="AJ411" s="98"/>
      <c r="AK411" s="97"/>
      <c r="AL411" s="97">
        <f t="shared" si="931"/>
        <v>0</v>
      </c>
      <c r="AM411" s="97"/>
      <c r="AN411" s="98">
        <f t="shared" si="932"/>
        <v>0</v>
      </c>
      <c r="AO411" s="103"/>
      <c r="AP411" s="98"/>
      <c r="AQ411" s="97"/>
      <c r="AR411" s="102"/>
      <c r="AS411" s="97"/>
      <c r="AT411" s="98"/>
      <c r="AU411" s="97"/>
      <c r="AV411" s="97"/>
      <c r="AW411" s="97">
        <v>178</v>
      </c>
      <c r="AX411" s="98">
        <f t="shared" si="933"/>
        <v>4363232.8319999995</v>
      </c>
      <c r="AY411" s="97"/>
      <c r="AZ411" s="98"/>
      <c r="BA411" s="97"/>
      <c r="BB411" s="98"/>
      <c r="BC411" s="97"/>
      <c r="BD411" s="98"/>
      <c r="BE411" s="97"/>
      <c r="BF411" s="98"/>
      <c r="BG411" s="97"/>
      <c r="BH411" s="98"/>
      <c r="BI411" s="97"/>
      <c r="BJ411" s="98"/>
      <c r="BK411" s="97"/>
      <c r="BL411" s="98"/>
      <c r="BM411" s="97"/>
      <c r="BN411" s="98"/>
      <c r="BO411" s="97"/>
      <c r="BP411" s="98">
        <f t="shared" si="934"/>
        <v>0</v>
      </c>
      <c r="BQ411" s="97"/>
      <c r="BR411" s="98"/>
      <c r="BS411" s="97"/>
      <c r="BT411" s="102"/>
      <c r="BU411" s="104"/>
      <c r="BV411" s="98"/>
      <c r="BW411" s="97"/>
      <c r="BX411" s="98"/>
      <c r="BY411" s="97"/>
      <c r="BZ411" s="98"/>
      <c r="CA411" s="97"/>
      <c r="CB411" s="98"/>
      <c r="CC411" s="97"/>
      <c r="CD411" s="98"/>
      <c r="CE411" s="97"/>
      <c r="CF411" s="98"/>
      <c r="CG411" s="97"/>
      <c r="CH411" s="98"/>
      <c r="CI411" s="97"/>
      <c r="CJ411" s="98"/>
      <c r="CK411" s="97"/>
      <c r="CL411" s="98"/>
      <c r="CM411" s="97"/>
      <c r="CN411" s="98"/>
      <c r="CO411" s="97"/>
      <c r="CP411" s="98"/>
      <c r="CQ411" s="97"/>
      <c r="CR411" s="98"/>
      <c r="CS411" s="97"/>
      <c r="CT411" s="98"/>
      <c r="CU411" s="103"/>
      <c r="CV411" s="98"/>
      <c r="CW411" s="97"/>
      <c r="CX411" s="102"/>
      <c r="CY411" s="97"/>
      <c r="CZ411" s="98">
        <f t="shared" si="935"/>
        <v>0</v>
      </c>
      <c r="DA411" s="104"/>
      <c r="DB411" s="98"/>
      <c r="DC411" s="97"/>
      <c r="DD411" s="98"/>
      <c r="DE411" s="97"/>
      <c r="DF411" s="98"/>
      <c r="DG411" s="97"/>
      <c r="DH411" s="102"/>
      <c r="DI411" s="98">
        <f t="shared" si="927"/>
        <v>178</v>
      </c>
      <c r="DJ411" s="98">
        <f t="shared" si="928"/>
        <v>4363232.8319999995</v>
      </c>
    </row>
    <row r="412" spans="1:114" ht="45" x14ac:dyDescent="0.25">
      <c r="A412" s="89"/>
      <c r="B412" s="90">
        <v>358</v>
      </c>
      <c r="C412" s="91" t="s">
        <v>899</v>
      </c>
      <c r="D412" s="92" t="s">
        <v>900</v>
      </c>
      <c r="E412" s="85">
        <v>23160</v>
      </c>
      <c r="F412" s="93">
        <v>1.17</v>
      </c>
      <c r="G412" s="94">
        <v>1</v>
      </c>
      <c r="H412" s="88"/>
      <c r="I412" s="95">
        <v>1.4</v>
      </c>
      <c r="J412" s="95">
        <v>1.68</v>
      </c>
      <c r="K412" s="95">
        <v>2.23</v>
      </c>
      <c r="L412" s="96">
        <v>2.57</v>
      </c>
      <c r="M412" s="97">
        <v>0</v>
      </c>
      <c r="N412" s="98">
        <f t="shared" si="936"/>
        <v>0</v>
      </c>
      <c r="O412" s="97"/>
      <c r="P412" s="97">
        <f t="shared" si="929"/>
        <v>0</v>
      </c>
      <c r="Q412" s="97"/>
      <c r="R412" s="98"/>
      <c r="S412" s="97"/>
      <c r="T412" s="98">
        <f t="shared" si="930"/>
        <v>0</v>
      </c>
      <c r="U412" s="97"/>
      <c r="V412" s="98"/>
      <c r="W412" s="97"/>
      <c r="X412" s="98"/>
      <c r="Y412" s="97"/>
      <c r="Z412" s="98"/>
      <c r="AA412" s="97"/>
      <c r="AB412" s="98"/>
      <c r="AC412" s="97"/>
      <c r="AD412" s="98"/>
      <c r="AE412" s="97"/>
      <c r="AF412" s="98"/>
      <c r="AG412" s="99"/>
      <c r="AH412" s="98"/>
      <c r="AI412" s="97"/>
      <c r="AJ412" s="98"/>
      <c r="AK412" s="97"/>
      <c r="AL412" s="97">
        <f t="shared" si="931"/>
        <v>0</v>
      </c>
      <c r="AM412" s="97"/>
      <c r="AN412" s="98">
        <f t="shared" si="932"/>
        <v>0</v>
      </c>
      <c r="AO412" s="103"/>
      <c r="AP412" s="98"/>
      <c r="AQ412" s="97"/>
      <c r="AR412" s="102"/>
      <c r="AS412" s="97"/>
      <c r="AT412" s="98"/>
      <c r="AU412" s="97"/>
      <c r="AV412" s="97"/>
      <c r="AW412" s="97">
        <v>0</v>
      </c>
      <c r="AX412" s="98">
        <f t="shared" si="933"/>
        <v>0</v>
      </c>
      <c r="AY412" s="97"/>
      <c r="AZ412" s="98"/>
      <c r="BA412" s="97"/>
      <c r="BB412" s="98"/>
      <c r="BC412" s="97"/>
      <c r="BD412" s="98"/>
      <c r="BE412" s="97"/>
      <c r="BF412" s="98"/>
      <c r="BG412" s="97"/>
      <c r="BH412" s="98"/>
      <c r="BI412" s="97"/>
      <c r="BJ412" s="98"/>
      <c r="BK412" s="97"/>
      <c r="BL412" s="98"/>
      <c r="BM412" s="97"/>
      <c r="BN412" s="98"/>
      <c r="BO412" s="97"/>
      <c r="BP412" s="98">
        <f t="shared" si="934"/>
        <v>0</v>
      </c>
      <c r="BQ412" s="97"/>
      <c r="BR412" s="98"/>
      <c r="BS412" s="97"/>
      <c r="BT412" s="102"/>
      <c r="BU412" s="104"/>
      <c r="BV412" s="98"/>
      <c r="BW412" s="97"/>
      <c r="BX412" s="98"/>
      <c r="BY412" s="97"/>
      <c r="BZ412" s="98"/>
      <c r="CA412" s="97"/>
      <c r="CB412" s="98"/>
      <c r="CC412" s="97"/>
      <c r="CD412" s="98"/>
      <c r="CE412" s="97"/>
      <c r="CF412" s="98"/>
      <c r="CG412" s="97"/>
      <c r="CH412" s="98"/>
      <c r="CI412" s="97"/>
      <c r="CJ412" s="98"/>
      <c r="CK412" s="97"/>
      <c r="CL412" s="98"/>
      <c r="CM412" s="97"/>
      <c r="CN412" s="98"/>
      <c r="CO412" s="97"/>
      <c r="CP412" s="98"/>
      <c r="CQ412" s="97"/>
      <c r="CR412" s="98"/>
      <c r="CS412" s="97"/>
      <c r="CT412" s="98"/>
      <c r="CU412" s="103"/>
      <c r="CV412" s="98"/>
      <c r="CW412" s="97"/>
      <c r="CX412" s="102"/>
      <c r="CY412" s="97"/>
      <c r="CZ412" s="98"/>
      <c r="DA412" s="104"/>
      <c r="DB412" s="98"/>
      <c r="DC412" s="97"/>
      <c r="DD412" s="98"/>
      <c r="DE412" s="97"/>
      <c r="DF412" s="98"/>
      <c r="DG412" s="97"/>
      <c r="DH412" s="102"/>
      <c r="DI412" s="98">
        <f t="shared" si="927"/>
        <v>0</v>
      </c>
      <c r="DJ412" s="98">
        <f t="shared" si="928"/>
        <v>0</v>
      </c>
    </row>
    <row r="413" spans="1:114" ht="30" x14ac:dyDescent="0.25">
      <c r="A413" s="89"/>
      <c r="B413" s="90">
        <v>359</v>
      </c>
      <c r="C413" s="91" t="s">
        <v>901</v>
      </c>
      <c r="D413" s="92" t="s">
        <v>902</v>
      </c>
      <c r="E413" s="85">
        <v>23160</v>
      </c>
      <c r="F413" s="94">
        <v>1.5</v>
      </c>
      <c r="G413" s="94">
        <v>1</v>
      </c>
      <c r="H413" s="88"/>
      <c r="I413" s="95">
        <v>1.4</v>
      </c>
      <c r="J413" s="95">
        <v>1.68</v>
      </c>
      <c r="K413" s="95">
        <v>2.23</v>
      </c>
      <c r="L413" s="96">
        <v>2.57</v>
      </c>
      <c r="M413" s="97">
        <v>0</v>
      </c>
      <c r="N413" s="98">
        <f t="shared" si="936"/>
        <v>0</v>
      </c>
      <c r="O413" s="97"/>
      <c r="P413" s="97">
        <f t="shared" si="929"/>
        <v>0</v>
      </c>
      <c r="Q413" s="97"/>
      <c r="R413" s="98">
        <f>(Q413*$E413*$F413*$G413*$I413*$R$11)</f>
        <v>0</v>
      </c>
      <c r="S413" s="97"/>
      <c r="T413" s="98">
        <f t="shared" si="930"/>
        <v>0</v>
      </c>
      <c r="U413" s="97"/>
      <c r="V413" s="98">
        <f>(U413*$E413*$F413*$G413*$I413*$V$11)</f>
        <v>0</v>
      </c>
      <c r="W413" s="97"/>
      <c r="X413" s="98">
        <f>(W413*$E413*$F413*$G413*$I413*$X$11)</f>
        <v>0</v>
      </c>
      <c r="Y413" s="97"/>
      <c r="Z413" s="98">
        <f>(Y413*$E413*$F413*$G413*$I413*$Z$11)</f>
        <v>0</v>
      </c>
      <c r="AA413" s="97"/>
      <c r="AB413" s="98">
        <f>(AA413*$E413*$F413*$G413*$I413*$AB$11)</f>
        <v>0</v>
      </c>
      <c r="AC413" s="97"/>
      <c r="AD413" s="98">
        <f>(AC413*$E413*$F413*$G413*$I413*$AD$11)</f>
        <v>0</v>
      </c>
      <c r="AE413" s="97"/>
      <c r="AF413" s="98">
        <f>(AE413*$E413*$F413*$G413*$I413*$AF$11)</f>
        <v>0</v>
      </c>
      <c r="AG413" s="99"/>
      <c r="AH413" s="98">
        <f>(AG413*$E413*$F413*$G413*$I413*$AH$11)</f>
        <v>0</v>
      </c>
      <c r="AI413" s="97"/>
      <c r="AJ413" s="98">
        <f>(AI413*$E413*$F413*$G413*$I413*$AJ$11)</f>
        <v>0</v>
      </c>
      <c r="AK413" s="97"/>
      <c r="AL413" s="97">
        <f t="shared" si="931"/>
        <v>0</v>
      </c>
      <c r="AM413" s="97"/>
      <c r="AN413" s="98">
        <f t="shared" si="932"/>
        <v>0</v>
      </c>
      <c r="AO413" s="103">
        <v>0</v>
      </c>
      <c r="AP413" s="98">
        <f>(AO413*$E413*$F413*$G413*$J413*$AP$11)</f>
        <v>0</v>
      </c>
      <c r="AQ413" s="97"/>
      <c r="AR413" s="102">
        <f>(AQ413*$E413*$F413*$G413*$J413*$AR$11)</f>
        <v>0</v>
      </c>
      <c r="AS413" s="97"/>
      <c r="AT413" s="98">
        <f>(AS413*$E413*$F413*$G413*$I413*$AT$11)</f>
        <v>0</v>
      </c>
      <c r="AU413" s="97"/>
      <c r="AV413" s="97">
        <f>(AU413*$E413*$F413*$G413*$I413*$AV$11)</f>
        <v>0</v>
      </c>
      <c r="AW413" s="97">
        <v>170</v>
      </c>
      <c r="AX413" s="98">
        <f t="shared" si="933"/>
        <v>7441307.9999999991</v>
      </c>
      <c r="AY413" s="97"/>
      <c r="AZ413" s="98">
        <f>(AY413*$E413*$F413*$G413*$I413*$AZ$11)</f>
        <v>0</v>
      </c>
      <c r="BA413" s="97"/>
      <c r="BB413" s="98">
        <f>(BA413*$E413*$F413*$G413*$I413*$BB$11)</f>
        <v>0</v>
      </c>
      <c r="BC413" s="97"/>
      <c r="BD413" s="98">
        <f>(BC413*$E413*$F413*$G413*$I413*$BD$11)</f>
        <v>0</v>
      </c>
      <c r="BE413" s="97"/>
      <c r="BF413" s="98">
        <f>(BE413*$E413*$F413*$G413*$I413*$BF$11)</f>
        <v>0</v>
      </c>
      <c r="BG413" s="97"/>
      <c r="BH413" s="98">
        <f>(BG413*$E413*$F413*$G413*$J413*$BH$11)</f>
        <v>0</v>
      </c>
      <c r="BI413" s="97"/>
      <c r="BJ413" s="98">
        <f>(BI413*$E413*$F413*$G413*$J413*$BJ$11)</f>
        <v>0</v>
      </c>
      <c r="BK413" s="97"/>
      <c r="BL413" s="98">
        <f>(BK413*$E413*$F413*$G413*$J413*$BL$11)</f>
        <v>0</v>
      </c>
      <c r="BM413" s="97"/>
      <c r="BN413" s="98">
        <f>(BM413*$E413*$F413*$G413*$J413*$BN$11)</f>
        <v>0</v>
      </c>
      <c r="BO413" s="97"/>
      <c r="BP413" s="98">
        <f t="shared" si="934"/>
        <v>0</v>
      </c>
      <c r="BQ413" s="97"/>
      <c r="BR413" s="98">
        <f>(BQ413*$E413*$F413*$G413*$J413*$BR$11)</f>
        <v>0</v>
      </c>
      <c r="BS413" s="97"/>
      <c r="BT413" s="102">
        <f>(BS413*$E413*$F413*$G413*$J413*$BT$11)</f>
        <v>0</v>
      </c>
      <c r="BU413" s="104"/>
      <c r="BV413" s="98">
        <f>(BU413*$E413*$F413*$G413*$I413*$BV$11)</f>
        <v>0</v>
      </c>
      <c r="BW413" s="97"/>
      <c r="BX413" s="98">
        <f>(BW413*$E413*$F413*$G413*$I413*$BX$11)</f>
        <v>0</v>
      </c>
      <c r="BY413" s="97"/>
      <c r="BZ413" s="98">
        <f>(BY413*$E413*$F413*$G413*$I413*$BZ$11)</f>
        <v>0</v>
      </c>
      <c r="CA413" s="97"/>
      <c r="CB413" s="98">
        <f>(CA413*$E413*$F413*$G413*$J413*$CB$11)</f>
        <v>0</v>
      </c>
      <c r="CC413" s="97"/>
      <c r="CD413" s="98">
        <f>(CC413*$E413*$F413*$G413*$I413*$CD$11)</f>
        <v>0</v>
      </c>
      <c r="CE413" s="97"/>
      <c r="CF413" s="98">
        <f>(CE413*$E413*$F413*$G413*$I413*$CF$11)</f>
        <v>0</v>
      </c>
      <c r="CG413" s="97"/>
      <c r="CH413" s="98">
        <f>(CG413*$E413*$F413*$G413*$I413*$CH$11)</f>
        <v>0</v>
      </c>
      <c r="CI413" s="97"/>
      <c r="CJ413" s="98">
        <f>(CI413*$E413*$F413*$G413*$I413*$CJ$11)</f>
        <v>0</v>
      </c>
      <c r="CK413" s="97"/>
      <c r="CL413" s="98">
        <f>(CK413*$E413*$F413*$G413*$I413*$CL$11)</f>
        <v>0</v>
      </c>
      <c r="CM413" s="97"/>
      <c r="CN413" s="98">
        <f>(CM413*$E413*$F413*$G413*$I413*$CN$11)</f>
        <v>0</v>
      </c>
      <c r="CO413" s="97"/>
      <c r="CP413" s="98">
        <f>(CO413*$E413*$F413*$G413*$J413*$CP$11)</f>
        <v>0</v>
      </c>
      <c r="CQ413" s="97"/>
      <c r="CR413" s="98">
        <f>(CQ413*$E413*$F413*$G413*$J413*$CR$11)</f>
        <v>0</v>
      </c>
      <c r="CS413" s="97"/>
      <c r="CT413" s="98">
        <f>(CS413*$E413*$F413*$G413*$J413*$CT$11)</f>
        <v>0</v>
      </c>
      <c r="CU413" s="103">
        <v>0</v>
      </c>
      <c r="CV413" s="98">
        <f>(CU413*$E413*$F413*$G413*$J413*$CV$11)</f>
        <v>0</v>
      </c>
      <c r="CW413" s="97"/>
      <c r="CX413" s="102">
        <f>(CW413*$E413*$F413*$G413*$J413*$CX$11)</f>
        <v>0</v>
      </c>
      <c r="CY413" s="97"/>
      <c r="CZ413" s="98">
        <f>(CY413*$E413*$F413*$G413*$J413*$CZ$11)</f>
        <v>0</v>
      </c>
      <c r="DA413" s="104"/>
      <c r="DB413" s="98">
        <f>(DA413*$E413*$F413*$G413*$J413*$DB$11)</f>
        <v>0</v>
      </c>
      <c r="DC413" s="97"/>
      <c r="DD413" s="98">
        <f>(DC413*$E413*$F413*$G413*$J413*$DD$11)</f>
        <v>0</v>
      </c>
      <c r="DE413" s="97"/>
      <c r="DF413" s="98">
        <f>(DE413*$E413*$F413*$G413*$K413*$DF$11)</f>
        <v>0</v>
      </c>
      <c r="DG413" s="97"/>
      <c r="DH413" s="102">
        <f>(DG413*$E413*$F413*$G413*$L413*$DH$11)</f>
        <v>0</v>
      </c>
      <c r="DI413" s="98">
        <f t="shared" si="927"/>
        <v>170</v>
      </c>
      <c r="DJ413" s="98">
        <f t="shared" si="928"/>
        <v>7441307.9999999991</v>
      </c>
    </row>
    <row r="414" spans="1:114" ht="45" x14ac:dyDescent="0.25">
      <c r="A414" s="89"/>
      <c r="B414" s="90">
        <v>360</v>
      </c>
      <c r="C414" s="91" t="s">
        <v>903</v>
      </c>
      <c r="D414" s="92" t="s">
        <v>904</v>
      </c>
      <c r="E414" s="85">
        <v>23160</v>
      </c>
      <c r="F414" s="94">
        <v>1.8</v>
      </c>
      <c r="G414" s="94">
        <v>1</v>
      </c>
      <c r="H414" s="88"/>
      <c r="I414" s="95">
        <v>1.4</v>
      </c>
      <c r="J414" s="95">
        <v>1.68</v>
      </c>
      <c r="K414" s="95">
        <v>2.23</v>
      </c>
      <c r="L414" s="96">
        <v>2.57</v>
      </c>
      <c r="M414" s="97"/>
      <c r="N414" s="98">
        <f t="shared" si="936"/>
        <v>0</v>
      </c>
      <c r="O414" s="97"/>
      <c r="P414" s="97">
        <f t="shared" si="929"/>
        <v>0</v>
      </c>
      <c r="Q414" s="97"/>
      <c r="R414" s="98">
        <f>(Q414*$E414*$F414*$G414*$I414*$R$11)</f>
        <v>0</v>
      </c>
      <c r="S414" s="97"/>
      <c r="T414" s="98">
        <f t="shared" si="930"/>
        <v>0</v>
      </c>
      <c r="U414" s="97"/>
      <c r="V414" s="98">
        <f>(U414*$E414*$F414*$G414*$I414*$V$11)</f>
        <v>0</v>
      </c>
      <c r="W414" s="97"/>
      <c r="X414" s="98">
        <f>(W414*$E414*$F414*$G414*$I414*$X$11)</f>
        <v>0</v>
      </c>
      <c r="Y414" s="97"/>
      <c r="Z414" s="98">
        <f>(Y414*$E414*$F414*$G414*$I414*$Z$11)</f>
        <v>0</v>
      </c>
      <c r="AA414" s="97"/>
      <c r="AB414" s="98">
        <f>(AA414*$E414*$F414*$G414*$I414*$AB$11)</f>
        <v>0</v>
      </c>
      <c r="AC414" s="97"/>
      <c r="AD414" s="98">
        <f>(AC414*$E414*$F414*$G414*$I414*$AD$11)</f>
        <v>0</v>
      </c>
      <c r="AE414" s="97"/>
      <c r="AF414" s="98">
        <f>(AE414*$E414*$F414*$G414*$I414*$AF$11)</f>
        <v>0</v>
      </c>
      <c r="AG414" s="99"/>
      <c r="AH414" s="98">
        <f>(AG414*$E414*$F414*$G414*$I414*$AH$11)</f>
        <v>0</v>
      </c>
      <c r="AI414" s="97"/>
      <c r="AJ414" s="98">
        <f>(AI414*$E414*$F414*$G414*$I414*$AJ$11)</f>
        <v>0</v>
      </c>
      <c r="AK414" s="97"/>
      <c r="AL414" s="97">
        <f t="shared" si="931"/>
        <v>0</v>
      </c>
      <c r="AM414" s="97"/>
      <c r="AN414" s="98">
        <f t="shared" si="932"/>
        <v>0</v>
      </c>
      <c r="AO414" s="103">
        <v>0</v>
      </c>
      <c r="AP414" s="98">
        <f>(AO414*$E414*$F414*$G414*$J414*$AP$11)</f>
        <v>0</v>
      </c>
      <c r="AQ414" s="97"/>
      <c r="AR414" s="102">
        <f>(AQ414*$E414*$F414*$G414*$J414*$AR$11)</f>
        <v>0</v>
      </c>
      <c r="AS414" s="97"/>
      <c r="AT414" s="98">
        <f>(AS414*$E414*$F414*$G414*$I414*$AT$11)</f>
        <v>0</v>
      </c>
      <c r="AU414" s="97"/>
      <c r="AV414" s="97">
        <f>(AU414*$E414*$F414*$G414*$I414*$AV$11)</f>
        <v>0</v>
      </c>
      <c r="AW414" s="97"/>
      <c r="AX414" s="98">
        <f t="shared" si="933"/>
        <v>0</v>
      </c>
      <c r="AY414" s="97"/>
      <c r="AZ414" s="98">
        <f>(AY414*$E414*$F414*$G414*$I414*$AZ$11)</f>
        <v>0</v>
      </c>
      <c r="BA414" s="97"/>
      <c r="BB414" s="98">
        <f>(BA414*$E414*$F414*$G414*$I414*$BB$11)</f>
        <v>0</v>
      </c>
      <c r="BC414" s="97"/>
      <c r="BD414" s="98">
        <f>(BC414*$E414*$F414*$G414*$I414*$BD$11)</f>
        <v>0</v>
      </c>
      <c r="BE414" s="97"/>
      <c r="BF414" s="98">
        <f>(BE414*$E414*$F414*$G414*$I414*$BF$11)</f>
        <v>0</v>
      </c>
      <c r="BG414" s="97"/>
      <c r="BH414" s="98">
        <f>(BG414*$E414*$F414*$G414*$J414*$BH$11)</f>
        <v>0</v>
      </c>
      <c r="BI414" s="97"/>
      <c r="BJ414" s="98">
        <f>(BI414*$E414*$F414*$G414*$J414*$BJ$11)</f>
        <v>0</v>
      </c>
      <c r="BK414" s="97"/>
      <c r="BL414" s="98">
        <f>(BK414*$E414*$F414*$G414*$J414*$BL$11)</f>
        <v>0</v>
      </c>
      <c r="BM414" s="97"/>
      <c r="BN414" s="98">
        <f>(BM414*$E414*$F414*$G414*$J414*$BN$11)</f>
        <v>0</v>
      </c>
      <c r="BO414" s="97"/>
      <c r="BP414" s="98">
        <f t="shared" si="934"/>
        <v>0</v>
      </c>
      <c r="BQ414" s="97"/>
      <c r="BR414" s="98">
        <f>(BQ414*$E414*$F414*$G414*$J414*$BR$11)</f>
        <v>0</v>
      </c>
      <c r="BS414" s="97"/>
      <c r="BT414" s="102">
        <f>(BS414*$E414*$F414*$G414*$J414*$BT$11)</f>
        <v>0</v>
      </c>
      <c r="BU414" s="104"/>
      <c r="BV414" s="98">
        <f>(BU414*$E414*$F414*$G414*$I414*$BV$11)</f>
        <v>0</v>
      </c>
      <c r="BW414" s="97"/>
      <c r="BX414" s="98">
        <f>(BW414*$E414*$F414*$G414*$I414*$BX$11)</f>
        <v>0</v>
      </c>
      <c r="BY414" s="97"/>
      <c r="BZ414" s="98">
        <f>(BY414*$E414*$F414*$G414*$I414*$BZ$11)</f>
        <v>0</v>
      </c>
      <c r="CA414" s="97"/>
      <c r="CB414" s="98">
        <f>(CA414*$E414*$F414*$G414*$J414*$CB$11)</f>
        <v>0</v>
      </c>
      <c r="CC414" s="97"/>
      <c r="CD414" s="98">
        <f>(CC414*$E414*$F414*$G414*$I414*$CD$11)</f>
        <v>0</v>
      </c>
      <c r="CE414" s="97"/>
      <c r="CF414" s="98">
        <f>(CE414*$E414*$F414*$G414*$I414*$CF$11)</f>
        <v>0</v>
      </c>
      <c r="CG414" s="97"/>
      <c r="CH414" s="98">
        <f>(CG414*$E414*$F414*$G414*$I414*$CH$11)</f>
        <v>0</v>
      </c>
      <c r="CI414" s="97"/>
      <c r="CJ414" s="98">
        <f>(CI414*$E414*$F414*$G414*$I414*$CJ$11)</f>
        <v>0</v>
      </c>
      <c r="CK414" s="97"/>
      <c r="CL414" s="98">
        <f>(CK414*$E414*$F414*$G414*$I414*$CL$11)</f>
        <v>0</v>
      </c>
      <c r="CM414" s="97"/>
      <c r="CN414" s="98">
        <f>(CM414*$E414*$F414*$G414*$I414*$CN$11)</f>
        <v>0</v>
      </c>
      <c r="CO414" s="97"/>
      <c r="CP414" s="98">
        <f>(CO414*$E414*$F414*$G414*$J414*$CP$11)</f>
        <v>0</v>
      </c>
      <c r="CQ414" s="97"/>
      <c r="CR414" s="98">
        <f>(CQ414*$E414*$F414*$G414*$J414*$CR$11)</f>
        <v>0</v>
      </c>
      <c r="CS414" s="97"/>
      <c r="CT414" s="98">
        <f>(CS414*$E414*$F414*$G414*$J414*$CT$11)</f>
        <v>0</v>
      </c>
      <c r="CU414" s="103">
        <v>0</v>
      </c>
      <c r="CV414" s="98">
        <f>(CU414*$E414*$F414*$G414*$J414*$CV$11)</f>
        <v>0</v>
      </c>
      <c r="CW414" s="97"/>
      <c r="CX414" s="102">
        <f>(CW414*$E414*$F414*$G414*$J414*$CX$11)</f>
        <v>0</v>
      </c>
      <c r="CY414" s="97"/>
      <c r="CZ414" s="98">
        <f>(CY414*$E414*$F414*$G414*$J414*$CZ$11)</f>
        <v>0</v>
      </c>
      <c r="DA414" s="104"/>
      <c r="DB414" s="98">
        <f>(DA414*$E414*$F414*$G414*$J414*$DB$11)</f>
        <v>0</v>
      </c>
      <c r="DC414" s="97"/>
      <c r="DD414" s="98">
        <f>(DC414*$E414*$F414*$G414*$J414*$DD$11)</f>
        <v>0</v>
      </c>
      <c r="DE414" s="97"/>
      <c r="DF414" s="98">
        <f>(DE414*$E414*$F414*$G414*$K414*$DF$11)</f>
        <v>0</v>
      </c>
      <c r="DG414" s="97"/>
      <c r="DH414" s="102">
        <f>(DG414*$E414*$F414*$G414*$L414*$DH$11)</f>
        <v>0</v>
      </c>
      <c r="DI414" s="98">
        <f t="shared" si="927"/>
        <v>0</v>
      </c>
      <c r="DJ414" s="98">
        <f t="shared" si="928"/>
        <v>0</v>
      </c>
    </row>
    <row r="415" spans="1:114" ht="60" x14ac:dyDescent="0.25">
      <c r="A415" s="89"/>
      <c r="B415" s="90">
        <v>361</v>
      </c>
      <c r="C415" s="91" t="s">
        <v>905</v>
      </c>
      <c r="D415" s="92" t="s">
        <v>906</v>
      </c>
      <c r="E415" s="85">
        <v>23160</v>
      </c>
      <c r="F415" s="93">
        <v>4.8099999999999996</v>
      </c>
      <c r="G415" s="94">
        <v>1</v>
      </c>
      <c r="H415" s="88"/>
      <c r="I415" s="95">
        <v>1.4</v>
      </c>
      <c r="J415" s="95">
        <v>1.68</v>
      </c>
      <c r="K415" s="95">
        <v>2.23</v>
      </c>
      <c r="L415" s="96">
        <v>2.57</v>
      </c>
      <c r="M415" s="97"/>
      <c r="N415" s="98">
        <f t="shared" si="936"/>
        <v>0</v>
      </c>
      <c r="O415" s="97"/>
      <c r="P415" s="97">
        <f t="shared" si="929"/>
        <v>0</v>
      </c>
      <c r="Q415" s="97"/>
      <c r="R415" s="98">
        <f>(Q415*$E415*$F415*$G415*$I415*$R$11)</f>
        <v>0</v>
      </c>
      <c r="S415" s="97"/>
      <c r="T415" s="98">
        <f t="shared" si="930"/>
        <v>0</v>
      </c>
      <c r="U415" s="97"/>
      <c r="V415" s="98">
        <f>(U415*$E415*$F415*$G415*$I415*$V$11)</f>
        <v>0</v>
      </c>
      <c r="W415" s="97"/>
      <c r="X415" s="98">
        <f>(W415*$E415*$F415*$G415*$I415*$X$11)</f>
        <v>0</v>
      </c>
      <c r="Y415" s="97"/>
      <c r="Z415" s="98">
        <f>(Y415*$E415*$F415*$G415*$I415*$Z$11)</f>
        <v>0</v>
      </c>
      <c r="AA415" s="97"/>
      <c r="AB415" s="98">
        <f>(AA415*$E415*$F415*$G415*$I415*$AB$11)</f>
        <v>0</v>
      </c>
      <c r="AC415" s="97"/>
      <c r="AD415" s="98">
        <f>(AC415*$E415*$F415*$G415*$I415*$AD$11)</f>
        <v>0</v>
      </c>
      <c r="AE415" s="97"/>
      <c r="AF415" s="98">
        <f>(AE415*$E415*$F415*$G415*$I415*$AF$11)</f>
        <v>0</v>
      </c>
      <c r="AG415" s="99"/>
      <c r="AH415" s="98">
        <f>(AG415*$E415*$F415*$G415*$I415*$AH$11)</f>
        <v>0</v>
      </c>
      <c r="AI415" s="97"/>
      <c r="AJ415" s="98">
        <f>(AI415*$E415*$F415*$G415*$I415*$AJ$11)</f>
        <v>0</v>
      </c>
      <c r="AK415" s="97"/>
      <c r="AL415" s="97">
        <f t="shared" si="931"/>
        <v>0</v>
      </c>
      <c r="AM415" s="97"/>
      <c r="AN415" s="98">
        <f t="shared" si="932"/>
        <v>0</v>
      </c>
      <c r="AO415" s="103">
        <v>0</v>
      </c>
      <c r="AP415" s="98">
        <f>(AO415*$E415*$F415*$G415*$J415*$AP$11)</f>
        <v>0</v>
      </c>
      <c r="AQ415" s="97"/>
      <c r="AR415" s="102">
        <f>(AQ415*$E415*$F415*$G415*$J415*$AR$11)</f>
        <v>0</v>
      </c>
      <c r="AS415" s="97"/>
      <c r="AT415" s="98">
        <f>(AS415*$E415*$F415*$G415*$I415*$AT$11)</f>
        <v>0</v>
      </c>
      <c r="AU415" s="97"/>
      <c r="AV415" s="97">
        <f>(AU415*$E415*$F415*$G415*$I415*$AV$11)</f>
        <v>0</v>
      </c>
      <c r="AW415" s="97"/>
      <c r="AX415" s="98">
        <f t="shared" si="933"/>
        <v>0</v>
      </c>
      <c r="AY415" s="97"/>
      <c r="AZ415" s="98">
        <f>(AY415*$E415*$F415*$G415*$I415*$AZ$11)</f>
        <v>0</v>
      </c>
      <c r="BA415" s="97"/>
      <c r="BB415" s="98">
        <f>(BA415*$E415*$F415*$G415*$I415*$BB$11)</f>
        <v>0</v>
      </c>
      <c r="BC415" s="97"/>
      <c r="BD415" s="98">
        <f>(BC415*$E415*$F415*$G415*$I415*$BD$11)</f>
        <v>0</v>
      </c>
      <c r="BE415" s="97"/>
      <c r="BF415" s="98">
        <f>(BE415*$E415*$F415*$G415*$I415*$BF$11)</f>
        <v>0</v>
      </c>
      <c r="BG415" s="97"/>
      <c r="BH415" s="98">
        <f>(BG415*$E415*$F415*$G415*$J415*$BH$11)</f>
        <v>0</v>
      </c>
      <c r="BI415" s="97"/>
      <c r="BJ415" s="98">
        <f>(BI415*$E415*$F415*$G415*$J415*$BJ$11)</f>
        <v>0</v>
      </c>
      <c r="BK415" s="97"/>
      <c r="BL415" s="98">
        <f>(BK415*$E415*$F415*$G415*$J415*$BL$11)</f>
        <v>0</v>
      </c>
      <c r="BM415" s="97"/>
      <c r="BN415" s="98">
        <f>(BM415*$E415*$F415*$G415*$J415*$BN$11)</f>
        <v>0</v>
      </c>
      <c r="BO415" s="97"/>
      <c r="BP415" s="98">
        <f t="shared" si="934"/>
        <v>0</v>
      </c>
      <c r="BQ415" s="97"/>
      <c r="BR415" s="98">
        <f>(BQ415*$E415*$F415*$G415*$J415*$BR$11)</f>
        <v>0</v>
      </c>
      <c r="BS415" s="97"/>
      <c r="BT415" s="102">
        <f>(BS415*$E415*$F415*$G415*$J415*$BT$11)</f>
        <v>0</v>
      </c>
      <c r="BU415" s="104"/>
      <c r="BV415" s="98">
        <f>(BU415*$E415*$F415*$G415*$I415*$BV$11)</f>
        <v>0</v>
      </c>
      <c r="BW415" s="97"/>
      <c r="BX415" s="98">
        <f>(BW415*$E415*$F415*$G415*$I415*$BX$11)</f>
        <v>0</v>
      </c>
      <c r="BY415" s="97"/>
      <c r="BZ415" s="98">
        <f>(BY415*$E415*$F415*$G415*$I415*$BZ$11)</f>
        <v>0</v>
      </c>
      <c r="CA415" s="97"/>
      <c r="CB415" s="98">
        <f>(CA415*$E415*$F415*$G415*$J415*$CB$11)</f>
        <v>0</v>
      </c>
      <c r="CC415" s="97"/>
      <c r="CD415" s="98">
        <f>(CC415*$E415*$F415*$G415*$I415*$CD$11)</f>
        <v>0</v>
      </c>
      <c r="CE415" s="97"/>
      <c r="CF415" s="98">
        <f>(CE415*$E415*$F415*$G415*$I415*$CF$11)</f>
        <v>0</v>
      </c>
      <c r="CG415" s="97"/>
      <c r="CH415" s="98">
        <f>(CG415*$E415*$F415*$G415*$I415*$CH$11)</f>
        <v>0</v>
      </c>
      <c r="CI415" s="97"/>
      <c r="CJ415" s="98">
        <f>(CI415*$E415*$F415*$G415*$I415*$CJ$11)</f>
        <v>0</v>
      </c>
      <c r="CK415" s="97"/>
      <c r="CL415" s="98">
        <f>(CK415*$E415*$F415*$G415*$I415*$CL$11)</f>
        <v>0</v>
      </c>
      <c r="CM415" s="97"/>
      <c r="CN415" s="98">
        <f>(CM415*$E415*$F415*$G415*$I415*$CN$11)</f>
        <v>0</v>
      </c>
      <c r="CO415" s="97"/>
      <c r="CP415" s="98">
        <f>(CO415*$E415*$F415*$G415*$J415*$CP$11)</f>
        <v>0</v>
      </c>
      <c r="CQ415" s="97"/>
      <c r="CR415" s="98">
        <f>(CQ415*$E415*$F415*$G415*$J415*$CR$11)</f>
        <v>0</v>
      </c>
      <c r="CS415" s="97"/>
      <c r="CT415" s="98">
        <f>(CS415*$E415*$F415*$G415*$J415*$CT$11)</f>
        <v>0</v>
      </c>
      <c r="CU415" s="103">
        <v>0</v>
      </c>
      <c r="CV415" s="98">
        <f>(CU415*$E415*$F415*$G415*$J415*$CV$11)</f>
        <v>0</v>
      </c>
      <c r="CW415" s="97"/>
      <c r="CX415" s="102">
        <f>(CW415*$E415*$F415*$G415*$J415*$CX$11)</f>
        <v>0</v>
      </c>
      <c r="CY415" s="97"/>
      <c r="CZ415" s="98">
        <f>(CY415*$E415*$F415*$G415*$J415*$CZ$11)</f>
        <v>0</v>
      </c>
      <c r="DA415" s="104"/>
      <c r="DB415" s="98">
        <f>(DA415*$E415*$F415*$G415*$J415*$DB$11)</f>
        <v>0</v>
      </c>
      <c r="DC415" s="97"/>
      <c r="DD415" s="98">
        <f>(DC415*$E415*$F415*$G415*$J415*$DD$11)</f>
        <v>0</v>
      </c>
      <c r="DE415" s="97"/>
      <c r="DF415" s="98">
        <f>(DE415*$E415*$F415*$G415*$K415*$DF$11)</f>
        <v>0</v>
      </c>
      <c r="DG415" s="97"/>
      <c r="DH415" s="102">
        <f>(DG415*$E415*$F415*$G415*$L415*$DH$11)</f>
        <v>0</v>
      </c>
      <c r="DI415" s="98">
        <f t="shared" si="927"/>
        <v>0</v>
      </c>
      <c r="DJ415" s="98">
        <f t="shared" si="928"/>
        <v>0</v>
      </c>
    </row>
    <row r="416" spans="1:114" ht="30" x14ac:dyDescent="0.25">
      <c r="A416" s="89"/>
      <c r="B416" s="90">
        <v>362</v>
      </c>
      <c r="C416" s="91" t="s">
        <v>907</v>
      </c>
      <c r="D416" s="92" t="s">
        <v>908</v>
      </c>
      <c r="E416" s="85">
        <v>23160</v>
      </c>
      <c r="F416" s="93">
        <v>2.75</v>
      </c>
      <c r="G416" s="94">
        <v>1</v>
      </c>
      <c r="H416" s="88"/>
      <c r="I416" s="95">
        <v>1.4</v>
      </c>
      <c r="J416" s="95">
        <v>1.68</v>
      </c>
      <c r="K416" s="95">
        <v>2.23</v>
      </c>
      <c r="L416" s="96">
        <v>2.57</v>
      </c>
      <c r="M416" s="97"/>
      <c r="N416" s="98">
        <f t="shared" si="936"/>
        <v>0</v>
      </c>
      <c r="O416" s="97"/>
      <c r="P416" s="97">
        <f t="shared" si="929"/>
        <v>0</v>
      </c>
      <c r="Q416" s="97"/>
      <c r="R416" s="98">
        <f>(Q416*$E416*$F416*$G416*$I416*$R$11)</f>
        <v>0</v>
      </c>
      <c r="S416" s="97"/>
      <c r="T416" s="98">
        <f t="shared" si="930"/>
        <v>0</v>
      </c>
      <c r="U416" s="97"/>
      <c r="V416" s="98">
        <f>(U416*$E416*$F416*$G416*$I416*$V$11)</f>
        <v>0</v>
      </c>
      <c r="W416" s="97"/>
      <c r="X416" s="98">
        <f>(W416*$E416*$F416*$G416*$I416*$X$11)</f>
        <v>0</v>
      </c>
      <c r="Y416" s="97"/>
      <c r="Z416" s="98">
        <f>(Y416*$E416*$F416*$G416*$I416*$Z$11)</f>
        <v>0</v>
      </c>
      <c r="AA416" s="97"/>
      <c r="AB416" s="98">
        <f>(AA416*$E416*$F416*$G416*$I416*$AB$11)</f>
        <v>0</v>
      </c>
      <c r="AC416" s="97"/>
      <c r="AD416" s="98">
        <f>(AC416*$E416*$F416*$G416*$I416*$AD$11)</f>
        <v>0</v>
      </c>
      <c r="AE416" s="97"/>
      <c r="AF416" s="98">
        <f>(AE416*$E416*$F416*$G416*$I416*$AF$11)</f>
        <v>0</v>
      </c>
      <c r="AG416" s="99"/>
      <c r="AH416" s="98">
        <f>(AG416*$E416*$F416*$G416*$I416*$AH$11)</f>
        <v>0</v>
      </c>
      <c r="AI416" s="97"/>
      <c r="AJ416" s="98">
        <f>(AI416*$E416*$F416*$G416*$I416*$AJ$11)</f>
        <v>0</v>
      </c>
      <c r="AK416" s="97"/>
      <c r="AL416" s="97">
        <f t="shared" si="931"/>
        <v>0</v>
      </c>
      <c r="AM416" s="97"/>
      <c r="AN416" s="98">
        <f t="shared" si="932"/>
        <v>0</v>
      </c>
      <c r="AO416" s="103">
        <v>0</v>
      </c>
      <c r="AP416" s="98">
        <f>(AO416*$E416*$F416*$G416*$J416*$AP$11)</f>
        <v>0</v>
      </c>
      <c r="AQ416" s="97"/>
      <c r="AR416" s="102">
        <f>(AQ416*$E416*$F416*$G416*$J416*$AR$11)</f>
        <v>0</v>
      </c>
      <c r="AS416" s="97"/>
      <c r="AT416" s="98">
        <f>(AS416*$E416*$F416*$G416*$I416*$AT$11)</f>
        <v>0</v>
      </c>
      <c r="AU416" s="97"/>
      <c r="AV416" s="97">
        <f>(AU416*$E416*$F416*$G416*$I416*$AV$11)</f>
        <v>0</v>
      </c>
      <c r="AW416" s="97">
        <v>500</v>
      </c>
      <c r="AX416" s="98">
        <f t="shared" si="933"/>
        <v>40124700</v>
      </c>
      <c r="AY416" s="97"/>
      <c r="AZ416" s="98">
        <f>(AY416*$E416*$F416*$G416*$I416*$AZ$11)</f>
        <v>0</v>
      </c>
      <c r="BA416" s="97"/>
      <c r="BB416" s="98">
        <f>(BA416*$E416*$F416*$G416*$I416*$BB$11)</f>
        <v>0</v>
      </c>
      <c r="BC416" s="97"/>
      <c r="BD416" s="98">
        <f>(BC416*$E416*$F416*$G416*$I416*$BD$11)</f>
        <v>0</v>
      </c>
      <c r="BE416" s="97"/>
      <c r="BF416" s="98">
        <f>(BE416*$E416*$F416*$G416*$I416*$BF$11)</f>
        <v>0</v>
      </c>
      <c r="BG416" s="97"/>
      <c r="BH416" s="98">
        <f>(BG416*$E416*$F416*$G416*$J416*$BH$11)</f>
        <v>0</v>
      </c>
      <c r="BI416" s="97"/>
      <c r="BJ416" s="98">
        <f>(BI416*$E416*$F416*$G416*$J416*$BJ$11)</f>
        <v>0</v>
      </c>
      <c r="BK416" s="97"/>
      <c r="BL416" s="98">
        <f>(BK416*$E416*$F416*$G416*$J416*$BL$11)</f>
        <v>0</v>
      </c>
      <c r="BM416" s="97"/>
      <c r="BN416" s="98">
        <f>(BM416*$E416*$F416*$G416*$J416*$BN$11)</f>
        <v>0</v>
      </c>
      <c r="BO416" s="97"/>
      <c r="BP416" s="98">
        <f t="shared" si="934"/>
        <v>0</v>
      </c>
      <c r="BQ416" s="97"/>
      <c r="BR416" s="98">
        <f>(BQ416*$E416*$F416*$G416*$J416*$BR$11)</f>
        <v>0</v>
      </c>
      <c r="BS416" s="97"/>
      <c r="BT416" s="102">
        <f>(BS416*$E416*$F416*$G416*$J416*$BT$11)</f>
        <v>0</v>
      </c>
      <c r="BU416" s="104"/>
      <c r="BV416" s="98">
        <f>(BU416*$E416*$F416*$G416*$I416*$BV$11)</f>
        <v>0</v>
      </c>
      <c r="BW416" s="97"/>
      <c r="BX416" s="98">
        <f>(BW416*$E416*$F416*$G416*$I416*$BX$11)</f>
        <v>0</v>
      </c>
      <c r="BY416" s="97"/>
      <c r="BZ416" s="98">
        <f>(BY416*$E416*$F416*$G416*$I416*$BZ$11)</f>
        <v>0</v>
      </c>
      <c r="CA416" s="97"/>
      <c r="CB416" s="98">
        <f>(CA416*$E416*$F416*$G416*$J416*$CB$11)</f>
        <v>0</v>
      </c>
      <c r="CC416" s="97"/>
      <c r="CD416" s="98">
        <f>(CC416*$E416*$F416*$G416*$I416*$CD$11)</f>
        <v>0</v>
      </c>
      <c r="CE416" s="97"/>
      <c r="CF416" s="98">
        <f>(CE416*$E416*$F416*$G416*$I416*$CF$11)</f>
        <v>0</v>
      </c>
      <c r="CG416" s="97"/>
      <c r="CH416" s="98">
        <f>(CG416*$E416*$F416*$G416*$I416*$CH$11)</f>
        <v>0</v>
      </c>
      <c r="CI416" s="97"/>
      <c r="CJ416" s="98">
        <f>(CI416*$E416*$F416*$G416*$I416*$CJ$11)</f>
        <v>0</v>
      </c>
      <c r="CK416" s="97"/>
      <c r="CL416" s="98">
        <f>(CK416*$E416*$F416*$G416*$I416*$CL$11)</f>
        <v>0</v>
      </c>
      <c r="CM416" s="97"/>
      <c r="CN416" s="98">
        <f>(CM416*$E416*$F416*$G416*$I416*$CN$11)</f>
        <v>0</v>
      </c>
      <c r="CO416" s="97"/>
      <c r="CP416" s="98">
        <f>(CO416*$E416*$F416*$G416*$J416*$CP$11)</f>
        <v>0</v>
      </c>
      <c r="CQ416" s="97"/>
      <c r="CR416" s="98">
        <f>(CQ416*$E416*$F416*$G416*$J416*$CR$11)</f>
        <v>0</v>
      </c>
      <c r="CS416" s="97"/>
      <c r="CT416" s="98">
        <f>(CS416*$E416*$F416*$G416*$J416*$CT$11)</f>
        <v>0</v>
      </c>
      <c r="CU416" s="103">
        <v>0</v>
      </c>
      <c r="CV416" s="98">
        <f>(CU416*$E416*$F416*$G416*$J416*$CV$11)</f>
        <v>0</v>
      </c>
      <c r="CW416" s="97"/>
      <c r="CX416" s="102">
        <f>(CW416*$E416*$F416*$G416*$J416*$CX$11)</f>
        <v>0</v>
      </c>
      <c r="CY416" s="97"/>
      <c r="CZ416" s="98">
        <f>(CY416*$E416*$F416*$G416*$J416*$CZ$11)</f>
        <v>0</v>
      </c>
      <c r="DA416" s="104"/>
      <c r="DB416" s="98">
        <f>(DA416*$E416*$F416*$G416*$J416*$DB$11)</f>
        <v>0</v>
      </c>
      <c r="DC416" s="97"/>
      <c r="DD416" s="98">
        <f>(DC416*$E416*$F416*$G416*$J416*$DD$11)</f>
        <v>0</v>
      </c>
      <c r="DE416" s="97"/>
      <c r="DF416" s="98">
        <f>(DE416*$E416*$F416*$G416*$K416*$DF$11)</f>
        <v>0</v>
      </c>
      <c r="DG416" s="97"/>
      <c r="DH416" s="102">
        <f>(DG416*$E416*$F416*$G416*$L416*$DH$11)</f>
        <v>0</v>
      </c>
      <c r="DI416" s="98">
        <f t="shared" si="927"/>
        <v>500</v>
      </c>
      <c r="DJ416" s="98">
        <f t="shared" si="928"/>
        <v>40124700</v>
      </c>
    </row>
    <row r="417" spans="1:114" ht="45" x14ac:dyDescent="0.25">
      <c r="A417" s="89"/>
      <c r="B417" s="90">
        <v>363</v>
      </c>
      <c r="C417" s="91" t="s">
        <v>909</v>
      </c>
      <c r="D417" s="92" t="s">
        <v>910</v>
      </c>
      <c r="E417" s="85">
        <v>23160</v>
      </c>
      <c r="F417" s="93">
        <v>2.35</v>
      </c>
      <c r="G417" s="94">
        <v>1</v>
      </c>
      <c r="H417" s="88"/>
      <c r="I417" s="95">
        <v>1.4</v>
      </c>
      <c r="J417" s="95">
        <v>1.68</v>
      </c>
      <c r="K417" s="95">
        <v>2.23</v>
      </c>
      <c r="L417" s="96">
        <v>2.57</v>
      </c>
      <c r="M417" s="97"/>
      <c r="N417" s="98">
        <f t="shared" si="936"/>
        <v>0</v>
      </c>
      <c r="O417" s="97"/>
      <c r="P417" s="97">
        <f t="shared" si="929"/>
        <v>0</v>
      </c>
      <c r="Q417" s="97"/>
      <c r="R417" s="98">
        <f>(Q417*$E417*$F417*$G417*$I417*$R$11)</f>
        <v>0</v>
      </c>
      <c r="S417" s="97"/>
      <c r="T417" s="98">
        <f t="shared" si="930"/>
        <v>0</v>
      </c>
      <c r="U417" s="97"/>
      <c r="V417" s="98">
        <f>(U417*$E417*$F417*$G417*$I417*$V$11)</f>
        <v>0</v>
      </c>
      <c r="W417" s="97"/>
      <c r="X417" s="98">
        <f>(W417*$E417*$F417*$G417*$I417*$X$11)</f>
        <v>0</v>
      </c>
      <c r="Y417" s="97"/>
      <c r="Z417" s="98">
        <f>(Y417*$E417*$F417*$G417*$I417*$Z$11)</f>
        <v>0</v>
      </c>
      <c r="AA417" s="97"/>
      <c r="AB417" s="98">
        <f>(AA417*$E417*$F417*$G417*$I417*$AB$11)</f>
        <v>0</v>
      </c>
      <c r="AC417" s="97"/>
      <c r="AD417" s="98">
        <f>(AC417*$E417*$F417*$G417*$I417*$AD$11)</f>
        <v>0</v>
      </c>
      <c r="AE417" s="97"/>
      <c r="AF417" s="98">
        <f>(AE417*$E417*$F417*$G417*$I417*$AF$11)</f>
        <v>0</v>
      </c>
      <c r="AG417" s="99"/>
      <c r="AH417" s="98">
        <f>(AG417*$E417*$F417*$G417*$I417*$AH$11)</f>
        <v>0</v>
      </c>
      <c r="AI417" s="97"/>
      <c r="AJ417" s="98">
        <f>(AI417*$E417*$F417*$G417*$I417*$AJ$11)</f>
        <v>0</v>
      </c>
      <c r="AK417" s="97"/>
      <c r="AL417" s="97">
        <f t="shared" si="931"/>
        <v>0</v>
      </c>
      <c r="AM417" s="97"/>
      <c r="AN417" s="98">
        <f t="shared" si="932"/>
        <v>0</v>
      </c>
      <c r="AO417" s="103">
        <v>0</v>
      </c>
      <c r="AP417" s="98">
        <f>(AO417*$E417*$F417*$G417*$J417*$AP$11)</f>
        <v>0</v>
      </c>
      <c r="AQ417" s="97"/>
      <c r="AR417" s="102">
        <f>(AQ417*$E417*$F417*$G417*$J417*$AR$11)</f>
        <v>0</v>
      </c>
      <c r="AS417" s="97"/>
      <c r="AT417" s="98">
        <f>(AS417*$E417*$F417*$G417*$I417*$AT$11)</f>
        <v>0</v>
      </c>
      <c r="AU417" s="97"/>
      <c r="AV417" s="97">
        <f>(AU417*$E417*$F417*$G417*$I417*$AV$11)</f>
        <v>0</v>
      </c>
      <c r="AW417" s="97">
        <v>23</v>
      </c>
      <c r="AX417" s="98">
        <f t="shared" si="933"/>
        <v>1577265.48</v>
      </c>
      <c r="AY417" s="97"/>
      <c r="AZ417" s="98">
        <f>(AY417*$E417*$F417*$G417*$I417*$AZ$11)</f>
        <v>0</v>
      </c>
      <c r="BA417" s="97"/>
      <c r="BB417" s="98">
        <f>(BA417*$E417*$F417*$G417*$I417*$BB$11)</f>
        <v>0</v>
      </c>
      <c r="BC417" s="97"/>
      <c r="BD417" s="98">
        <f>(BC417*$E417*$F417*$G417*$I417*$BD$11)</f>
        <v>0</v>
      </c>
      <c r="BE417" s="97"/>
      <c r="BF417" s="98">
        <f>(BE417*$E417*$F417*$G417*$I417*$BF$11)</f>
        <v>0</v>
      </c>
      <c r="BG417" s="97"/>
      <c r="BH417" s="98">
        <f>(BG417*$E417*$F417*$G417*$J417*$BH$11)</f>
        <v>0</v>
      </c>
      <c r="BI417" s="97"/>
      <c r="BJ417" s="98">
        <f>(BI417*$E417*$F417*$G417*$J417*$BJ$11)</f>
        <v>0</v>
      </c>
      <c r="BK417" s="97"/>
      <c r="BL417" s="98">
        <f>(BK417*$E417*$F417*$G417*$J417*$BL$11)</f>
        <v>0</v>
      </c>
      <c r="BM417" s="97"/>
      <c r="BN417" s="98">
        <f>(BM417*$E417*$F417*$G417*$J417*$BN$11)</f>
        <v>0</v>
      </c>
      <c r="BO417" s="97"/>
      <c r="BP417" s="98">
        <f t="shared" si="934"/>
        <v>0</v>
      </c>
      <c r="BQ417" s="97"/>
      <c r="BR417" s="98">
        <f>(BQ417*$E417*$F417*$G417*$J417*$BR$11)</f>
        <v>0</v>
      </c>
      <c r="BS417" s="97"/>
      <c r="BT417" s="102">
        <f>(BS417*$E417*$F417*$G417*$J417*$BT$11)</f>
        <v>0</v>
      </c>
      <c r="BU417" s="104"/>
      <c r="BV417" s="98">
        <f>(BU417*$E417*$F417*$G417*$I417*$BV$11)</f>
        <v>0</v>
      </c>
      <c r="BW417" s="97"/>
      <c r="BX417" s="98">
        <f>(BW417*$E417*$F417*$G417*$I417*$BX$11)</f>
        <v>0</v>
      </c>
      <c r="BY417" s="97"/>
      <c r="BZ417" s="98">
        <f>(BY417*$E417*$F417*$G417*$I417*$BZ$11)</f>
        <v>0</v>
      </c>
      <c r="CA417" s="97"/>
      <c r="CB417" s="98">
        <f>(CA417*$E417*$F417*$G417*$J417*$CB$11)</f>
        <v>0</v>
      </c>
      <c r="CC417" s="97"/>
      <c r="CD417" s="98">
        <f>(CC417*$E417*$F417*$G417*$I417*$CD$11)</f>
        <v>0</v>
      </c>
      <c r="CE417" s="97"/>
      <c r="CF417" s="98">
        <f>(CE417*$E417*$F417*$G417*$I417*$CF$11)</f>
        <v>0</v>
      </c>
      <c r="CG417" s="97"/>
      <c r="CH417" s="98">
        <f>(CG417*$E417*$F417*$G417*$I417*$CH$11)</f>
        <v>0</v>
      </c>
      <c r="CI417" s="97"/>
      <c r="CJ417" s="98">
        <f>(CI417*$E417*$F417*$G417*$I417*$CJ$11)</f>
        <v>0</v>
      </c>
      <c r="CK417" s="97"/>
      <c r="CL417" s="98">
        <f>(CK417*$E417*$F417*$G417*$I417*$CL$11)</f>
        <v>0</v>
      </c>
      <c r="CM417" s="97"/>
      <c r="CN417" s="98">
        <f>(CM417*$E417*$F417*$G417*$I417*$CN$11)</f>
        <v>0</v>
      </c>
      <c r="CO417" s="97"/>
      <c r="CP417" s="98">
        <f>(CO417*$E417*$F417*$G417*$J417*$CP$11)</f>
        <v>0</v>
      </c>
      <c r="CQ417" s="97"/>
      <c r="CR417" s="98">
        <f>(CQ417*$E417*$F417*$G417*$J417*$CR$11)</f>
        <v>0</v>
      </c>
      <c r="CS417" s="97"/>
      <c r="CT417" s="98">
        <f>(CS417*$E417*$F417*$G417*$J417*$CT$11)</f>
        <v>0</v>
      </c>
      <c r="CU417" s="103">
        <v>0</v>
      </c>
      <c r="CV417" s="98">
        <f>(CU417*$E417*$F417*$G417*$J417*$CV$11)</f>
        <v>0</v>
      </c>
      <c r="CW417" s="97"/>
      <c r="CX417" s="102">
        <f>(CW417*$E417*$F417*$G417*$J417*$CX$11)</f>
        <v>0</v>
      </c>
      <c r="CY417" s="97"/>
      <c r="CZ417" s="98">
        <f>(CY417*$E417*$F417*$G417*$J417*$CZ$11)</f>
        <v>0</v>
      </c>
      <c r="DA417" s="104"/>
      <c r="DB417" s="98">
        <f>(DA417*$E417*$F417*$G417*$J417*$DB$11)</f>
        <v>0</v>
      </c>
      <c r="DC417" s="97"/>
      <c r="DD417" s="98">
        <f>(DC417*$E417*$F417*$G417*$J417*$DD$11)</f>
        <v>0</v>
      </c>
      <c r="DE417" s="97"/>
      <c r="DF417" s="98">
        <f>(DE417*$E417*$F417*$G417*$K417*$DF$11)</f>
        <v>0</v>
      </c>
      <c r="DG417" s="97"/>
      <c r="DH417" s="102">
        <f>(DG417*$E417*$F417*$G417*$L417*$DH$11)</f>
        <v>0</v>
      </c>
      <c r="DI417" s="98">
        <f t="shared" si="927"/>
        <v>23</v>
      </c>
      <c r="DJ417" s="98">
        <f t="shared" si="928"/>
        <v>1577265.48</v>
      </c>
    </row>
    <row r="418" spans="1:114" s="215" customFormat="1" ht="19.5" customHeight="1" x14ac:dyDescent="0.3">
      <c r="A418" s="128">
        <v>38</v>
      </c>
      <c r="B418" s="211"/>
      <c r="C418" s="212"/>
      <c r="D418" s="213" t="s">
        <v>911</v>
      </c>
      <c r="E418" s="85">
        <v>23160</v>
      </c>
      <c r="F418" s="214">
        <v>1.5</v>
      </c>
      <c r="G418" s="152">
        <v>1</v>
      </c>
      <c r="H418" s="174"/>
      <c r="I418" s="176">
        <v>1.4</v>
      </c>
      <c r="J418" s="176">
        <v>1.68</v>
      </c>
      <c r="K418" s="176">
        <v>2.23</v>
      </c>
      <c r="L418" s="177">
        <v>2.57</v>
      </c>
      <c r="M418" s="113">
        <f>SUM(M419)</f>
        <v>0</v>
      </c>
      <c r="N418" s="113">
        <f>SUM(N419)</f>
        <v>0</v>
      </c>
      <c r="O418" s="113">
        <f t="shared" ref="O418:BZ418" si="937">SUM(O419)</f>
        <v>0</v>
      </c>
      <c r="P418" s="113">
        <f t="shared" si="937"/>
        <v>0</v>
      </c>
      <c r="Q418" s="113">
        <f t="shared" si="937"/>
        <v>0</v>
      </c>
      <c r="R418" s="113">
        <f t="shared" si="937"/>
        <v>0</v>
      </c>
      <c r="S418" s="113">
        <f t="shared" si="937"/>
        <v>0</v>
      </c>
      <c r="T418" s="113">
        <f t="shared" si="937"/>
        <v>0</v>
      </c>
      <c r="U418" s="113">
        <f t="shared" si="937"/>
        <v>0</v>
      </c>
      <c r="V418" s="113">
        <f t="shared" si="937"/>
        <v>0</v>
      </c>
      <c r="W418" s="113">
        <f t="shared" si="937"/>
        <v>0</v>
      </c>
      <c r="X418" s="113">
        <f t="shared" si="937"/>
        <v>0</v>
      </c>
      <c r="Y418" s="113">
        <f t="shared" si="937"/>
        <v>0</v>
      </c>
      <c r="Z418" s="113">
        <f t="shared" si="937"/>
        <v>0</v>
      </c>
      <c r="AA418" s="113">
        <f t="shared" si="937"/>
        <v>0</v>
      </c>
      <c r="AB418" s="113">
        <f t="shared" si="937"/>
        <v>0</v>
      </c>
      <c r="AC418" s="113">
        <f t="shared" si="937"/>
        <v>30</v>
      </c>
      <c r="AD418" s="113">
        <f t="shared" si="937"/>
        <v>1604988.0000000002</v>
      </c>
      <c r="AE418" s="113">
        <f t="shared" si="937"/>
        <v>0</v>
      </c>
      <c r="AF418" s="113">
        <f t="shared" si="937"/>
        <v>0</v>
      </c>
      <c r="AG418" s="113">
        <f t="shared" si="937"/>
        <v>0</v>
      </c>
      <c r="AH418" s="113">
        <f t="shared" si="937"/>
        <v>0</v>
      </c>
      <c r="AI418" s="113">
        <f t="shared" si="937"/>
        <v>182</v>
      </c>
      <c r="AJ418" s="113">
        <f t="shared" si="937"/>
        <v>9736927.2000000011</v>
      </c>
      <c r="AK418" s="113">
        <f t="shared" si="937"/>
        <v>0</v>
      </c>
      <c r="AL418" s="113">
        <f t="shared" si="937"/>
        <v>0</v>
      </c>
      <c r="AM418" s="113">
        <f t="shared" si="937"/>
        <v>0</v>
      </c>
      <c r="AN418" s="113">
        <f t="shared" si="937"/>
        <v>0</v>
      </c>
      <c r="AO418" s="113">
        <f t="shared" si="937"/>
        <v>0</v>
      </c>
      <c r="AP418" s="113">
        <f t="shared" si="937"/>
        <v>0</v>
      </c>
      <c r="AQ418" s="113">
        <f t="shared" si="937"/>
        <v>65</v>
      </c>
      <c r="AR418" s="113">
        <f t="shared" si="937"/>
        <v>4172968.8000000003</v>
      </c>
      <c r="AS418" s="113">
        <f t="shared" si="937"/>
        <v>0</v>
      </c>
      <c r="AT418" s="113">
        <f t="shared" si="937"/>
        <v>0</v>
      </c>
      <c r="AU418" s="113">
        <f t="shared" si="937"/>
        <v>0</v>
      </c>
      <c r="AV418" s="113">
        <f t="shared" si="937"/>
        <v>0</v>
      </c>
      <c r="AW418" s="113">
        <f>SUM(AW419)</f>
        <v>0</v>
      </c>
      <c r="AX418" s="113">
        <f>SUM(AX419)</f>
        <v>0</v>
      </c>
      <c r="AY418" s="113">
        <f>SUM(AY419)</f>
        <v>0</v>
      </c>
      <c r="AZ418" s="113">
        <f t="shared" si="937"/>
        <v>0</v>
      </c>
      <c r="BA418" s="113">
        <v>0</v>
      </c>
      <c r="BB418" s="113">
        <f t="shared" si="937"/>
        <v>0</v>
      </c>
      <c r="BC418" s="113">
        <f t="shared" si="937"/>
        <v>0</v>
      </c>
      <c r="BD418" s="113">
        <f t="shared" si="937"/>
        <v>0</v>
      </c>
      <c r="BE418" s="113">
        <f t="shared" si="937"/>
        <v>0</v>
      </c>
      <c r="BF418" s="113">
        <f t="shared" si="937"/>
        <v>0</v>
      </c>
      <c r="BG418" s="113">
        <f t="shared" si="937"/>
        <v>0</v>
      </c>
      <c r="BH418" s="113">
        <f t="shared" si="937"/>
        <v>0</v>
      </c>
      <c r="BI418" s="113">
        <f t="shared" si="937"/>
        <v>0</v>
      </c>
      <c r="BJ418" s="113">
        <f t="shared" si="937"/>
        <v>0</v>
      </c>
      <c r="BK418" s="113">
        <v>0</v>
      </c>
      <c r="BL418" s="113">
        <f t="shared" si="937"/>
        <v>0</v>
      </c>
      <c r="BM418" s="113">
        <f t="shared" si="937"/>
        <v>120</v>
      </c>
      <c r="BN418" s="113">
        <f t="shared" si="937"/>
        <v>7003584</v>
      </c>
      <c r="BO418" s="113">
        <f t="shared" si="937"/>
        <v>0</v>
      </c>
      <c r="BP418" s="113">
        <f t="shared" si="937"/>
        <v>0</v>
      </c>
      <c r="BQ418" s="113">
        <f t="shared" si="937"/>
        <v>0</v>
      </c>
      <c r="BR418" s="113">
        <f t="shared" si="937"/>
        <v>0</v>
      </c>
      <c r="BS418" s="113">
        <f t="shared" si="937"/>
        <v>0</v>
      </c>
      <c r="BT418" s="203">
        <f t="shared" si="937"/>
        <v>0</v>
      </c>
      <c r="BU418" s="156">
        <f t="shared" si="937"/>
        <v>0</v>
      </c>
      <c r="BV418" s="113">
        <f t="shared" si="937"/>
        <v>0</v>
      </c>
      <c r="BW418" s="113">
        <f t="shared" si="937"/>
        <v>0</v>
      </c>
      <c r="BX418" s="113">
        <f t="shared" si="937"/>
        <v>0</v>
      </c>
      <c r="BY418" s="113">
        <f t="shared" si="937"/>
        <v>0</v>
      </c>
      <c r="BZ418" s="113">
        <f t="shared" si="937"/>
        <v>0</v>
      </c>
      <c r="CA418" s="113">
        <f>SUM(CA419)</f>
        <v>0</v>
      </c>
      <c r="CB418" s="113">
        <f>SUM(CB419)</f>
        <v>0</v>
      </c>
      <c r="CC418" s="113">
        <f t="shared" ref="CC418:DJ418" si="938">SUM(CC419)</f>
        <v>0</v>
      </c>
      <c r="CD418" s="113">
        <f t="shared" si="938"/>
        <v>0</v>
      </c>
      <c r="CE418" s="113">
        <f t="shared" si="938"/>
        <v>0</v>
      </c>
      <c r="CF418" s="113">
        <f t="shared" si="938"/>
        <v>0</v>
      </c>
      <c r="CG418" s="113">
        <f t="shared" si="938"/>
        <v>0</v>
      </c>
      <c r="CH418" s="113">
        <f t="shared" si="938"/>
        <v>0</v>
      </c>
      <c r="CI418" s="113">
        <f t="shared" si="938"/>
        <v>0</v>
      </c>
      <c r="CJ418" s="113">
        <f t="shared" si="938"/>
        <v>0</v>
      </c>
      <c r="CK418" s="113">
        <f t="shared" si="938"/>
        <v>100</v>
      </c>
      <c r="CL418" s="113">
        <f t="shared" si="938"/>
        <v>4863600</v>
      </c>
      <c r="CM418" s="113">
        <f t="shared" si="938"/>
        <v>0</v>
      </c>
      <c r="CN418" s="113">
        <f t="shared" si="938"/>
        <v>0</v>
      </c>
      <c r="CO418" s="113">
        <f t="shared" si="938"/>
        <v>0</v>
      </c>
      <c r="CP418" s="113">
        <f t="shared" si="938"/>
        <v>0</v>
      </c>
      <c r="CQ418" s="113">
        <f t="shared" si="938"/>
        <v>0</v>
      </c>
      <c r="CR418" s="113">
        <f t="shared" si="938"/>
        <v>0</v>
      </c>
      <c r="CS418" s="113">
        <f t="shared" si="938"/>
        <v>0</v>
      </c>
      <c r="CT418" s="113">
        <f t="shared" si="938"/>
        <v>0</v>
      </c>
      <c r="CU418" s="113">
        <f t="shared" si="938"/>
        <v>0</v>
      </c>
      <c r="CV418" s="113">
        <f t="shared" si="938"/>
        <v>0</v>
      </c>
      <c r="CW418" s="113">
        <f t="shared" si="938"/>
        <v>0</v>
      </c>
      <c r="CX418" s="113">
        <f t="shared" si="938"/>
        <v>0</v>
      </c>
      <c r="CY418" s="113">
        <f t="shared" si="938"/>
        <v>0</v>
      </c>
      <c r="CZ418" s="113">
        <f t="shared" si="938"/>
        <v>0</v>
      </c>
      <c r="DA418" s="113">
        <f t="shared" si="938"/>
        <v>0</v>
      </c>
      <c r="DB418" s="113">
        <f t="shared" si="938"/>
        <v>0</v>
      </c>
      <c r="DC418" s="113">
        <f t="shared" si="938"/>
        <v>0</v>
      </c>
      <c r="DD418" s="113">
        <f t="shared" si="938"/>
        <v>0</v>
      </c>
      <c r="DE418" s="113">
        <f t="shared" si="938"/>
        <v>80</v>
      </c>
      <c r="DF418" s="113">
        <f t="shared" si="938"/>
        <v>7437139.2000000002</v>
      </c>
      <c r="DG418" s="113">
        <f t="shared" si="938"/>
        <v>0</v>
      </c>
      <c r="DH418" s="203">
        <f t="shared" si="938"/>
        <v>0</v>
      </c>
      <c r="DI418" s="113">
        <f t="shared" si="938"/>
        <v>577</v>
      </c>
      <c r="DJ418" s="113">
        <f t="shared" si="938"/>
        <v>34819207.200000003</v>
      </c>
    </row>
    <row r="419" spans="1:114" ht="30" customHeight="1" x14ac:dyDescent="0.25">
      <c r="A419" s="89"/>
      <c r="B419" s="175">
        <v>364</v>
      </c>
      <c r="C419" s="91" t="s">
        <v>912</v>
      </c>
      <c r="D419" s="150" t="s">
        <v>913</v>
      </c>
      <c r="E419" s="85">
        <v>23160</v>
      </c>
      <c r="F419" s="152">
        <v>1.5</v>
      </c>
      <c r="G419" s="152">
        <v>1</v>
      </c>
      <c r="H419" s="174"/>
      <c r="I419" s="176">
        <v>1.4</v>
      </c>
      <c r="J419" s="176">
        <v>1.68</v>
      </c>
      <c r="K419" s="176">
        <v>2.23</v>
      </c>
      <c r="L419" s="177">
        <v>2.57</v>
      </c>
      <c r="M419" s="97"/>
      <c r="N419" s="98">
        <f>(M419*$E419*$F419*$G419*$I419*$N$11)</f>
        <v>0</v>
      </c>
      <c r="O419" s="97"/>
      <c r="P419" s="97">
        <f>(O419*$E419*$F419*$G419*$I419*$P$11)</f>
        <v>0</v>
      </c>
      <c r="Q419" s="178"/>
      <c r="R419" s="98">
        <f>(Q419*$E419*$F419*$G419*$I419*$R$11)</f>
        <v>0</v>
      </c>
      <c r="S419" s="178"/>
      <c r="T419" s="98">
        <f>(S419/12*2*$E419*$F419*$G419*$I419*$T$11)+(S419/12*10*$E419*$F419*$G419*$I419*$T$12)</f>
        <v>0</v>
      </c>
      <c r="U419" s="178"/>
      <c r="V419" s="98">
        <f>(U419*$E419*$F419*$G419*$I419*$V$11)</f>
        <v>0</v>
      </c>
      <c r="W419" s="178"/>
      <c r="X419" s="98">
        <f>(W419*$E419*$F419*$G419*$I419*$X$11)</f>
        <v>0</v>
      </c>
      <c r="Y419" s="178"/>
      <c r="Z419" s="98">
        <f>(Y419*$E419*$F419*$G419*$I419*$Z$11)</f>
        <v>0</v>
      </c>
      <c r="AA419" s="178"/>
      <c r="AB419" s="98">
        <f>(AA419*$E419*$F419*$G419*$I419*$AB$11)</f>
        <v>0</v>
      </c>
      <c r="AC419" s="122">
        <v>30</v>
      </c>
      <c r="AD419" s="98">
        <f>(AC419*$E419*$F419*$G419*$I419*$AD$11)</f>
        <v>1604988.0000000002</v>
      </c>
      <c r="AE419" s="178"/>
      <c r="AF419" s="98">
        <f>(AE419*$E419*$F419*$G419*$I419*$AF$11)</f>
        <v>0</v>
      </c>
      <c r="AG419" s="124"/>
      <c r="AH419" s="98">
        <f>(AG419*$E419*$F419*$G419*$I419*$AH$11)</f>
        <v>0</v>
      </c>
      <c r="AI419" s="178">
        <v>182</v>
      </c>
      <c r="AJ419" s="98">
        <f>(AI419*$E419*$F419*$G419*$I419*$AJ$11)</f>
        <v>9736927.2000000011</v>
      </c>
      <c r="AK419" s="122"/>
      <c r="AL419" s="97">
        <f>(AK419*$E419*$F419*$G419*$I419*$AL$11)</f>
        <v>0</v>
      </c>
      <c r="AM419" s="122"/>
      <c r="AN419" s="98">
        <f>(AM419*$E419*$F419*$G419*$J419*$AN$11)</f>
        <v>0</v>
      </c>
      <c r="AO419" s="179"/>
      <c r="AP419" s="98">
        <f>(AO419*$E419*$F419*$G419*$J419*$AP$11)</f>
        <v>0</v>
      </c>
      <c r="AQ419" s="180">
        <v>65</v>
      </c>
      <c r="AR419" s="102">
        <f>(AQ419*$E419*$F419*$G419*$J419*$AR$11)</f>
        <v>4172968.8000000003</v>
      </c>
      <c r="AS419" s="178"/>
      <c r="AT419" s="98">
        <f>(AS419*$E419*$F419*$G419*$I419*$AT$11)</f>
        <v>0</v>
      </c>
      <c r="AU419" s="178"/>
      <c r="AV419" s="97">
        <f>(AU419*$E419*$F419*$G419*$I419*$AV$11)</f>
        <v>0</v>
      </c>
      <c r="AW419" s="178"/>
      <c r="AX419" s="98">
        <f>(AW419*$E419*$F419*$G419*$I419*$AX$11)</f>
        <v>0</v>
      </c>
      <c r="AY419" s="178"/>
      <c r="AZ419" s="98">
        <f>(AY419*$E419*$F419*$G419*$I419*$AZ$11)</f>
        <v>0</v>
      </c>
      <c r="BA419" s="178"/>
      <c r="BB419" s="98">
        <f>(BA419*$E419*$F419*$G419*$I419*$BB$11)</f>
        <v>0</v>
      </c>
      <c r="BC419" s="178"/>
      <c r="BD419" s="98">
        <f>(BC419*$E419*$F419*$G419*$I419*$BD$11)</f>
        <v>0</v>
      </c>
      <c r="BE419" s="178"/>
      <c r="BF419" s="98">
        <f>(BE419*$E419*$F419*$G419*$I419*$BF$11)</f>
        <v>0</v>
      </c>
      <c r="BG419" s="122"/>
      <c r="BH419" s="98">
        <f>(BG419*$E419*$F419*$G419*$J419*$BH$11)</f>
        <v>0</v>
      </c>
      <c r="BI419" s="178"/>
      <c r="BJ419" s="98">
        <f>(BI419*$E419*$F419*$G419*$J419*$BJ$11)</f>
        <v>0</v>
      </c>
      <c r="BK419" s="178"/>
      <c r="BL419" s="98">
        <f>(BK419*$E419*$F419*$G419*$J419*$BL$11)</f>
        <v>0</v>
      </c>
      <c r="BM419" s="178">
        <v>120</v>
      </c>
      <c r="BN419" s="98">
        <f>(BM419*$E419*$F419*$G419*$J419*$BN$11)</f>
        <v>7003584</v>
      </c>
      <c r="BO419" s="178"/>
      <c r="BP419" s="98">
        <f>(BO419*$E419*$F419*$G419*$J419*$BP$11)</f>
        <v>0</v>
      </c>
      <c r="BQ419" s="178"/>
      <c r="BR419" s="98">
        <f>(BQ419*$E419*$F419*$G419*$J419*$BR$11)</f>
        <v>0</v>
      </c>
      <c r="BS419" s="178"/>
      <c r="BT419" s="102">
        <f>(BS419*$E419*$F419*$G419*$J419*$BT$11)</f>
        <v>0</v>
      </c>
      <c r="BU419" s="181"/>
      <c r="BV419" s="98">
        <f>(BU419*$E419*$F419*$G419*$I419*$BV$11)</f>
        <v>0</v>
      </c>
      <c r="BW419" s="178"/>
      <c r="BX419" s="98">
        <f>(BW419*$E419*$F419*$G419*$I419*$BX$11)</f>
        <v>0</v>
      </c>
      <c r="BY419" s="178"/>
      <c r="BZ419" s="98">
        <f>(BY419*$E419*$F419*$G419*$I419*$BZ$11)</f>
        <v>0</v>
      </c>
      <c r="CA419" s="178"/>
      <c r="CB419" s="98">
        <f>(CA419*$E419*$F419*$G419*$J419*$CB$11)</f>
        <v>0</v>
      </c>
      <c r="CC419" s="178"/>
      <c r="CD419" s="98">
        <f>(CC419*$E419*$F419*$G419*$I419*$CD$11)</f>
        <v>0</v>
      </c>
      <c r="CE419" s="178"/>
      <c r="CF419" s="98">
        <f>(CE419*$E419*$F419*$G419*$I419*$CF$11)</f>
        <v>0</v>
      </c>
      <c r="CG419" s="178"/>
      <c r="CH419" s="98">
        <f>(CG419*$E419*$F419*$G419*$I419*$CH$11)</f>
        <v>0</v>
      </c>
      <c r="CI419" s="178"/>
      <c r="CJ419" s="98">
        <f>(CI419*$E419*$F419*$G419*$I419*$CJ$11)</f>
        <v>0</v>
      </c>
      <c r="CK419" s="178">
        <v>100</v>
      </c>
      <c r="CL419" s="98">
        <f>(CK419*$E419*$F419*$G419*$I419*$CL$11)</f>
        <v>4863600</v>
      </c>
      <c r="CM419" s="178"/>
      <c r="CN419" s="98">
        <f>(CM419*$E419*$F419*$G419*$I419*$CN$11)</f>
        <v>0</v>
      </c>
      <c r="CO419" s="178"/>
      <c r="CP419" s="98">
        <f>(CO419*$E419*$F419*$G419*$J419*$CP$11)</f>
        <v>0</v>
      </c>
      <c r="CQ419" s="178"/>
      <c r="CR419" s="98">
        <f>(CQ419*$E419*$F419*$G419*$J419*$CR$11)</f>
        <v>0</v>
      </c>
      <c r="CS419" s="178"/>
      <c r="CT419" s="98">
        <f>(CS419*$E419*$F419*$G419*$J419*$CT$11)</f>
        <v>0</v>
      </c>
      <c r="CU419" s="179"/>
      <c r="CV419" s="98">
        <f>(CU419*$E419*$F419*$G419*$J419*$CV$11)</f>
        <v>0</v>
      </c>
      <c r="CW419" s="178"/>
      <c r="CX419" s="102">
        <f>(CW419*$E419*$F419*$G419*$J419*$CX$11)</f>
        <v>0</v>
      </c>
      <c r="CY419" s="180"/>
      <c r="CZ419" s="98">
        <f>(CY419*$E419*$F419*$G419*$J419*$CZ$11)</f>
        <v>0</v>
      </c>
      <c r="DA419" s="181"/>
      <c r="DB419" s="98">
        <f>(DA419*$E419*$F419*$G419*$J419*$DB$11)</f>
        <v>0</v>
      </c>
      <c r="DC419" s="178"/>
      <c r="DD419" s="98">
        <f>(DC419*$E419*$F419*$G419*$J419*$DD$11)</f>
        <v>0</v>
      </c>
      <c r="DE419" s="178">
        <v>80</v>
      </c>
      <c r="DF419" s="98">
        <f>(DE419*$E419*$F419*$G419*$K419*$DF$11)</f>
        <v>7437139.2000000002</v>
      </c>
      <c r="DG419" s="178"/>
      <c r="DH419" s="102">
        <f>(DG419*$E419*$F419*$G419*$L419*$DH$11)</f>
        <v>0</v>
      </c>
      <c r="DI419" s="98">
        <f>SUM(M419,O419,Q419,S419,U419,W419,Y419,AA419,AC419,AE419,AG419,AI419,AO419,AS419,AU419,BY419,AK419,AY419,BA419,BC419,CM419,BE419,BG419,AM419,BK419,AQ419,CO419,BM419,CQ419,BO419,BQ419,BS419,CA419,BU419,BW419,CC419,CE419,CG419,CI419,CK419,CS419,CU419,BI419,AW419,CW419,CY419,DA419,DC419,DE419,DG419)</f>
        <v>577</v>
      </c>
      <c r="DJ419" s="98">
        <f>SUM(N419,P419,R419,T419,V419,X419,Z419,AB419,AD419,AF419,AH419,AJ419,AP419,AT419,AV419,BZ419,AL419,AZ419,BB419,BD419,CN419,BF419,BH419,AN419,BL419,AR419,CP419,BN419,CR419,BP419,BR419,BT419,CB419,BV419,BX419,CD419,CF419,CH419,CJ419,CL419,CT419,CV419,BJ419,AX419,CX419,CZ419,DB419,DD419,DF419,DH419)</f>
        <v>34819207.200000003</v>
      </c>
    </row>
    <row r="420" spans="1:114" s="58" customFormat="1" ht="21.75" customHeight="1" x14ac:dyDescent="0.2">
      <c r="A420" s="458" t="s">
        <v>914</v>
      </c>
      <c r="B420" s="459"/>
      <c r="C420" s="460"/>
      <c r="D420" s="216" t="s">
        <v>915</v>
      </c>
      <c r="E420" s="85"/>
      <c r="F420" s="182"/>
      <c r="G420" s="182"/>
      <c r="H420" s="182"/>
      <c r="I420" s="182"/>
      <c r="J420" s="182"/>
      <c r="K420" s="182"/>
      <c r="L420" s="217"/>
      <c r="M420" s="218">
        <f>M14+M16+M30+M33+M40+M47+M51+M53+M57+M68+M76+M81+M96+M104+M108+M128+M141+M149+M153+M215+M226+M239+M244+M251+M256+M269+M271+M286+M292+M306+M322+M342+M361+M370+M376+M399+M386+M418</f>
        <v>16690</v>
      </c>
      <c r="N420" s="36">
        <f>N14+N16+N30+N33+N40+N47+N51+N53+N57+N68+N76+N81+N96+N104+N108+N128+N141+N149+N153+N215+N226+N239+N244+N251+N256+N269+N271+N286+N292+N306+N322+N342+N361+N370+N376+N399+N386+N418</f>
        <v>879365383.37759995</v>
      </c>
      <c r="O420" s="218">
        <f>O14+O16+O30+O33+O40+O47+O51+O53+O57+O68+O76+O81+O96+O104+O108+O128+O141+O149+O153+O215+O226+O239+O244+O251+O256+O269+O271+O286+O292+O306+O322+O342+O361+O370+O376+O399+O386+O418-O399</f>
        <v>15979</v>
      </c>
      <c r="P420" s="36">
        <f>P14+P16+P30+P33+P40+P47+P51+P53+P57+P68+P76+P81+P96+P104+P108+P128+P141+P149+P153+P215+P226+P239+P244+P251+P256+P269+P271+P286+P292+P306+P322+P342+P361+P370+P376+P399+P386+P418-P399</f>
        <v>1032175927.7088001</v>
      </c>
      <c r="Q420" s="218">
        <f t="shared" ref="Q420:AB420" si="939">Q14+Q16+Q30+Q33+Q40+Q47+Q51+Q53+Q57+Q68+Q76+Q81+Q96+Q104+Q108+Q128+Q141+Q149+Q153+Q215+Q226+Q239+Q244+Q251+Q256+Q269+Q271+Q286+Q292+Q306+Q322+Q342+Q361+Q370+Q376+Q399+Q386+Q418</f>
        <v>11323</v>
      </c>
      <c r="R420" s="36">
        <f t="shared" si="939"/>
        <v>460160934.60960001</v>
      </c>
      <c r="S420" s="218">
        <f t="shared" si="939"/>
        <v>9771</v>
      </c>
      <c r="T420" s="36">
        <f t="shared" si="939"/>
        <v>635054002.49961603</v>
      </c>
      <c r="U420" s="218">
        <f t="shared" si="939"/>
        <v>6762</v>
      </c>
      <c r="V420" s="36">
        <f t="shared" si="939"/>
        <v>909454284.71520019</v>
      </c>
      <c r="W420" s="218">
        <f t="shared" si="939"/>
        <v>320</v>
      </c>
      <c r="X420" s="36">
        <f t="shared" si="939"/>
        <v>26717376</v>
      </c>
      <c r="Y420" s="218">
        <f t="shared" si="939"/>
        <v>1538</v>
      </c>
      <c r="Z420" s="36">
        <f t="shared" si="939"/>
        <v>70967109.158399999</v>
      </c>
      <c r="AA420" s="36">
        <f t="shared" si="939"/>
        <v>3948</v>
      </c>
      <c r="AB420" s="36">
        <f t="shared" si="939"/>
        <v>216620593.72799999</v>
      </c>
      <c r="AC420" s="218">
        <f>AC14+AC16+AC30+AC33+AC40+AC47+AC51+AC53+AC57+AC68+AC76+AC81+AC96+AC104+AC108+AC128+AC141+AC149+AC153+AC215+AC226+AC239+AC244+AC251+AC256+AC269+AC271+AC286+AC292+AC306+AC322+AC342+AC361+AC370+AC376+AC399+AC386+AC418-AC399</f>
        <v>3599</v>
      </c>
      <c r="AD420" s="36">
        <f>AD14+AD16+AD30+AD33+AD40+AD47+AD51+AD53+AD57+AD68+AD76+AD81+AD96+AD104+AD108+AD128+AD141+AD149+AD153+AD215+AD226+AD239+AD244+AD251+AD256+AD269+AD271+AD286+AD292+AD306+AD322+AD342+AD361+AD370+AD376+AD399+AD386+AD418-AD399</f>
        <v>167739539.62079999</v>
      </c>
      <c r="AE420" s="218">
        <f t="shared" ref="AE420:AL420" si="940">AE14+AE16+AE30+AE33+AE40+AE47+AE51+AE53+AE57+AE68+AE76+AE81+AE96+AE104+AE108+AE128+AE141+AE149+AE153+AE215+AE226+AE239+AE244+AE251+AE256+AE269+AE271+AE286+AE292+AE306+AE322+AE342+AE361+AE370+AE376+AE399+AE386+AE418</f>
        <v>1735</v>
      </c>
      <c r="AF420" s="36">
        <f t="shared" si="940"/>
        <v>72595753.708799988</v>
      </c>
      <c r="AG420" s="36">
        <f t="shared" si="940"/>
        <v>4695</v>
      </c>
      <c r="AH420" s="36">
        <f t="shared" si="940"/>
        <v>125045451.61919998</v>
      </c>
      <c r="AI420" s="218">
        <f t="shared" si="940"/>
        <v>14311</v>
      </c>
      <c r="AJ420" s="36">
        <f t="shared" si="940"/>
        <v>469572020.06400013</v>
      </c>
      <c r="AK420" s="36">
        <f t="shared" si="940"/>
        <v>9754</v>
      </c>
      <c r="AL420" s="36">
        <f t="shared" si="940"/>
        <v>325364120.62560004</v>
      </c>
      <c r="AM420" s="36">
        <f>AM14+AM16+AM30+AM33+AM40+AM47+AM51+AM53+AM57+AM68+AM76+AM81+AM96+AM104+AM108+AM128+AM141+AM149+AM153+AM215+AM226+AM239+AM244+AM251+AM256+AM269+AM271+AM286+AM292+AM306+AM322+AM342+AM361+AM370+AM376+AM399+AM386+AM418-AM399</f>
        <v>14248</v>
      </c>
      <c r="AN420" s="36">
        <f>AN14+AN16+AN30+AN33+AN40+AN47+AN51+AN53+AN57+AN68+AN76+AN81+AN96+AN104+AN108+AN128+AN141+AN149+AN153+AN215+AN226+AN239+AN244+AN251+AN256+AN269+AN271+AN286+AN292+AN306+AN322+AN342+AN361+AN370+AN376+AN399+AN386+AN418-AN399</f>
        <v>822857683.09248006</v>
      </c>
      <c r="AO420" s="218">
        <f t="shared" ref="AO420:BF420" si="941">AO14+AO16+AO30+AO33+AO40+AO47+AO51+AO53+AO57+AO68+AO76+AO81+AO96+AO104+AO108+AO128+AO141+AO149+AO153+AO215+AO226+AO239+AO244+AO251+AO256+AO269+AO271+AO286+AO292+AO306+AO322+AO342+AO361+AO370+AO376+AO399+AO386+AO418</f>
        <v>2574</v>
      </c>
      <c r="AP420" s="36">
        <f t="shared" si="941"/>
        <v>609098393.29200006</v>
      </c>
      <c r="AQ420" s="218">
        <f t="shared" si="941"/>
        <v>1094</v>
      </c>
      <c r="AR420" s="36">
        <f t="shared" si="941"/>
        <v>42234008.302079991</v>
      </c>
      <c r="AS420" s="219">
        <f t="shared" si="941"/>
        <v>251</v>
      </c>
      <c r="AT420" s="36">
        <f t="shared" si="941"/>
        <v>9574482.959999999</v>
      </c>
      <c r="AU420" s="36">
        <f t="shared" si="941"/>
        <v>267</v>
      </c>
      <c r="AV420" s="36">
        <f t="shared" si="941"/>
        <v>8899480.1279999986</v>
      </c>
      <c r="AW420" s="219">
        <f t="shared" si="941"/>
        <v>2600</v>
      </c>
      <c r="AX420" s="219">
        <f t="shared" si="941"/>
        <v>88524718.128000006</v>
      </c>
      <c r="AY420" s="36">
        <f t="shared" si="941"/>
        <v>3300</v>
      </c>
      <c r="AZ420" s="36">
        <f t="shared" si="941"/>
        <v>118380429.29999998</v>
      </c>
      <c r="BA420" s="36">
        <f t="shared" si="941"/>
        <v>1610</v>
      </c>
      <c r="BB420" s="36">
        <f t="shared" si="941"/>
        <v>58554582.659999996</v>
      </c>
      <c r="BC420" s="36">
        <f t="shared" si="941"/>
        <v>2132</v>
      </c>
      <c r="BD420" s="36">
        <f t="shared" si="941"/>
        <v>73705328.928000003</v>
      </c>
      <c r="BE420" s="36">
        <f t="shared" si="941"/>
        <v>2307</v>
      </c>
      <c r="BF420" s="36">
        <f t="shared" si="941"/>
        <v>75540836.004480019</v>
      </c>
      <c r="BG420" s="218">
        <f>BG14+BG16+BG30+BG33+BG40+BG47+BG51+BG53+BG57+BG68+BG76+BG81+BG96+BG104+BG108+BG128+BG141+BG149+BG153+BG215+BG226+BG239+BG244+BG251+BG256+BG269+BG271+BG286+BG292+BG306+BG322+BG342+BG361+BG370+BG376+BG399+BG386+BG418-BG399</f>
        <v>11167</v>
      </c>
      <c r="BH420" s="36">
        <f>BH14+BH16+BH30+BH33+BH40+BH47+BH51+BH53+BH57+BH68+BH76+BH81+BH96+BH104+BH108+BH128+BH141+BH149+BH153+BH215+BH226+BH239+BH244+BH251+BH256+BH269+BH271+BH286+BH292+BH306+BH322+BH342+BH361+BH370+BH376+BH399+BH386+BH418-BH399</f>
        <v>498196165.90463996</v>
      </c>
      <c r="BI420" s="220">
        <f t="shared" ref="BI420:DJ420" si="942">BI14+BI16+BI30+BI33+BI40+BI47+BI51+BI53+BI57+BI68+BI76+BI81+BI96+BI104+BI108+BI128+BI141+BI149+BI153+BI215+BI226+BI239+BI244+BI251+BI256+BI269+BI271+BI286+BI292+BI306+BI322+BI342+BI361+BI370+BI376+BI399+BI386+BI418</f>
        <v>3018</v>
      </c>
      <c r="BJ420" s="219">
        <f t="shared" si="942"/>
        <v>184401265.68863994</v>
      </c>
      <c r="BK420" s="218">
        <f t="shared" si="942"/>
        <v>8284</v>
      </c>
      <c r="BL420" s="36">
        <f t="shared" si="942"/>
        <v>219151481.472</v>
      </c>
      <c r="BM420" s="218">
        <f t="shared" si="942"/>
        <v>3235</v>
      </c>
      <c r="BN420" s="221">
        <f t="shared" si="942"/>
        <v>115491279.05279997</v>
      </c>
      <c r="BO420" s="36">
        <f t="shared" si="942"/>
        <v>2710</v>
      </c>
      <c r="BP420" s="36">
        <f t="shared" si="942"/>
        <v>82220029.557119995</v>
      </c>
      <c r="BQ420" s="218">
        <f t="shared" si="942"/>
        <v>4225</v>
      </c>
      <c r="BR420" s="36">
        <f t="shared" si="942"/>
        <v>185106767.05382398</v>
      </c>
      <c r="BS420" s="36">
        <f t="shared" si="942"/>
        <v>5473</v>
      </c>
      <c r="BT420" s="36">
        <f t="shared" si="942"/>
        <v>194503931.71776003</v>
      </c>
      <c r="BU420" s="219">
        <f t="shared" si="942"/>
        <v>1827</v>
      </c>
      <c r="BV420" s="219">
        <f t="shared" si="942"/>
        <v>66196630.886400007</v>
      </c>
      <c r="BW420" s="219">
        <f t="shared" si="942"/>
        <v>2322</v>
      </c>
      <c r="BX420" s="219">
        <f t="shared" si="942"/>
        <v>78270028.932479993</v>
      </c>
      <c r="BY420" s="36">
        <f t="shared" si="942"/>
        <v>402</v>
      </c>
      <c r="BZ420" s="36">
        <f t="shared" si="942"/>
        <v>14285690.16</v>
      </c>
      <c r="CA420" s="36">
        <f t="shared" si="942"/>
        <v>4025</v>
      </c>
      <c r="CB420" s="36">
        <f t="shared" si="942"/>
        <v>129252621.25439999</v>
      </c>
      <c r="CC420" s="219">
        <f t="shared" si="942"/>
        <v>439</v>
      </c>
      <c r="CD420" s="219">
        <f t="shared" si="942"/>
        <v>10059163.3968</v>
      </c>
      <c r="CE420" s="219">
        <f t="shared" si="942"/>
        <v>956</v>
      </c>
      <c r="CF420" s="219">
        <f t="shared" si="942"/>
        <v>20330853.143999998</v>
      </c>
      <c r="CG420" s="219">
        <f t="shared" si="942"/>
        <v>2706</v>
      </c>
      <c r="CH420" s="219">
        <f t="shared" si="942"/>
        <v>58611567.839999981</v>
      </c>
      <c r="CI420" s="220">
        <f t="shared" si="942"/>
        <v>2160</v>
      </c>
      <c r="CJ420" s="219">
        <f t="shared" si="942"/>
        <v>61441456.742399983</v>
      </c>
      <c r="CK420" s="219">
        <f t="shared" si="942"/>
        <v>5539</v>
      </c>
      <c r="CL420" s="219">
        <f t="shared" si="942"/>
        <v>161131911.02400002</v>
      </c>
      <c r="CM420" s="36">
        <f t="shared" si="942"/>
        <v>3200</v>
      </c>
      <c r="CN420" s="36">
        <f t="shared" si="942"/>
        <v>98446697.526240006</v>
      </c>
      <c r="CO420" s="36">
        <f t="shared" si="942"/>
        <v>8778</v>
      </c>
      <c r="CP420" s="36">
        <f t="shared" si="942"/>
        <v>324456911.37216002</v>
      </c>
      <c r="CQ420" s="36">
        <f t="shared" si="942"/>
        <v>2934</v>
      </c>
      <c r="CR420" s="36">
        <f t="shared" si="942"/>
        <v>114106079.08223999</v>
      </c>
      <c r="CS420" s="219">
        <f t="shared" si="942"/>
        <v>1844</v>
      </c>
      <c r="CT420" s="219">
        <f t="shared" si="942"/>
        <v>63412550.611199997</v>
      </c>
      <c r="CU420" s="219">
        <f t="shared" si="942"/>
        <v>5131</v>
      </c>
      <c r="CV420" s="219">
        <f t="shared" si="942"/>
        <v>187818380.46720001</v>
      </c>
      <c r="CW420" s="222">
        <f t="shared" si="942"/>
        <v>88</v>
      </c>
      <c r="CX420" s="36">
        <f t="shared" si="942"/>
        <v>2845283.8176000002</v>
      </c>
      <c r="CY420" s="218">
        <f t="shared" si="942"/>
        <v>1528</v>
      </c>
      <c r="CZ420" s="36">
        <f t="shared" si="942"/>
        <v>59571785.145600006</v>
      </c>
      <c r="DA420" s="223">
        <f t="shared" si="942"/>
        <v>277</v>
      </c>
      <c r="DB420" s="219">
        <f t="shared" si="942"/>
        <v>6901409.4912</v>
      </c>
      <c r="DC420" s="219">
        <f t="shared" si="942"/>
        <v>2847</v>
      </c>
      <c r="DD420" s="219">
        <f t="shared" si="942"/>
        <v>102675218.36543997</v>
      </c>
      <c r="DE420" s="220">
        <f t="shared" si="942"/>
        <v>790</v>
      </c>
      <c r="DF420" s="219">
        <f t="shared" si="942"/>
        <v>35652157.896960005</v>
      </c>
      <c r="DG420" s="219">
        <f t="shared" si="942"/>
        <v>1712</v>
      </c>
      <c r="DH420" s="222">
        <f t="shared" si="942"/>
        <v>80104619.011920005</v>
      </c>
      <c r="DI420" s="36">
        <f t="shared" si="942"/>
        <v>218425</v>
      </c>
      <c r="DJ420" s="224">
        <f t="shared" si="942"/>
        <v>10452844376.845682</v>
      </c>
    </row>
    <row r="421" spans="1:114" ht="15.75" customHeight="1" x14ac:dyDescent="0.25">
      <c r="AK421" s="184"/>
      <c r="AL421" s="184"/>
    </row>
    <row r="422" spans="1:114" ht="15.75" customHeight="1" x14ac:dyDescent="0.25">
      <c r="M422" s="185"/>
      <c r="N422" s="185"/>
      <c r="O422" s="185"/>
      <c r="P422" s="185"/>
      <c r="Q422" s="185"/>
      <c r="R422" s="185"/>
      <c r="T422" s="185"/>
      <c r="U422" s="185"/>
      <c r="V422" s="185"/>
      <c r="X422" s="185"/>
      <c r="Y422" s="185"/>
      <c r="Z422" s="185"/>
      <c r="AA422" s="185"/>
      <c r="AB422" s="185"/>
      <c r="AC422" s="185"/>
      <c r="AD422" s="185"/>
      <c r="AE422" s="185"/>
      <c r="AF422" s="185"/>
      <c r="AG422" s="185"/>
      <c r="AH422" s="185"/>
      <c r="AI422" s="185"/>
      <c r="AJ422" s="185"/>
      <c r="AK422" s="185"/>
      <c r="AL422" s="185"/>
      <c r="AM422" s="185"/>
      <c r="AN422" s="185"/>
      <c r="AO422" s="185"/>
      <c r="AP422" s="185"/>
      <c r="AQ422" s="185"/>
      <c r="AR422" s="185"/>
      <c r="AT422" s="186"/>
      <c r="AV422" s="185"/>
      <c r="AW422" s="185"/>
      <c r="AX422" s="185"/>
      <c r="AY422" s="185"/>
      <c r="AZ422" s="185"/>
      <c r="BA422" s="185"/>
      <c r="BB422" s="185"/>
      <c r="BC422" s="185"/>
      <c r="BD422" s="185"/>
      <c r="BE422" s="185"/>
      <c r="BF422" s="185"/>
      <c r="BG422" s="185"/>
      <c r="BH422" s="185"/>
      <c r="BI422" s="185"/>
      <c r="BJ422" s="185"/>
      <c r="BK422" s="185"/>
      <c r="BL422" s="185"/>
      <c r="BM422" s="185"/>
      <c r="BN422" s="185"/>
      <c r="BO422" s="185"/>
      <c r="BP422" s="185"/>
      <c r="BQ422" s="185"/>
      <c r="BR422" s="185"/>
      <c r="BS422" s="185"/>
      <c r="BT422" s="185"/>
      <c r="BU422" s="185"/>
      <c r="BV422" s="185"/>
      <c r="BW422" s="185"/>
      <c r="BX422" s="185"/>
      <c r="BZ422" s="185"/>
      <c r="CA422" s="185"/>
      <c r="CB422" s="185"/>
      <c r="CD422" s="185"/>
      <c r="CF422" s="185"/>
      <c r="CG422" s="185"/>
      <c r="CH422" s="185"/>
      <c r="CI422" s="185"/>
      <c r="CJ422" s="185"/>
      <c r="CK422" s="185"/>
      <c r="CL422" s="185"/>
      <c r="CM422" s="185"/>
      <c r="CN422" s="185"/>
      <c r="CO422" s="185"/>
      <c r="CP422" s="185"/>
      <c r="CQ422" s="185"/>
      <c r="CR422" s="185"/>
      <c r="CS422" s="185"/>
      <c r="CT422" s="185"/>
      <c r="CU422" s="185"/>
      <c r="CV422" s="185"/>
      <c r="CX422" s="185"/>
      <c r="CY422" s="185"/>
      <c r="CZ422" s="185"/>
      <c r="DB422" s="185"/>
      <c r="DC422" s="185"/>
      <c r="DD422" s="185"/>
      <c r="DF422" s="185"/>
      <c r="DG422" s="185"/>
      <c r="DH422" s="185"/>
      <c r="DI422" s="187"/>
      <c r="DJ422" s="188"/>
    </row>
  </sheetData>
  <autoFilter ref="A12:DK422"/>
  <mergeCells count="170">
    <mergeCell ref="A7:A10"/>
    <mergeCell ref="B7:B10"/>
    <mergeCell ref="C7:C10"/>
    <mergeCell ref="D7:D10"/>
    <mergeCell ref="M7:N7"/>
    <mergeCell ref="O7:P7"/>
    <mergeCell ref="Q7:R7"/>
    <mergeCell ref="I8:L8"/>
    <mergeCell ref="M8:N8"/>
    <mergeCell ref="O8:P8"/>
    <mergeCell ref="Q8:R8"/>
    <mergeCell ref="O9:P9"/>
    <mergeCell ref="M9:N9"/>
    <mergeCell ref="L9:L10"/>
    <mergeCell ref="K9:K10"/>
    <mergeCell ref="J9:J10"/>
    <mergeCell ref="I9:I10"/>
    <mergeCell ref="I7:L7"/>
    <mergeCell ref="H7:H10"/>
    <mergeCell ref="G7:G10"/>
    <mergeCell ref="F7:F10"/>
    <mergeCell ref="E7:E10"/>
    <mergeCell ref="AI7:AJ7"/>
    <mergeCell ref="AK7:AL7"/>
    <mergeCell ref="AM7:AN7"/>
    <mergeCell ref="AI8:AJ8"/>
    <mergeCell ref="AK8:AL8"/>
    <mergeCell ref="AM8:AN8"/>
    <mergeCell ref="Q9:R9"/>
    <mergeCell ref="S9:T9"/>
    <mergeCell ref="U9:V9"/>
    <mergeCell ref="W9:X9"/>
    <mergeCell ref="Y9:Z9"/>
    <mergeCell ref="AA9:AB9"/>
    <mergeCell ref="AO7:AP7"/>
    <mergeCell ref="S7:T7"/>
    <mergeCell ref="U7:V7"/>
    <mergeCell ref="W7:X7"/>
    <mergeCell ref="Y7:Z7"/>
    <mergeCell ref="AA7:AB7"/>
    <mergeCell ref="AC7:AD7"/>
    <mergeCell ref="BC7:BD7"/>
    <mergeCell ref="BE7:BF7"/>
    <mergeCell ref="AE7:AF7"/>
    <mergeCell ref="AG7:AH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AO8:AP8"/>
    <mergeCell ref="S8:T8"/>
    <mergeCell ref="U8:V8"/>
    <mergeCell ref="W8:X8"/>
    <mergeCell ref="Y8:Z8"/>
    <mergeCell ref="AA8:AB8"/>
    <mergeCell ref="AC8:AD8"/>
    <mergeCell ref="BC8:BD8"/>
    <mergeCell ref="BE8:BF8"/>
    <mergeCell ref="AE8:AF8"/>
    <mergeCell ref="AG8:AH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CA8:CB8"/>
    <mergeCell ref="CC8:CD8"/>
    <mergeCell ref="CE8:CF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CY8:CZ8"/>
    <mergeCell ref="DA8:DB8"/>
    <mergeCell ref="DC8:DD8"/>
    <mergeCell ref="DE8:DF8"/>
    <mergeCell ref="DG8:DH8"/>
    <mergeCell ref="DI8:DJ8"/>
    <mergeCell ref="CM8:CN8"/>
    <mergeCell ref="CO8:CP8"/>
    <mergeCell ref="CQ8:CR8"/>
    <mergeCell ref="CS8:CT8"/>
    <mergeCell ref="CU8:CV8"/>
    <mergeCell ref="CW8:CX8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BQ9:BR9"/>
    <mergeCell ref="BS9:BT9"/>
    <mergeCell ref="BU9:BV9"/>
    <mergeCell ref="BW9:BX9"/>
    <mergeCell ref="BA9:BB9"/>
    <mergeCell ref="BC9:BD9"/>
    <mergeCell ref="BE9:BF9"/>
    <mergeCell ref="BG9:BH9"/>
    <mergeCell ref="BI9:BJ9"/>
    <mergeCell ref="BK9:BL9"/>
    <mergeCell ref="DI9:DJ9"/>
    <mergeCell ref="A420:C420"/>
    <mergeCell ref="P1:R1"/>
    <mergeCell ref="P3:R3"/>
    <mergeCell ref="CW9:CX9"/>
    <mergeCell ref="CY9:CZ9"/>
    <mergeCell ref="DA9:DB9"/>
    <mergeCell ref="DC9:DD9"/>
    <mergeCell ref="DE9:DF9"/>
    <mergeCell ref="DG9:DH9"/>
    <mergeCell ref="CK9:CL9"/>
    <mergeCell ref="CM9:CN9"/>
    <mergeCell ref="CO9:CP9"/>
    <mergeCell ref="CQ9:CR9"/>
    <mergeCell ref="CS9:CT9"/>
    <mergeCell ref="CU9:CV9"/>
    <mergeCell ref="BY9:BZ9"/>
    <mergeCell ref="CA9:CB9"/>
    <mergeCell ref="CC9:CD9"/>
    <mergeCell ref="CE9:CF9"/>
    <mergeCell ref="CG9:CH9"/>
    <mergeCell ref="CI9:CJ9"/>
    <mergeCell ref="BM9:BN9"/>
    <mergeCell ref="BO9:BP9"/>
  </mergeCells>
  <pageMargins left="0" right="0" top="0.19685039370078741" bottom="0.19685039370078741" header="0.11811023622047245" footer="0.11811023622047245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Y213"/>
  <sheetViews>
    <sheetView topLeftCell="D12" workbookViewId="0">
      <selection activeCell="S12" sqref="R1:S1048576"/>
    </sheetView>
  </sheetViews>
  <sheetFormatPr defaultRowHeight="15.75" x14ac:dyDescent="0.25"/>
  <cols>
    <col min="1" max="1" width="3.140625" style="189" hidden="1" customWidth="1"/>
    <col min="2" max="2" width="10.85546875" style="189" hidden="1" customWidth="1"/>
    <col min="3" max="3" width="9.7109375" style="189" hidden="1" customWidth="1"/>
    <col min="4" max="4" width="35.85546875" style="189" customWidth="1"/>
    <col min="5" max="5" width="11.85546875" style="189" hidden="1" customWidth="1"/>
    <col min="6" max="6" width="10" style="225" hidden="1" customWidth="1"/>
    <col min="7" max="7" width="8" style="225" hidden="1" customWidth="1"/>
    <col min="8" max="9" width="9" style="189" hidden="1" customWidth="1"/>
    <col min="10" max="10" width="6.28515625" style="189" hidden="1" customWidth="1"/>
    <col min="11" max="13" width="5.85546875" style="189" hidden="1" customWidth="1"/>
    <col min="14" max="14" width="7.5703125" style="189" hidden="1" customWidth="1"/>
    <col min="15" max="15" width="17" style="189" hidden="1" customWidth="1"/>
    <col min="16" max="16" width="9.140625" style="189" hidden="1" customWidth="1"/>
    <col min="17" max="17" width="14.85546875" style="189" hidden="1" customWidth="1"/>
    <col min="18" max="18" width="9.5703125" style="543" customWidth="1"/>
    <col min="19" max="19" width="16.5703125" style="543" customWidth="1"/>
    <col min="20" max="20" width="9.7109375" style="189" hidden="1" customWidth="1"/>
    <col min="21" max="21" width="15" style="189" hidden="1" customWidth="1"/>
    <col min="22" max="22" width="9.28515625" style="189" hidden="1" customWidth="1"/>
    <col min="23" max="23" width="16.7109375" style="189" hidden="1" customWidth="1"/>
    <col min="24" max="24" width="10.5703125" style="189" hidden="1" customWidth="1"/>
    <col min="25" max="25" width="15.7109375" style="189" hidden="1" customWidth="1"/>
    <col min="26" max="26" width="10.140625" style="301" hidden="1" customWidth="1"/>
    <col min="27" max="27" width="19" style="301" hidden="1" customWidth="1"/>
    <col min="28" max="28" width="12.7109375" style="189" hidden="1" customWidth="1"/>
    <col min="29" max="29" width="16.85546875" style="189" hidden="1" customWidth="1"/>
    <col min="30" max="30" width="10.5703125" style="189" hidden="1" customWidth="1"/>
    <col min="31" max="31" width="16.5703125" style="189" hidden="1" customWidth="1"/>
    <col min="32" max="32" width="11.140625" style="189" hidden="1" customWidth="1"/>
    <col min="33" max="33" width="16.7109375" style="189" hidden="1" customWidth="1"/>
    <col min="34" max="34" width="11.42578125" style="189" hidden="1" customWidth="1"/>
    <col min="35" max="35" width="16.140625" style="189" hidden="1" customWidth="1"/>
    <col min="36" max="36" width="10.5703125" style="189" hidden="1" customWidth="1"/>
    <col min="37" max="37" width="17.42578125" style="189" hidden="1" customWidth="1"/>
    <col min="38" max="38" width="11.85546875" style="301" hidden="1" customWidth="1"/>
    <col min="39" max="39" width="16.85546875" style="301" hidden="1" customWidth="1"/>
    <col min="40" max="40" width="12.28515625" style="189" hidden="1" customWidth="1"/>
    <col min="41" max="41" width="16.85546875" style="189" hidden="1" customWidth="1"/>
    <col min="42" max="42" width="13" style="189" hidden="1" customWidth="1"/>
    <col min="43" max="43" width="17.85546875" style="189" hidden="1" customWidth="1"/>
    <col min="44" max="44" width="12.5703125" style="189" hidden="1" customWidth="1"/>
    <col min="45" max="45" width="17.5703125" style="189" hidden="1" customWidth="1"/>
    <col min="46" max="46" width="13" style="189" hidden="1" customWidth="1"/>
    <col min="47" max="47" width="14.85546875" style="189" hidden="1" customWidth="1"/>
    <col min="48" max="48" width="9.5703125" style="225" hidden="1" customWidth="1"/>
    <col min="49" max="49" width="16.5703125" style="225" hidden="1" customWidth="1"/>
    <col min="50" max="50" width="13.7109375" style="189" hidden="1" customWidth="1"/>
    <col min="51" max="51" width="13.5703125" style="189" hidden="1" customWidth="1"/>
    <col min="52" max="53" width="13.28515625" style="189" hidden="1" customWidth="1"/>
    <col min="54" max="54" width="12.85546875" style="189" hidden="1" customWidth="1"/>
    <col min="55" max="55" width="17.5703125" style="189" hidden="1" customWidth="1"/>
    <col min="56" max="56" width="10.85546875" style="189" hidden="1" customWidth="1"/>
    <col min="57" max="57" width="18.5703125" style="189" hidden="1" customWidth="1"/>
    <col min="58" max="58" width="11.5703125" style="189" hidden="1" customWidth="1"/>
    <col min="59" max="59" width="15.85546875" style="189" hidden="1" customWidth="1"/>
    <col min="60" max="60" width="6.42578125" style="189" hidden="1" customWidth="1"/>
    <col min="61" max="61" width="3.7109375" style="189" hidden="1" customWidth="1"/>
    <col min="62" max="62" width="13.42578125" style="189" hidden="1" customWidth="1"/>
    <col min="63" max="63" width="18.7109375" style="189" hidden="1" customWidth="1"/>
    <col min="64" max="64" width="8.42578125" style="189" hidden="1" customWidth="1"/>
    <col min="65" max="65" width="16" style="189" hidden="1" customWidth="1"/>
    <col min="66" max="66" width="12.5703125" style="189" hidden="1" customWidth="1"/>
    <col min="67" max="67" width="16.7109375" style="189" hidden="1" customWidth="1"/>
    <col min="68" max="68" width="9.5703125" style="189" hidden="1" customWidth="1"/>
    <col min="69" max="69" width="17.28515625" style="189" hidden="1" customWidth="1"/>
    <col min="70" max="70" width="11" style="189" hidden="1" customWidth="1"/>
    <col min="71" max="71" width="15.85546875" style="189" hidden="1" customWidth="1"/>
    <col min="72" max="72" width="11" style="302" hidden="1" customWidth="1"/>
    <col min="73" max="73" width="16.5703125" style="189" hidden="1" customWidth="1"/>
    <col min="74" max="74" width="12.85546875" style="189" hidden="1" customWidth="1"/>
    <col min="75" max="75" width="17.7109375" style="189" hidden="1" customWidth="1"/>
    <col min="76" max="76" width="12.85546875" style="189" hidden="1" customWidth="1"/>
    <col min="77" max="77" width="16.140625" style="189" hidden="1" customWidth="1"/>
    <col min="78" max="78" width="10.5703125" style="1" hidden="1" customWidth="1"/>
    <col min="79" max="79" width="18" style="1" hidden="1" customWidth="1"/>
    <col min="80" max="80" width="12.140625" style="189" hidden="1" customWidth="1"/>
    <col min="81" max="81" width="18.28515625" style="189" hidden="1" customWidth="1"/>
    <col min="82" max="82" width="12.28515625" style="189" hidden="1" customWidth="1"/>
    <col min="83" max="83" width="18.140625" style="189" hidden="1" customWidth="1"/>
    <col min="84" max="84" width="11.85546875" style="189" hidden="1" customWidth="1"/>
    <col min="85" max="85" width="18.28515625" style="189" hidden="1" customWidth="1"/>
    <col min="86" max="86" width="10.85546875" style="189" hidden="1" customWidth="1"/>
    <col min="87" max="87" width="17.7109375" style="189" hidden="1" customWidth="1"/>
    <col min="88" max="88" width="9.42578125" style="189" hidden="1" customWidth="1"/>
    <col min="89" max="89" width="18.28515625" style="189" hidden="1" customWidth="1"/>
    <col min="90" max="90" width="12" style="189" hidden="1" customWidth="1"/>
    <col min="91" max="91" width="17" style="189" hidden="1" customWidth="1"/>
    <col min="92" max="92" width="10.42578125" style="189" hidden="1" customWidth="1"/>
    <col min="93" max="93" width="15.140625" style="189" hidden="1" customWidth="1"/>
    <col min="94" max="94" width="11.140625" style="189" hidden="1" customWidth="1"/>
    <col min="95" max="95" width="16.85546875" style="189" hidden="1" customWidth="1"/>
    <col min="96" max="96" width="12.7109375" style="189" hidden="1" customWidth="1"/>
    <col min="97" max="97" width="16.7109375" style="189" hidden="1" customWidth="1"/>
    <col min="98" max="98" width="10.5703125" style="189" hidden="1" customWidth="1"/>
    <col min="99" max="99" width="14.42578125" style="189" hidden="1" customWidth="1"/>
    <col min="100" max="100" width="12.5703125" style="189" hidden="1" customWidth="1"/>
    <col min="101" max="101" width="16.7109375" style="189" hidden="1" customWidth="1"/>
    <col min="102" max="102" width="9.7109375" style="189" hidden="1" customWidth="1"/>
    <col min="103" max="103" width="17.140625" style="189" hidden="1" customWidth="1"/>
    <col min="104" max="16384" width="9.140625" style="189"/>
  </cols>
  <sheetData>
    <row r="1" spans="1:103" hidden="1" x14ac:dyDescent="0.25">
      <c r="R1" s="461" t="s">
        <v>1200</v>
      </c>
      <c r="S1" s="461"/>
      <c r="T1" s="461"/>
    </row>
    <row r="2" spans="1:103" hidden="1" x14ac:dyDescent="0.25">
      <c r="R2" s="543" t="s">
        <v>916</v>
      </c>
    </row>
    <row r="3" spans="1:103" hidden="1" x14ac:dyDescent="0.25">
      <c r="R3" s="461" t="s">
        <v>917</v>
      </c>
      <c r="S3" s="461"/>
      <c r="T3" s="461"/>
    </row>
    <row r="4" spans="1:103" ht="38.25" hidden="1" customHeight="1" x14ac:dyDescent="0.25">
      <c r="C4" s="226" t="s">
        <v>919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T4" s="303"/>
      <c r="U4" s="303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/>
      <c r="BZ4" s="304"/>
      <c r="CA4" s="304"/>
      <c r="CB4" s="304"/>
      <c r="CC4" s="304"/>
      <c r="CD4" s="304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4"/>
      <c r="CP4" s="304"/>
      <c r="CQ4" s="304"/>
      <c r="CR4" s="304"/>
      <c r="CS4" s="304"/>
      <c r="CT4" s="304"/>
      <c r="CU4" s="304"/>
      <c r="CV4" s="304"/>
      <c r="CW4" s="304"/>
      <c r="CX4" s="304"/>
      <c r="CY4" s="304"/>
    </row>
    <row r="5" spans="1:103" s="228" customFormat="1" ht="9.75" hidden="1" customHeight="1" x14ac:dyDescent="0.3">
      <c r="D5" s="229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305"/>
      <c r="AC5" s="305"/>
      <c r="AD5" s="227"/>
      <c r="AE5" s="227"/>
      <c r="AF5" s="227"/>
      <c r="AG5" s="227"/>
      <c r="AH5" s="304"/>
      <c r="AI5" s="304"/>
      <c r="AJ5" s="305"/>
      <c r="AK5" s="305"/>
      <c r="AL5" s="306"/>
      <c r="AM5" s="306"/>
      <c r="AN5" s="306"/>
      <c r="AO5" s="306"/>
      <c r="AP5" s="306"/>
      <c r="AQ5" s="306"/>
      <c r="AR5" s="307"/>
      <c r="AS5" s="307"/>
      <c r="AT5" s="307"/>
      <c r="AU5" s="307"/>
      <c r="AV5" s="307"/>
      <c r="AW5" s="307"/>
      <c r="AX5" s="307"/>
      <c r="AY5" s="307"/>
      <c r="AZ5" s="306"/>
      <c r="BA5" s="306"/>
      <c r="BB5" s="306"/>
      <c r="BC5" s="306"/>
      <c r="BD5" s="307"/>
      <c r="BE5" s="307"/>
      <c r="BF5" s="307"/>
      <c r="BG5" s="307"/>
      <c r="BH5" s="307"/>
      <c r="BI5" s="307"/>
      <c r="BJ5" s="307"/>
      <c r="BK5" s="307"/>
      <c r="BL5" s="306"/>
      <c r="BM5" s="306"/>
      <c r="BN5" s="307"/>
      <c r="BO5" s="307"/>
      <c r="BP5" s="308"/>
      <c r="BQ5" s="308"/>
      <c r="BR5" s="306"/>
      <c r="BS5" s="306"/>
      <c r="BT5" s="307"/>
      <c r="BU5" s="307"/>
      <c r="BV5" s="309"/>
      <c r="BW5" s="309"/>
      <c r="BX5" s="310"/>
      <c r="BY5" s="310"/>
      <c r="BZ5" s="308"/>
      <c r="CA5" s="308"/>
      <c r="CB5" s="306"/>
      <c r="CC5" s="306"/>
      <c r="CD5" s="306"/>
      <c r="CE5" s="306"/>
      <c r="CF5" s="306"/>
      <c r="CG5" s="306"/>
      <c r="CH5" s="306"/>
      <c r="CI5" s="306"/>
      <c r="CJ5" s="306"/>
      <c r="CK5" s="306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  <c r="CW5" s="307"/>
    </row>
    <row r="6" spans="1:103" s="228" customFormat="1" ht="9.75" hidden="1" customHeight="1" x14ac:dyDescent="0.25">
      <c r="A6" s="230"/>
      <c r="B6" s="230"/>
      <c r="C6" s="230"/>
      <c r="D6" s="231"/>
      <c r="E6" s="232"/>
      <c r="F6" s="232"/>
      <c r="G6" s="232"/>
      <c r="H6" s="232"/>
      <c r="I6" s="232"/>
      <c r="J6" s="232"/>
      <c r="K6" s="232"/>
      <c r="L6" s="232"/>
      <c r="M6" s="232"/>
      <c r="N6" s="233"/>
      <c r="O6" s="233"/>
      <c r="P6" s="233"/>
      <c r="Q6" s="233"/>
      <c r="R6" s="558"/>
      <c r="S6" s="558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311"/>
      <c r="CA6" s="311"/>
      <c r="CB6" s="233"/>
      <c r="CC6" s="233"/>
      <c r="CD6" s="233"/>
      <c r="CE6" s="233"/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</row>
    <row r="7" spans="1:103" s="312" customFormat="1" ht="78.75" hidden="1" customHeight="1" x14ac:dyDescent="0.25">
      <c r="A7" s="500" t="s">
        <v>1201</v>
      </c>
      <c r="B7" s="500" t="s">
        <v>5</v>
      </c>
      <c r="C7" s="500" t="s">
        <v>6</v>
      </c>
      <c r="D7" s="502" t="s">
        <v>7</v>
      </c>
      <c r="E7" s="503" t="s">
        <v>920</v>
      </c>
      <c r="F7" s="499" t="s">
        <v>921</v>
      </c>
      <c r="G7" s="496" t="s">
        <v>922</v>
      </c>
      <c r="H7" s="499" t="s">
        <v>923</v>
      </c>
      <c r="I7" s="510"/>
      <c r="J7" s="499" t="s">
        <v>12</v>
      </c>
      <c r="K7" s="511"/>
      <c r="L7" s="511"/>
      <c r="M7" s="510"/>
      <c r="N7" s="504" t="s">
        <v>924</v>
      </c>
      <c r="O7" s="505"/>
      <c r="P7" s="504" t="s">
        <v>925</v>
      </c>
      <c r="Q7" s="505"/>
      <c r="R7" s="559" t="s">
        <v>926</v>
      </c>
      <c r="S7" s="560"/>
      <c r="T7" s="504" t="s">
        <v>1202</v>
      </c>
      <c r="U7" s="505"/>
      <c r="V7" s="504" t="s">
        <v>1203</v>
      </c>
      <c r="W7" s="505"/>
      <c r="X7" s="506" t="s">
        <v>19</v>
      </c>
      <c r="Y7" s="507"/>
      <c r="Z7" s="508" t="s">
        <v>1204</v>
      </c>
      <c r="AA7" s="509"/>
      <c r="AB7" s="504" t="s">
        <v>1205</v>
      </c>
      <c r="AC7" s="505"/>
      <c r="AD7" s="504" t="s">
        <v>1206</v>
      </c>
      <c r="AE7" s="505"/>
      <c r="AF7" s="504" t="s">
        <v>1207</v>
      </c>
      <c r="AG7" s="505"/>
      <c r="AH7" s="504" t="s">
        <v>1208</v>
      </c>
      <c r="AI7" s="505"/>
      <c r="AJ7" s="504" t="s">
        <v>28</v>
      </c>
      <c r="AK7" s="505"/>
      <c r="AL7" s="466" t="s">
        <v>29</v>
      </c>
      <c r="AM7" s="467"/>
      <c r="AN7" s="504" t="s">
        <v>1209</v>
      </c>
      <c r="AO7" s="505"/>
      <c r="AP7" s="504" t="s">
        <v>1210</v>
      </c>
      <c r="AQ7" s="505"/>
      <c r="AR7" s="504" t="s">
        <v>43</v>
      </c>
      <c r="AS7" s="505"/>
      <c r="AT7" s="504" t="s">
        <v>1211</v>
      </c>
      <c r="AU7" s="505"/>
      <c r="AV7" s="504" t="s">
        <v>1212</v>
      </c>
      <c r="AW7" s="505"/>
      <c r="AX7" s="466" t="s">
        <v>47</v>
      </c>
      <c r="AY7" s="467"/>
      <c r="AZ7" s="504" t="s">
        <v>1213</v>
      </c>
      <c r="BA7" s="505"/>
      <c r="BB7" s="504" t="s">
        <v>1214</v>
      </c>
      <c r="BC7" s="505"/>
      <c r="BD7" s="504" t="s">
        <v>1215</v>
      </c>
      <c r="BE7" s="505"/>
      <c r="BF7" s="504" t="s">
        <v>1216</v>
      </c>
      <c r="BG7" s="505"/>
      <c r="BH7" s="504" t="s">
        <v>1217</v>
      </c>
      <c r="BI7" s="505"/>
      <c r="BJ7" s="504" t="s">
        <v>1218</v>
      </c>
      <c r="BK7" s="505"/>
      <c r="BL7" s="504" t="s">
        <v>36</v>
      </c>
      <c r="BM7" s="505"/>
      <c r="BN7" s="504" t="s">
        <v>1219</v>
      </c>
      <c r="BO7" s="505"/>
      <c r="BP7" s="504" t="s">
        <v>1220</v>
      </c>
      <c r="BQ7" s="505"/>
      <c r="BR7" s="504" t="s">
        <v>26</v>
      </c>
      <c r="BS7" s="505"/>
      <c r="BT7" s="504" t="s">
        <v>37</v>
      </c>
      <c r="BU7" s="505"/>
      <c r="BV7" s="504" t="s">
        <v>1221</v>
      </c>
      <c r="BW7" s="505"/>
      <c r="BX7" s="504" t="s">
        <v>1222</v>
      </c>
      <c r="BY7" s="505"/>
      <c r="BZ7" s="504" t="s">
        <v>1223</v>
      </c>
      <c r="CA7" s="505"/>
      <c r="CB7" s="504" t="s">
        <v>1224</v>
      </c>
      <c r="CC7" s="505"/>
      <c r="CD7" s="504" t="s">
        <v>1225</v>
      </c>
      <c r="CE7" s="505"/>
      <c r="CF7" s="504" t="s">
        <v>1226</v>
      </c>
      <c r="CG7" s="505"/>
      <c r="CH7" s="504" t="s">
        <v>1227</v>
      </c>
      <c r="CI7" s="505"/>
      <c r="CJ7" s="504" t="s">
        <v>1228</v>
      </c>
      <c r="CK7" s="505"/>
      <c r="CL7" s="504" t="s">
        <v>1229</v>
      </c>
      <c r="CM7" s="505"/>
      <c r="CN7" s="504" t="s">
        <v>1230</v>
      </c>
      <c r="CO7" s="505"/>
      <c r="CP7" s="504" t="s">
        <v>1231</v>
      </c>
      <c r="CQ7" s="505"/>
      <c r="CR7" s="504" t="s">
        <v>1232</v>
      </c>
      <c r="CS7" s="505"/>
      <c r="CT7" s="506" t="s">
        <v>1233</v>
      </c>
      <c r="CU7" s="507"/>
      <c r="CV7" s="513" t="s">
        <v>1234</v>
      </c>
      <c r="CW7" s="514"/>
      <c r="CX7" s="515" t="s">
        <v>915</v>
      </c>
      <c r="CY7" s="515"/>
    </row>
    <row r="8" spans="1:103" s="312" customFormat="1" ht="15.75" hidden="1" customHeight="1" x14ac:dyDescent="0.25">
      <c r="A8" s="500"/>
      <c r="B8" s="500"/>
      <c r="C8" s="500"/>
      <c r="D8" s="502"/>
      <c r="E8" s="503"/>
      <c r="F8" s="499"/>
      <c r="G8" s="497"/>
      <c r="H8" s="499"/>
      <c r="I8" s="510"/>
      <c r="J8" s="512" t="s">
        <v>64</v>
      </c>
      <c r="K8" s="485"/>
      <c r="L8" s="485"/>
      <c r="M8" s="486"/>
      <c r="N8" s="487" t="s">
        <v>65</v>
      </c>
      <c r="O8" s="488"/>
      <c r="P8" s="487" t="s">
        <v>66</v>
      </c>
      <c r="Q8" s="488"/>
      <c r="R8" s="561" t="s">
        <v>67</v>
      </c>
      <c r="S8" s="562"/>
      <c r="T8" s="487" t="s">
        <v>69</v>
      </c>
      <c r="U8" s="488"/>
      <c r="V8" s="487" t="s">
        <v>68</v>
      </c>
      <c r="W8" s="488"/>
      <c r="X8" s="487" t="s">
        <v>71</v>
      </c>
      <c r="Y8" s="488"/>
      <c r="Z8" s="487" t="s">
        <v>72</v>
      </c>
      <c r="AA8" s="488"/>
      <c r="AB8" s="487" t="s">
        <v>73</v>
      </c>
      <c r="AC8" s="488"/>
      <c r="AD8" s="487" t="s">
        <v>75</v>
      </c>
      <c r="AE8" s="488"/>
      <c r="AF8" s="464" t="s">
        <v>76</v>
      </c>
      <c r="AG8" s="464"/>
      <c r="AH8" s="516" t="s">
        <v>79</v>
      </c>
      <c r="AI8" s="488"/>
      <c r="AJ8" s="487" t="s">
        <v>80</v>
      </c>
      <c r="AK8" s="488"/>
      <c r="AL8" s="487" t="s">
        <v>81</v>
      </c>
      <c r="AM8" s="488"/>
      <c r="AN8" s="487" t="s">
        <v>77</v>
      </c>
      <c r="AO8" s="488"/>
      <c r="AP8" s="487" t="s">
        <v>84</v>
      </c>
      <c r="AQ8" s="488"/>
      <c r="AR8" s="487" t="s">
        <v>95</v>
      </c>
      <c r="AS8" s="488"/>
      <c r="AT8" s="487" t="s">
        <v>96</v>
      </c>
      <c r="AU8" s="488"/>
      <c r="AV8" s="487" t="s">
        <v>83</v>
      </c>
      <c r="AW8" s="488"/>
      <c r="AX8" s="487" t="s">
        <v>99</v>
      </c>
      <c r="AY8" s="488"/>
      <c r="AZ8" s="487" t="s">
        <v>104</v>
      </c>
      <c r="BA8" s="488"/>
      <c r="BB8" s="487" t="s">
        <v>87</v>
      </c>
      <c r="BC8" s="488"/>
      <c r="BD8" s="487" t="s">
        <v>101</v>
      </c>
      <c r="BE8" s="488"/>
      <c r="BF8" s="487" t="s">
        <v>100</v>
      </c>
      <c r="BG8" s="488"/>
      <c r="BH8" s="487" t="s">
        <v>102</v>
      </c>
      <c r="BI8" s="488"/>
      <c r="BJ8" s="487" t="s">
        <v>103</v>
      </c>
      <c r="BK8" s="488"/>
      <c r="BL8" s="487" t="s">
        <v>88</v>
      </c>
      <c r="BM8" s="488"/>
      <c r="BN8" s="487" t="s">
        <v>107</v>
      </c>
      <c r="BO8" s="488"/>
      <c r="BP8" s="487" t="s">
        <v>108</v>
      </c>
      <c r="BQ8" s="488"/>
      <c r="BR8" s="487" t="s">
        <v>78</v>
      </c>
      <c r="BS8" s="488"/>
      <c r="BT8" s="487" t="s">
        <v>89</v>
      </c>
      <c r="BU8" s="488"/>
      <c r="BV8" s="487" t="s">
        <v>105</v>
      </c>
      <c r="BW8" s="488"/>
      <c r="BX8" s="487" t="s">
        <v>91</v>
      </c>
      <c r="BY8" s="488"/>
      <c r="BZ8" s="487" t="s">
        <v>110</v>
      </c>
      <c r="CA8" s="488"/>
      <c r="CB8" s="487" t="s">
        <v>106</v>
      </c>
      <c r="CC8" s="488"/>
      <c r="CD8" s="487" t="s">
        <v>94</v>
      </c>
      <c r="CE8" s="488"/>
      <c r="CF8" s="487" t="s">
        <v>93</v>
      </c>
      <c r="CG8" s="488"/>
      <c r="CH8" s="487" t="s">
        <v>92</v>
      </c>
      <c r="CI8" s="488"/>
      <c r="CJ8" s="487" t="s">
        <v>98</v>
      </c>
      <c r="CK8" s="488"/>
      <c r="CL8" s="487" t="s">
        <v>112</v>
      </c>
      <c r="CM8" s="488"/>
      <c r="CN8" s="487" t="s">
        <v>111</v>
      </c>
      <c r="CO8" s="488"/>
      <c r="CP8" s="487" t="s">
        <v>113</v>
      </c>
      <c r="CQ8" s="488"/>
      <c r="CR8" s="487" t="s">
        <v>114</v>
      </c>
      <c r="CS8" s="488"/>
      <c r="CT8" s="487" t="s">
        <v>1235</v>
      </c>
      <c r="CU8" s="488"/>
      <c r="CV8" s="465"/>
      <c r="CW8" s="465"/>
      <c r="CX8" s="465"/>
      <c r="CY8" s="465"/>
    </row>
    <row r="9" spans="1:103" s="225" customFormat="1" hidden="1" x14ac:dyDescent="0.25">
      <c r="A9" s="500"/>
      <c r="B9" s="500"/>
      <c r="C9" s="500"/>
      <c r="D9" s="502"/>
      <c r="E9" s="503"/>
      <c r="F9" s="499"/>
      <c r="G9" s="497"/>
      <c r="H9" s="499"/>
      <c r="I9" s="510"/>
      <c r="J9" s="499" t="s">
        <v>115</v>
      </c>
      <c r="K9" s="496" t="s">
        <v>116</v>
      </c>
      <c r="L9" s="491" t="s">
        <v>117</v>
      </c>
      <c r="M9" s="491" t="s">
        <v>118</v>
      </c>
      <c r="N9" s="457"/>
      <c r="O9" s="457"/>
      <c r="P9" s="457"/>
      <c r="Q9" s="457"/>
      <c r="R9" s="544"/>
      <c r="S9" s="544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7"/>
      <c r="AE9" s="457"/>
      <c r="AF9" s="457"/>
      <c r="AG9" s="457"/>
      <c r="AH9" s="457"/>
      <c r="AI9" s="457"/>
      <c r="AJ9" s="457"/>
      <c r="AK9" s="457"/>
      <c r="AL9" s="457"/>
      <c r="AM9" s="457"/>
      <c r="AN9" s="457"/>
      <c r="AO9" s="457"/>
      <c r="AP9" s="457"/>
      <c r="AQ9" s="457"/>
      <c r="AR9" s="457"/>
      <c r="AS9" s="457"/>
      <c r="AT9" s="457"/>
      <c r="AU9" s="457"/>
      <c r="AV9" s="457"/>
      <c r="AW9" s="457"/>
      <c r="AX9" s="457"/>
      <c r="AY9" s="457"/>
      <c r="AZ9" s="457"/>
      <c r="BA9" s="457"/>
      <c r="BB9" s="457"/>
      <c r="BC9" s="457"/>
      <c r="BD9" s="457"/>
      <c r="BE9" s="457"/>
      <c r="BF9" s="457"/>
      <c r="BG9" s="457"/>
      <c r="BH9" s="457"/>
      <c r="BI9" s="457"/>
      <c r="BJ9" s="457"/>
      <c r="BK9" s="457"/>
      <c r="BL9" s="457"/>
      <c r="BM9" s="457"/>
      <c r="BN9" s="457"/>
      <c r="BO9" s="457"/>
      <c r="BP9" s="457"/>
      <c r="BQ9" s="457"/>
      <c r="BR9" s="457"/>
      <c r="BS9" s="457"/>
      <c r="BT9" s="457"/>
      <c r="BU9" s="457"/>
      <c r="BV9" s="457"/>
      <c r="BW9" s="457"/>
      <c r="BX9" s="457"/>
      <c r="BY9" s="457"/>
      <c r="BZ9" s="520"/>
      <c r="CA9" s="520"/>
      <c r="CB9" s="457"/>
      <c r="CC9" s="457"/>
      <c r="CD9" s="457"/>
      <c r="CE9" s="457"/>
      <c r="CF9" s="457"/>
      <c r="CG9" s="457"/>
      <c r="CH9" s="457"/>
      <c r="CI9" s="457"/>
      <c r="CJ9" s="457"/>
      <c r="CK9" s="457"/>
      <c r="CL9" s="457"/>
      <c r="CM9" s="457"/>
      <c r="CN9" s="457"/>
      <c r="CO9" s="457"/>
      <c r="CP9" s="457"/>
      <c r="CQ9" s="457"/>
      <c r="CR9" s="457"/>
      <c r="CS9" s="457"/>
      <c r="CT9" s="457"/>
      <c r="CU9" s="457"/>
      <c r="CV9" s="457"/>
      <c r="CW9" s="457"/>
      <c r="CX9" s="457"/>
      <c r="CY9" s="457"/>
    </row>
    <row r="10" spans="1:103" ht="44.25" hidden="1" customHeight="1" x14ac:dyDescent="0.25">
      <c r="A10" s="501"/>
      <c r="B10" s="501"/>
      <c r="C10" s="501"/>
      <c r="D10" s="502"/>
      <c r="E10" s="503"/>
      <c r="F10" s="499"/>
      <c r="G10" s="498"/>
      <c r="H10" s="499"/>
      <c r="I10" s="510"/>
      <c r="J10" s="499"/>
      <c r="K10" s="498"/>
      <c r="L10" s="492"/>
      <c r="M10" s="492"/>
      <c r="N10" s="60" t="s">
        <v>134</v>
      </c>
      <c r="O10" s="60" t="s">
        <v>133</v>
      </c>
      <c r="P10" s="60" t="s">
        <v>134</v>
      </c>
      <c r="Q10" s="60" t="s">
        <v>133</v>
      </c>
      <c r="R10" s="545" t="s">
        <v>134</v>
      </c>
      <c r="S10" s="545" t="s">
        <v>133</v>
      </c>
      <c r="T10" s="60" t="s">
        <v>134</v>
      </c>
      <c r="U10" s="60" t="s">
        <v>133</v>
      </c>
      <c r="V10" s="60" t="s">
        <v>134</v>
      </c>
      <c r="W10" s="60" t="s">
        <v>133</v>
      </c>
      <c r="X10" s="60" t="s">
        <v>134</v>
      </c>
      <c r="Y10" s="60" t="s">
        <v>133</v>
      </c>
      <c r="Z10" s="60" t="s">
        <v>134</v>
      </c>
      <c r="AA10" s="60" t="s">
        <v>133</v>
      </c>
      <c r="AB10" s="60" t="s">
        <v>134</v>
      </c>
      <c r="AC10" s="60" t="s">
        <v>133</v>
      </c>
      <c r="AD10" s="60" t="s">
        <v>134</v>
      </c>
      <c r="AE10" s="60" t="s">
        <v>133</v>
      </c>
      <c r="AF10" s="60" t="s">
        <v>134</v>
      </c>
      <c r="AG10" s="60" t="s">
        <v>133</v>
      </c>
      <c r="AH10" s="60" t="s">
        <v>134</v>
      </c>
      <c r="AI10" s="60" t="s">
        <v>133</v>
      </c>
      <c r="AJ10" s="60" t="s">
        <v>134</v>
      </c>
      <c r="AK10" s="60" t="s">
        <v>133</v>
      </c>
      <c r="AL10" s="60" t="s">
        <v>134</v>
      </c>
      <c r="AM10" s="60" t="s">
        <v>133</v>
      </c>
      <c r="AN10" s="60" t="s">
        <v>134</v>
      </c>
      <c r="AO10" s="60" t="s">
        <v>133</v>
      </c>
      <c r="AP10" s="60" t="s">
        <v>134</v>
      </c>
      <c r="AQ10" s="60" t="s">
        <v>133</v>
      </c>
      <c r="AR10" s="60" t="s">
        <v>134</v>
      </c>
      <c r="AS10" s="60" t="s">
        <v>133</v>
      </c>
      <c r="AT10" s="60" t="s">
        <v>134</v>
      </c>
      <c r="AU10" s="60" t="s">
        <v>133</v>
      </c>
      <c r="AV10" s="60" t="s">
        <v>134</v>
      </c>
      <c r="AW10" s="60" t="s">
        <v>133</v>
      </c>
      <c r="AX10" s="60" t="s">
        <v>134</v>
      </c>
      <c r="AY10" s="60" t="s">
        <v>133</v>
      </c>
      <c r="AZ10" s="60" t="s">
        <v>134</v>
      </c>
      <c r="BA10" s="60" t="s">
        <v>133</v>
      </c>
      <c r="BB10" s="60" t="s">
        <v>134</v>
      </c>
      <c r="BC10" s="60" t="s">
        <v>133</v>
      </c>
      <c r="BD10" s="60" t="s">
        <v>134</v>
      </c>
      <c r="BE10" s="60" t="s">
        <v>133</v>
      </c>
      <c r="BF10" s="60" t="s">
        <v>134</v>
      </c>
      <c r="BG10" s="60" t="s">
        <v>133</v>
      </c>
      <c r="BH10" s="60" t="s">
        <v>134</v>
      </c>
      <c r="BI10" s="60" t="s">
        <v>133</v>
      </c>
      <c r="BJ10" s="60" t="s">
        <v>134</v>
      </c>
      <c r="BK10" s="60" t="s">
        <v>133</v>
      </c>
      <c r="BL10" s="60" t="s">
        <v>134</v>
      </c>
      <c r="BM10" s="60" t="s">
        <v>133</v>
      </c>
      <c r="BN10" s="60" t="s">
        <v>134</v>
      </c>
      <c r="BO10" s="60" t="s">
        <v>133</v>
      </c>
      <c r="BP10" s="60" t="s">
        <v>134</v>
      </c>
      <c r="BQ10" s="60" t="s">
        <v>133</v>
      </c>
      <c r="BR10" s="60" t="s">
        <v>134</v>
      </c>
      <c r="BS10" s="60" t="s">
        <v>133</v>
      </c>
      <c r="BT10" s="60" t="s">
        <v>134</v>
      </c>
      <c r="BU10" s="60" t="s">
        <v>133</v>
      </c>
      <c r="BV10" s="60" t="s">
        <v>134</v>
      </c>
      <c r="BW10" s="60" t="s">
        <v>133</v>
      </c>
      <c r="BX10" s="60" t="s">
        <v>134</v>
      </c>
      <c r="BY10" s="60" t="s">
        <v>133</v>
      </c>
      <c r="BZ10" s="313" t="s">
        <v>134</v>
      </c>
      <c r="CA10" s="313" t="s">
        <v>133</v>
      </c>
      <c r="CB10" s="60" t="s">
        <v>134</v>
      </c>
      <c r="CC10" s="60" t="s">
        <v>133</v>
      </c>
      <c r="CD10" s="60" t="s">
        <v>134</v>
      </c>
      <c r="CE10" s="60" t="s">
        <v>133</v>
      </c>
      <c r="CF10" s="60" t="s">
        <v>134</v>
      </c>
      <c r="CG10" s="60" t="s">
        <v>133</v>
      </c>
      <c r="CH10" s="60" t="s">
        <v>134</v>
      </c>
      <c r="CI10" s="60" t="s">
        <v>133</v>
      </c>
      <c r="CJ10" s="60" t="s">
        <v>134</v>
      </c>
      <c r="CK10" s="60" t="s">
        <v>133</v>
      </c>
      <c r="CL10" s="60" t="s">
        <v>134</v>
      </c>
      <c r="CM10" s="60" t="s">
        <v>133</v>
      </c>
      <c r="CN10" s="60" t="s">
        <v>134</v>
      </c>
      <c r="CO10" s="60" t="s">
        <v>133</v>
      </c>
      <c r="CP10" s="60" t="s">
        <v>134</v>
      </c>
      <c r="CQ10" s="60" t="s">
        <v>133</v>
      </c>
      <c r="CR10" s="60" t="s">
        <v>134</v>
      </c>
      <c r="CS10" s="60" t="s">
        <v>133</v>
      </c>
      <c r="CT10" s="60" t="s">
        <v>134</v>
      </c>
      <c r="CU10" s="60" t="s">
        <v>133</v>
      </c>
      <c r="CV10" s="60" t="s">
        <v>134</v>
      </c>
      <c r="CW10" s="60" t="s">
        <v>133</v>
      </c>
      <c r="CX10" s="60" t="s">
        <v>134</v>
      </c>
      <c r="CY10" s="60" t="s">
        <v>133</v>
      </c>
    </row>
    <row r="11" spans="1:103" hidden="1" x14ac:dyDescent="0.25">
      <c r="A11" s="91"/>
      <c r="B11" s="91"/>
      <c r="C11" s="91"/>
      <c r="D11" s="234"/>
      <c r="E11" s="235"/>
      <c r="F11" s="236"/>
      <c r="G11" s="237"/>
      <c r="H11" s="236"/>
      <c r="I11" s="237"/>
      <c r="J11" s="236"/>
      <c r="K11" s="238"/>
      <c r="L11" s="238"/>
      <c r="M11" s="238"/>
      <c r="N11" s="239"/>
      <c r="O11" s="239">
        <v>1</v>
      </c>
      <c r="P11" s="239"/>
      <c r="Q11" s="239">
        <v>1</v>
      </c>
      <c r="R11" s="546"/>
      <c r="S11" s="546">
        <v>1</v>
      </c>
      <c r="T11" s="239"/>
      <c r="U11" s="239">
        <v>1</v>
      </c>
      <c r="V11" s="239"/>
      <c r="W11" s="239">
        <v>1</v>
      </c>
      <c r="X11" s="314"/>
      <c r="Y11" s="239">
        <v>1</v>
      </c>
      <c r="Z11" s="239"/>
      <c r="AA11" s="239">
        <v>1</v>
      </c>
      <c r="AB11" s="239"/>
      <c r="AC11" s="239">
        <v>1</v>
      </c>
      <c r="AD11" s="239"/>
      <c r="AE11" s="239">
        <v>1</v>
      </c>
      <c r="AF11" s="315"/>
      <c r="AG11" s="315">
        <v>1</v>
      </c>
      <c r="AH11" s="316"/>
      <c r="AI11" s="239">
        <v>1</v>
      </c>
      <c r="AJ11" s="239"/>
      <c r="AK11" s="239">
        <v>1</v>
      </c>
      <c r="AL11" s="317"/>
      <c r="AM11" s="239">
        <v>1</v>
      </c>
      <c r="AN11" s="239"/>
      <c r="AO11" s="239">
        <v>1</v>
      </c>
      <c r="AP11" s="239"/>
      <c r="AQ11" s="239">
        <v>1</v>
      </c>
      <c r="AR11" s="239"/>
      <c r="AS11" s="239">
        <v>1</v>
      </c>
      <c r="AT11" s="239"/>
      <c r="AU11" s="239">
        <v>1</v>
      </c>
      <c r="AV11" s="239"/>
      <c r="AW11" s="239">
        <v>1</v>
      </c>
      <c r="AX11" s="318"/>
      <c r="AY11" s="318">
        <v>1</v>
      </c>
      <c r="AZ11" s="239"/>
      <c r="BA11" s="239">
        <v>1</v>
      </c>
      <c r="BB11" s="239"/>
      <c r="BC11" s="239">
        <v>1</v>
      </c>
      <c r="BD11" s="239"/>
      <c r="BE11" s="239">
        <v>1</v>
      </c>
      <c r="BF11" s="239"/>
      <c r="BG11" s="239">
        <v>1</v>
      </c>
      <c r="BH11" s="239"/>
      <c r="BI11" s="318">
        <v>1</v>
      </c>
      <c r="BJ11" s="239"/>
      <c r="BK11" s="239">
        <v>1</v>
      </c>
      <c r="BL11" s="239"/>
      <c r="BM11" s="239">
        <v>1</v>
      </c>
      <c r="BN11" s="239"/>
      <c r="BO11" s="239">
        <v>1</v>
      </c>
      <c r="BP11" s="239"/>
      <c r="BQ11" s="239">
        <v>1</v>
      </c>
      <c r="BR11" s="239"/>
      <c r="BS11" s="239">
        <v>1</v>
      </c>
      <c r="BT11" s="239"/>
      <c r="BU11" s="239">
        <v>1</v>
      </c>
      <c r="BV11" s="239"/>
      <c r="BW11" s="239">
        <v>1</v>
      </c>
      <c r="BX11" s="239"/>
      <c r="BY11" s="239">
        <v>1</v>
      </c>
      <c r="BZ11" s="319"/>
      <c r="CA11" s="320">
        <v>1</v>
      </c>
      <c r="CB11" s="239"/>
      <c r="CC11" s="318">
        <v>1</v>
      </c>
      <c r="CD11" s="239"/>
      <c r="CE11" s="239">
        <v>1</v>
      </c>
      <c r="CF11" s="239"/>
      <c r="CG11" s="239">
        <v>1</v>
      </c>
      <c r="CH11" s="239"/>
      <c r="CI11" s="318">
        <v>1</v>
      </c>
      <c r="CJ11" s="239"/>
      <c r="CK11" s="318">
        <v>1</v>
      </c>
      <c r="CL11" s="239"/>
      <c r="CM11" s="239">
        <v>1</v>
      </c>
      <c r="CN11" s="239"/>
      <c r="CO11" s="239">
        <v>1</v>
      </c>
      <c r="CP11" s="239"/>
      <c r="CQ11" s="239">
        <v>1</v>
      </c>
      <c r="CR11" s="239"/>
      <c r="CS11" s="239">
        <v>1</v>
      </c>
      <c r="CT11" s="239"/>
      <c r="CU11" s="239">
        <v>1</v>
      </c>
      <c r="CV11" s="239"/>
      <c r="CW11" s="239">
        <v>1</v>
      </c>
      <c r="CX11" s="91"/>
      <c r="CY11" s="91"/>
    </row>
    <row r="12" spans="1:103" ht="24.75" customHeight="1" x14ac:dyDescent="0.25">
      <c r="A12" s="64" t="s">
        <v>1293</v>
      </c>
      <c r="B12" s="65"/>
      <c r="C12" s="66"/>
      <c r="D12" s="450" t="s">
        <v>1293</v>
      </c>
      <c r="E12" s="67"/>
      <c r="F12" s="68"/>
      <c r="G12" s="68"/>
      <c r="H12" s="68"/>
      <c r="I12" s="69"/>
      <c r="J12" s="448"/>
      <c r="K12" s="449"/>
      <c r="L12" s="449"/>
      <c r="M12" s="449"/>
      <c r="N12" s="449" t="s">
        <v>1294</v>
      </c>
      <c r="O12" s="449" t="s">
        <v>1295</v>
      </c>
      <c r="P12" s="242"/>
      <c r="Q12" s="242"/>
      <c r="R12" s="563" t="s">
        <v>1294</v>
      </c>
      <c r="S12" s="563" t="s">
        <v>1295</v>
      </c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321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322"/>
      <c r="AW12" s="242"/>
      <c r="AX12" s="242"/>
      <c r="AY12" s="242"/>
      <c r="AZ12" s="242"/>
      <c r="BA12" s="242"/>
      <c r="BB12" s="242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242"/>
      <c r="BR12" s="242"/>
      <c r="BS12" s="242"/>
      <c r="BT12" s="242"/>
      <c r="BU12" s="242"/>
      <c r="BV12" s="323"/>
      <c r="BW12" s="242"/>
      <c r="BX12" s="242"/>
      <c r="BY12" s="242"/>
      <c r="BZ12" s="324"/>
      <c r="CA12" s="323"/>
      <c r="CB12" s="242"/>
      <c r="CC12" s="242"/>
      <c r="CD12" s="242"/>
      <c r="CE12" s="242"/>
      <c r="CF12" s="242"/>
      <c r="CG12" s="242"/>
      <c r="CH12" s="242"/>
      <c r="CI12" s="242"/>
      <c r="CJ12" s="242"/>
      <c r="CK12" s="242"/>
      <c r="CL12" s="242"/>
      <c r="CM12" s="242"/>
      <c r="CN12" s="242"/>
      <c r="CO12" s="242"/>
      <c r="CP12" s="242"/>
      <c r="CQ12" s="242"/>
      <c r="CR12" s="242"/>
      <c r="CS12" s="242"/>
      <c r="CT12" s="242"/>
      <c r="CU12" s="242"/>
      <c r="CV12" s="242"/>
      <c r="CW12" s="242"/>
      <c r="CX12" s="242"/>
      <c r="CY12" s="242"/>
    </row>
    <row r="13" spans="1:103" x14ac:dyDescent="0.25">
      <c r="A13" s="91">
        <v>1</v>
      </c>
      <c r="B13" s="91">
        <v>1</v>
      </c>
      <c r="C13" s="240" t="s">
        <v>927</v>
      </c>
      <c r="D13" s="241" t="s">
        <v>136</v>
      </c>
      <c r="E13" s="235"/>
      <c r="F13" s="236">
        <v>0.5</v>
      </c>
      <c r="G13" s="68"/>
      <c r="H13" s="236">
        <v>1</v>
      </c>
      <c r="I13" s="237"/>
      <c r="J13" s="236"/>
      <c r="K13" s="237"/>
      <c r="L13" s="237"/>
      <c r="M13" s="237"/>
      <c r="N13" s="242"/>
      <c r="O13" s="242"/>
      <c r="P13" s="244">
        <f t="shared" ref="N13:BY14" si="0">P14+P15+P16+P17+P18+P25+P26</f>
        <v>0</v>
      </c>
      <c r="Q13" s="244">
        <f t="shared" si="0"/>
        <v>0</v>
      </c>
      <c r="R13" s="564">
        <f t="shared" si="0"/>
        <v>0</v>
      </c>
      <c r="S13" s="564">
        <f t="shared" si="0"/>
        <v>0</v>
      </c>
      <c r="T13" s="244">
        <f t="shared" si="0"/>
        <v>0</v>
      </c>
      <c r="U13" s="244">
        <f t="shared" si="0"/>
        <v>0</v>
      </c>
      <c r="V13" s="244">
        <f t="shared" si="0"/>
        <v>900</v>
      </c>
      <c r="W13" s="244">
        <f t="shared" si="0"/>
        <v>118121186.25999998</v>
      </c>
      <c r="X13" s="244">
        <f t="shared" si="0"/>
        <v>0</v>
      </c>
      <c r="Y13" s="244">
        <f t="shared" si="0"/>
        <v>0</v>
      </c>
      <c r="Z13" s="244">
        <v>0</v>
      </c>
      <c r="AA13" s="244">
        <v>0</v>
      </c>
      <c r="AB13" s="244">
        <v>0</v>
      </c>
      <c r="AC13" s="244">
        <v>0</v>
      </c>
      <c r="AD13" s="244">
        <v>0</v>
      </c>
      <c r="AE13" s="244">
        <v>0</v>
      </c>
      <c r="AF13" s="244">
        <f>SUM(AF25:AF26,AF14:AF18)</f>
        <v>50</v>
      </c>
      <c r="AG13" s="244">
        <f>SUM(AG25:AG26,AG14:AG18)</f>
        <v>654929.80000000005</v>
      </c>
      <c r="AH13" s="244">
        <v>0</v>
      </c>
      <c r="AI13" s="244">
        <v>0</v>
      </c>
      <c r="AJ13" s="244">
        <f t="shared" ref="AJ13" si="1">AJ14+AJ15+AJ16+AJ17+AJ18+AJ25+AJ26</f>
        <v>186</v>
      </c>
      <c r="AK13" s="244">
        <f t="shared" si="0"/>
        <v>3206217.84</v>
      </c>
      <c r="AL13" s="244">
        <f t="shared" si="0"/>
        <v>0</v>
      </c>
      <c r="AM13" s="244">
        <f t="shared" si="0"/>
        <v>0</v>
      </c>
      <c r="AN13" s="244">
        <f t="shared" si="0"/>
        <v>1482</v>
      </c>
      <c r="AO13" s="244">
        <f t="shared" si="0"/>
        <v>20252779.960000001</v>
      </c>
      <c r="AP13" s="244">
        <f t="shared" si="0"/>
        <v>0</v>
      </c>
      <c r="AQ13" s="244">
        <f t="shared" si="0"/>
        <v>0</v>
      </c>
      <c r="AR13" s="244">
        <f t="shared" si="0"/>
        <v>0</v>
      </c>
      <c r="AS13" s="244">
        <f t="shared" si="0"/>
        <v>0</v>
      </c>
      <c r="AT13" s="244">
        <f t="shared" si="0"/>
        <v>0</v>
      </c>
      <c r="AU13" s="244">
        <f t="shared" si="0"/>
        <v>0</v>
      </c>
      <c r="AV13" s="244">
        <f t="shared" si="0"/>
        <v>0</v>
      </c>
      <c r="AW13" s="244">
        <f t="shared" si="0"/>
        <v>0</v>
      </c>
      <c r="AX13" s="244">
        <f t="shared" si="0"/>
        <v>0</v>
      </c>
      <c r="AY13" s="244">
        <f t="shared" si="0"/>
        <v>0</v>
      </c>
      <c r="AZ13" s="244">
        <f t="shared" si="0"/>
        <v>0</v>
      </c>
      <c r="BA13" s="244">
        <f t="shared" si="0"/>
        <v>0</v>
      </c>
      <c r="BB13" s="244">
        <f t="shared" si="0"/>
        <v>200</v>
      </c>
      <c r="BC13" s="244">
        <f t="shared" si="0"/>
        <v>3234841.3999999994</v>
      </c>
      <c r="BD13" s="244">
        <f t="shared" si="0"/>
        <v>30</v>
      </c>
      <c r="BE13" s="244">
        <f t="shared" si="0"/>
        <v>591427.19999999995</v>
      </c>
      <c r="BF13" s="244">
        <f t="shared" si="0"/>
        <v>0</v>
      </c>
      <c r="BG13" s="244">
        <f t="shared" si="0"/>
        <v>0</v>
      </c>
      <c r="BH13" s="244">
        <f t="shared" si="0"/>
        <v>0</v>
      </c>
      <c r="BI13" s="244">
        <f t="shared" si="0"/>
        <v>0</v>
      </c>
      <c r="BJ13" s="244">
        <f t="shared" si="0"/>
        <v>135</v>
      </c>
      <c r="BK13" s="244">
        <f t="shared" si="0"/>
        <v>2274719.9999999995</v>
      </c>
      <c r="BL13" s="244">
        <f t="shared" si="0"/>
        <v>0</v>
      </c>
      <c r="BM13" s="244">
        <f t="shared" si="0"/>
        <v>0</v>
      </c>
      <c r="BN13" s="244">
        <f t="shared" si="0"/>
        <v>0</v>
      </c>
      <c r="BO13" s="244">
        <f t="shared" si="0"/>
        <v>0</v>
      </c>
      <c r="BP13" s="244">
        <f t="shared" si="0"/>
        <v>0</v>
      </c>
      <c r="BQ13" s="244">
        <f t="shared" si="0"/>
        <v>0</v>
      </c>
      <c r="BR13" s="244">
        <f t="shared" si="0"/>
        <v>0</v>
      </c>
      <c r="BS13" s="244">
        <f t="shared" si="0"/>
        <v>0</v>
      </c>
      <c r="BT13" s="244">
        <f t="shared" si="0"/>
        <v>0</v>
      </c>
      <c r="BU13" s="244">
        <f t="shared" si="0"/>
        <v>0</v>
      </c>
      <c r="BV13" s="325">
        <f t="shared" si="0"/>
        <v>310</v>
      </c>
      <c r="BW13" s="244">
        <f t="shared" si="0"/>
        <v>5775969.0240000002</v>
      </c>
      <c r="BX13" s="244">
        <f t="shared" si="0"/>
        <v>391</v>
      </c>
      <c r="BY13" s="244">
        <f t="shared" si="0"/>
        <v>5610141.9359999998</v>
      </c>
      <c r="BZ13" s="325">
        <f t="shared" ref="BZ13:CY13" si="2">BZ14+BZ15+BZ16+BZ17+BZ18+BZ25+BZ26</f>
        <v>0</v>
      </c>
      <c r="CA13" s="325">
        <f t="shared" si="2"/>
        <v>0</v>
      </c>
      <c r="CB13" s="244">
        <f>CB14+CB15+CB16+CB17+CB18+CB25+CB26</f>
        <v>135</v>
      </c>
      <c r="CC13" s="244">
        <f t="shared" si="2"/>
        <v>1705812.5279999997</v>
      </c>
      <c r="CD13" s="244">
        <f t="shared" si="2"/>
        <v>0</v>
      </c>
      <c r="CE13" s="244">
        <f t="shared" si="2"/>
        <v>0</v>
      </c>
      <c r="CF13" s="244">
        <f t="shared" si="2"/>
        <v>57</v>
      </c>
      <c r="CG13" s="244">
        <f t="shared" si="2"/>
        <v>921489.07199999993</v>
      </c>
      <c r="CH13" s="244">
        <f t="shared" si="2"/>
        <v>0</v>
      </c>
      <c r="CI13" s="244">
        <f t="shared" si="2"/>
        <v>0</v>
      </c>
      <c r="CJ13" s="244">
        <f t="shared" si="2"/>
        <v>28</v>
      </c>
      <c r="CK13" s="244">
        <f t="shared" si="2"/>
        <v>479056.03199999995</v>
      </c>
      <c r="CL13" s="244">
        <f t="shared" si="2"/>
        <v>0</v>
      </c>
      <c r="CM13" s="244">
        <f t="shared" si="2"/>
        <v>0</v>
      </c>
      <c r="CN13" s="244">
        <f t="shared" si="2"/>
        <v>0</v>
      </c>
      <c r="CO13" s="244">
        <f t="shared" si="2"/>
        <v>0</v>
      </c>
      <c r="CP13" s="244">
        <f t="shared" si="2"/>
        <v>0</v>
      </c>
      <c r="CQ13" s="244">
        <f t="shared" si="2"/>
        <v>0</v>
      </c>
      <c r="CR13" s="244">
        <f t="shared" si="2"/>
        <v>0</v>
      </c>
      <c r="CS13" s="244">
        <f t="shared" si="2"/>
        <v>0</v>
      </c>
      <c r="CT13" s="244">
        <f t="shared" si="2"/>
        <v>5</v>
      </c>
      <c r="CU13" s="244">
        <f t="shared" si="2"/>
        <v>340670.46199999994</v>
      </c>
      <c r="CV13" s="244">
        <f t="shared" si="2"/>
        <v>0</v>
      </c>
      <c r="CW13" s="244">
        <f t="shared" si="2"/>
        <v>0</v>
      </c>
      <c r="CX13" s="244">
        <f t="shared" si="2"/>
        <v>4009</v>
      </c>
      <c r="CY13" s="244">
        <f t="shared" si="2"/>
        <v>164994893.87399998</v>
      </c>
    </row>
    <row r="14" spans="1:103" x14ac:dyDescent="0.25">
      <c r="A14" s="91">
        <v>2</v>
      </c>
      <c r="B14" s="91"/>
      <c r="C14" s="240" t="s">
        <v>928</v>
      </c>
      <c r="D14" s="243" t="s">
        <v>139</v>
      </c>
      <c r="E14" s="235"/>
      <c r="F14" s="236">
        <v>0.8</v>
      </c>
      <c r="G14" s="236"/>
      <c r="H14" s="236">
        <v>1</v>
      </c>
      <c r="I14" s="237"/>
      <c r="J14" s="237"/>
      <c r="K14" s="237"/>
      <c r="L14" s="237"/>
      <c r="M14" s="237"/>
      <c r="N14" s="244">
        <f t="shared" si="0"/>
        <v>100</v>
      </c>
      <c r="O14" s="244">
        <f t="shared" si="0"/>
        <v>1825652.3599999999</v>
      </c>
      <c r="P14" s="250"/>
      <c r="Q14" s="98">
        <f>SUM(P14*$E15*$F15*$H15*$J15*$Q$11)</f>
        <v>0</v>
      </c>
      <c r="R14" s="565"/>
      <c r="S14" s="566">
        <f>SUM(R14*$E15*$F15*$H15*$J15*$S$11)</f>
        <v>0</v>
      </c>
      <c r="T14" s="250"/>
      <c r="U14" s="98">
        <f>SUM(T14*$E15*$F15*$H15*$J15*$U$11)</f>
        <v>0</v>
      </c>
      <c r="V14" s="250"/>
      <c r="W14" s="98">
        <f>SUM(V14*$E15*$F15*$H15*$J15*$W$11)</f>
        <v>0</v>
      </c>
      <c r="X14" s="97"/>
      <c r="Y14" s="97">
        <f>SUM(X14*$E15*$F15*$H15*$J15*$Y$11)</f>
        <v>0</v>
      </c>
      <c r="Z14" s="326">
        <v>0</v>
      </c>
      <c r="AA14" s="98">
        <v>0</v>
      </c>
      <c r="AB14" s="250">
        <v>0</v>
      </c>
      <c r="AC14" s="98">
        <v>0</v>
      </c>
      <c r="AD14" s="250">
        <v>0</v>
      </c>
      <c r="AE14" s="98">
        <v>0</v>
      </c>
      <c r="AF14" s="250">
        <v>0</v>
      </c>
      <c r="AG14" s="98">
        <v>0</v>
      </c>
      <c r="AH14" s="250">
        <v>0</v>
      </c>
      <c r="AI14" s="98">
        <v>0</v>
      </c>
      <c r="AJ14" s="97">
        <v>107</v>
      </c>
      <c r="AK14" s="98">
        <f>AJ14*$E15*$F15*$H15*$K15*$AK$11</f>
        <v>2020178.8319999997</v>
      </c>
      <c r="AL14" s="326"/>
      <c r="AM14" s="98">
        <f>SUM(AL14*$E15*$F15*$H15*$J15*$AM$11)</f>
        <v>0</v>
      </c>
      <c r="AN14" s="97">
        <v>130</v>
      </c>
      <c r="AO14" s="97">
        <f>SUM(AN14*$E15*$F15*$H15*$J15*$AO$11)</f>
        <v>2045352.4</v>
      </c>
      <c r="AP14" s="250"/>
      <c r="AQ14" s="98">
        <f>SUM(AP14*$E15*$F15*$H15*$J15*$AQ$11)</f>
        <v>0</v>
      </c>
      <c r="AR14" s="250"/>
      <c r="AS14" s="98">
        <f>SUM(AR14*$E15*$F15*$H15*$J15*$AS$11)</f>
        <v>0</v>
      </c>
      <c r="AT14" s="250"/>
      <c r="AU14" s="98">
        <f>SUM(AT14*$E15*$F15*$H15*$J15*$AU$11)</f>
        <v>0</v>
      </c>
      <c r="AV14" s="250"/>
      <c r="AW14" s="98">
        <f>SUM(AV14*$E15*$F15*$H15*$J15*$AW$11)</f>
        <v>0</v>
      </c>
      <c r="AX14" s="97"/>
      <c r="AY14" s="98">
        <f>SUM(AX14*$E15*$F15*$H15*$J15*$AY$11)</f>
        <v>0</v>
      </c>
      <c r="AZ14" s="250"/>
      <c r="BA14" s="98">
        <f>SUM(AZ14*$E15*$F15*$H15*$J15*$BA$11)</f>
        <v>0</v>
      </c>
      <c r="BB14" s="97">
        <v>40</v>
      </c>
      <c r="BC14" s="98">
        <f>SUM(BB14*$E15*$F15*$H15*$J15*$BC$11)</f>
        <v>629339.19999999995</v>
      </c>
      <c r="BD14" s="250"/>
      <c r="BE14" s="98">
        <f>SUM(BD14*$E15*$F15*$H15*$J15*$BE$11)</f>
        <v>0</v>
      </c>
      <c r="BF14" s="250"/>
      <c r="BG14" s="98">
        <f>SUM(BF14*$E15*$F15*$H15*$J15*$BG$11)</f>
        <v>0</v>
      </c>
      <c r="BH14" s="250"/>
      <c r="BI14" s="98">
        <f>SUM(BH14*$E15*$F15*$H15*$J15*$BI$11)</f>
        <v>0</v>
      </c>
      <c r="BJ14" s="97">
        <v>70</v>
      </c>
      <c r="BK14" s="98">
        <f>SUM(BJ14*$E15*$F15*$H15*$J15*$BK$11)</f>
        <v>1101343.5999999999</v>
      </c>
      <c r="BL14" s="250"/>
      <c r="BM14" s="98">
        <f>BL14*$E15*$F15*$H15*$K15*$BM$11</f>
        <v>0</v>
      </c>
      <c r="BN14" s="250"/>
      <c r="BO14" s="98">
        <f>BN14*$E15*$F15*$H15*$K15*$BO$11</f>
        <v>0</v>
      </c>
      <c r="BP14" s="250"/>
      <c r="BQ14" s="98">
        <f>BP14*$E15*$F15*$H15*$K15*$BQ$11</f>
        <v>0</v>
      </c>
      <c r="BR14" s="250"/>
      <c r="BS14" s="98">
        <f>BR14*$E15*$F15*$H15*$K15*$BS$11</f>
        <v>0</v>
      </c>
      <c r="BT14" s="250"/>
      <c r="BU14" s="98">
        <f>BT14*$E15*$F15*$H15*$K15*$BU$11</f>
        <v>0</v>
      </c>
      <c r="BV14" s="327">
        <v>116</v>
      </c>
      <c r="BW14" s="98">
        <f>BV14*$E15*$F15*$H15*$K15*$BW$11</f>
        <v>2190100.4159999997</v>
      </c>
      <c r="BX14" s="97">
        <v>130</v>
      </c>
      <c r="BY14" s="98">
        <f>BX14*$E15*$F15*$H15*$K15*$BY$11</f>
        <v>2454422.88</v>
      </c>
      <c r="BZ14" s="328"/>
      <c r="CA14" s="329">
        <f>BZ14*$E15*$F15*$H15*$K15*$CA$11</f>
        <v>0</v>
      </c>
      <c r="CB14" s="97">
        <v>2</v>
      </c>
      <c r="CC14" s="98">
        <f>CB14*$E15*$F15*$H15*$K15*$CC$11</f>
        <v>37760.351999999992</v>
      </c>
      <c r="CD14" s="250"/>
      <c r="CE14" s="98">
        <f>CD14*$E15*$F15*$H15*$K15*$CE$11</f>
        <v>0</v>
      </c>
      <c r="CF14" s="250">
        <v>17</v>
      </c>
      <c r="CG14" s="98">
        <f>CF14*$E15*$F15*$H15*$K15*$CG$11</f>
        <v>320962.99199999997</v>
      </c>
      <c r="CH14" s="250"/>
      <c r="CI14" s="98">
        <f>CH14*$E15*$F15*$H15*$K15*$CI$11</f>
        <v>0</v>
      </c>
      <c r="CJ14" s="97">
        <v>14</v>
      </c>
      <c r="CK14" s="98">
        <f>CJ14*$E15*$F15*$H15*$K15*$CK$11</f>
        <v>264322.46399999998</v>
      </c>
      <c r="CL14" s="250"/>
      <c r="CM14" s="98">
        <f>CL14*$E15*$F15*$H15*$K15*$CM$11</f>
        <v>0</v>
      </c>
      <c r="CN14" s="250"/>
      <c r="CO14" s="98">
        <f>CN14*$E15*$F15*$H15*$K15*$CO$11</f>
        <v>0</v>
      </c>
      <c r="CP14" s="250"/>
      <c r="CQ14" s="98">
        <f>CP14*$E15*$F15*$H15*$L15*$CQ$11</f>
        <v>0</v>
      </c>
      <c r="CR14" s="330"/>
      <c r="CS14" s="98">
        <f>CR14*$E15*$F15*$H15*$M15*$CS$11</f>
        <v>0</v>
      </c>
      <c r="CT14" s="97"/>
      <c r="CU14" s="207">
        <f>CT14*E15*F15*H15*J15*CU4</f>
        <v>0</v>
      </c>
      <c r="CV14" s="97"/>
      <c r="CW14" s="98"/>
      <c r="CX14" s="331">
        <f t="shared" ref="CX14:CX26" si="3">SUM(P14+N15+Z14+R14+T14+AB14+X14+V14+AD14+AH14+AF14+AJ14+AL14+AP14+BL14+BR14+AN14+AZ14+BB14+CD14+CF14+CB14+CH14+CJ14+BV14+BX14+AR14+AT14+AV14+AX14+BN14+BP14+BT14+BD14+BF14+BH14+BJ14+BZ14+CL14+CN14+CP14+CR14+CT14+CV14)</f>
        <v>629</v>
      </c>
      <c r="CY14" s="331">
        <f t="shared" ref="CY14:CY26" si="4">SUM(Q14+O15+AA14+S14+U14+AC14+Y14+W14+AE14+AI14+AG14+AK14+AM14+AQ14+BM14+BS14+AO14+BA14+BC14+CE14+CG14+CC14+CI14+CK14+BW14+BY14+AS14+AU14+AW14+AY14+BO14+BQ14+BU14+BE14+BG14+BI14+BK14+CA14+CM14+CO14+CQ14+CS14+CU14+CW14)</f>
        <v>11110983.575999999</v>
      </c>
    </row>
    <row r="15" spans="1:103" ht="30" x14ac:dyDescent="0.25">
      <c r="A15" s="91"/>
      <c r="B15" s="91">
        <v>1</v>
      </c>
      <c r="C15" s="245" t="s">
        <v>929</v>
      </c>
      <c r="D15" s="168" t="s">
        <v>930</v>
      </c>
      <c r="E15" s="246">
        <v>13540</v>
      </c>
      <c r="F15" s="93">
        <v>0.83</v>
      </c>
      <c r="G15" s="93"/>
      <c r="H15" s="247">
        <v>1</v>
      </c>
      <c r="I15" s="248"/>
      <c r="J15" s="95">
        <v>1.4</v>
      </c>
      <c r="K15" s="95">
        <v>1.68</v>
      </c>
      <c r="L15" s="95">
        <v>2.23</v>
      </c>
      <c r="M15" s="96">
        <v>2.57</v>
      </c>
      <c r="N15" s="249">
        <v>3</v>
      </c>
      <c r="O15" s="98">
        <f>SUM(N15*$E15*$F15*$H15*$J15*$O$11)</f>
        <v>47200.439999999995</v>
      </c>
      <c r="P15" s="250"/>
      <c r="Q15" s="98">
        <f>SUM(P15*$E16*$F16*$H16*$J16*$Q$11)</f>
        <v>0</v>
      </c>
      <c r="R15" s="565"/>
      <c r="S15" s="566">
        <f>SUM(R15*$E16*$F16*$H16*$J16*$S$11)</f>
        <v>0</v>
      </c>
      <c r="T15" s="250"/>
      <c r="U15" s="98">
        <f>SUM(T15*$E16*$F16*$H16*$J16*$U$11)</f>
        <v>0</v>
      </c>
      <c r="V15" s="250"/>
      <c r="W15" s="98">
        <f>SUM(V15*$E16*$F16*$H16*$J16*$W$11)</f>
        <v>0</v>
      </c>
      <c r="X15" s="97"/>
      <c r="Y15" s="97">
        <f>SUM(X15*$E16*$F16*$H16*$J16*$Y$11)</f>
        <v>0</v>
      </c>
      <c r="Z15" s="326">
        <v>0</v>
      </c>
      <c r="AA15" s="98">
        <v>0</v>
      </c>
      <c r="AB15" s="250">
        <v>0</v>
      </c>
      <c r="AC15" s="98">
        <v>0</v>
      </c>
      <c r="AD15" s="250">
        <v>0</v>
      </c>
      <c r="AE15" s="98">
        <v>0</v>
      </c>
      <c r="AF15" s="97">
        <v>10</v>
      </c>
      <c r="AG15" s="98">
        <f>AF15*E16*F16*H16*J16</f>
        <v>125109.59999999999</v>
      </c>
      <c r="AH15" s="250">
        <v>0</v>
      </c>
      <c r="AI15" s="98">
        <v>0</v>
      </c>
      <c r="AJ15" s="97">
        <f>63+16</f>
        <v>79</v>
      </c>
      <c r="AK15" s="98">
        <f>AJ15*$E16*$F16*$H16*$K16*$AK$11</f>
        <v>1186039.0079999999</v>
      </c>
      <c r="AL15" s="326"/>
      <c r="AM15" s="98">
        <f>SUM(AL15*$E16*$F16*$H16*$J16*$AM$11)</f>
        <v>0</v>
      </c>
      <c r="AN15" s="97">
        <v>59</v>
      </c>
      <c r="AO15" s="97">
        <f>SUM(AN15*$E16*$F16*$H16*$J16*$AO$11)</f>
        <v>738146.6399999999</v>
      </c>
      <c r="AP15" s="250"/>
      <c r="AQ15" s="98">
        <f>SUM(AP15*$E16*$F16*$H16*$J16*$AQ$11)</f>
        <v>0</v>
      </c>
      <c r="AR15" s="250"/>
      <c r="AS15" s="98">
        <f>SUM(AR15*$E16*$F16*$H16*$J16*$AS$11)</f>
        <v>0</v>
      </c>
      <c r="AT15" s="250"/>
      <c r="AU15" s="98">
        <f>SUM(AT15*$E16*$F16*$H16*$J16*$AU$11)</f>
        <v>0</v>
      </c>
      <c r="AV15" s="250"/>
      <c r="AW15" s="98">
        <f>SUM(AV15*$E16*$F16*$H16*$J16*$AW$11)</f>
        <v>0</v>
      </c>
      <c r="AX15" s="97"/>
      <c r="AY15" s="98">
        <f>SUM(AX15*$E16*$F16*$H16*$J16*$AY$11)</f>
        <v>0</v>
      </c>
      <c r="AZ15" s="250"/>
      <c r="BA15" s="98">
        <f>SUM(AZ15*$E16*$F16*$H16*$J16*$BA$11)</f>
        <v>0</v>
      </c>
      <c r="BB15" s="97">
        <v>20</v>
      </c>
      <c r="BC15" s="98">
        <f>SUM(BB15*$E16*$F16*$H16*$J16*$BC$11)</f>
        <v>250219.19999999998</v>
      </c>
      <c r="BD15" s="250"/>
      <c r="BE15" s="98">
        <f>SUM(BD15*$E16*$F16*$H16*$J16*$BE$11)</f>
        <v>0</v>
      </c>
      <c r="BF15" s="250"/>
      <c r="BG15" s="98">
        <f>SUM(BF15*$E16*$F16*$H16*$J16*$BG$11)</f>
        <v>0</v>
      </c>
      <c r="BH15" s="250"/>
      <c r="BI15" s="98">
        <f>SUM(BH15*$E16*$F16*$H16*$J16*$BI$11)</f>
        <v>0</v>
      </c>
      <c r="BJ15" s="97">
        <v>15</v>
      </c>
      <c r="BK15" s="98">
        <f>SUM(BJ15*$E16*$F16*$H16*$J16*$BK$11)</f>
        <v>187664.4</v>
      </c>
      <c r="BL15" s="250"/>
      <c r="BM15" s="98">
        <f>BL15*$E16*$F16*$H16*$K16*$BM$11</f>
        <v>0</v>
      </c>
      <c r="BN15" s="250"/>
      <c r="BO15" s="98">
        <f>BN15*$E16*$F16*$H16*$K16*$BO$11</f>
        <v>0</v>
      </c>
      <c r="BP15" s="250"/>
      <c r="BQ15" s="98">
        <f>BP15*$E16*$F16*$H16*$K16*$BQ$11</f>
        <v>0</v>
      </c>
      <c r="BR15" s="250"/>
      <c r="BS15" s="98">
        <f>BR15*$E16*$F16*$H16*$K16*$BS$11</f>
        <v>0</v>
      </c>
      <c r="BT15" s="250"/>
      <c r="BU15" s="98">
        <f>BT15*$E16*$F16*$H16*$K16*$BU$11</f>
        <v>0</v>
      </c>
      <c r="BV15" s="327">
        <v>30</v>
      </c>
      <c r="BW15" s="98">
        <f>BV15*$E16*$F16*$H16*$K16*$BW$11</f>
        <v>450394.56</v>
      </c>
      <c r="BX15" s="97">
        <v>70</v>
      </c>
      <c r="BY15" s="98">
        <f>BX15*$E16*$F16*$H16*$K16*$BY$11</f>
        <v>1050920.6399999999</v>
      </c>
      <c r="BZ15" s="328"/>
      <c r="CA15" s="329">
        <f>BZ15*$E16*$F16*$H16*$K16*$CA$11</f>
        <v>0</v>
      </c>
      <c r="CB15" s="97">
        <v>80</v>
      </c>
      <c r="CC15" s="98">
        <f>CB15*$E16*$F16*$H16*$K16*$CC$11</f>
        <v>1201052.1599999999</v>
      </c>
      <c r="CD15" s="250"/>
      <c r="CE15" s="98">
        <f>CD15*$E16*$F16*$H16*$K16*$CE$11</f>
        <v>0</v>
      </c>
      <c r="CF15" s="250">
        <v>40</v>
      </c>
      <c r="CG15" s="98">
        <f>CF15*$E16*$F16*$H16*$K16*$CG$11</f>
        <v>600526.07999999996</v>
      </c>
      <c r="CH15" s="250"/>
      <c r="CI15" s="98">
        <f>CH15*$E16*$F16*$H16*$K16*$CI$11</f>
        <v>0</v>
      </c>
      <c r="CJ15" s="97">
        <v>10</v>
      </c>
      <c r="CK15" s="98">
        <f>CJ15*$E16*$F16*$H16*$K16*$CK$11</f>
        <v>150131.51999999999</v>
      </c>
      <c r="CL15" s="250"/>
      <c r="CM15" s="98">
        <f>CL15*$E16*$F16*$H16*$K16*$CM$11</f>
        <v>0</v>
      </c>
      <c r="CN15" s="250"/>
      <c r="CO15" s="98">
        <f>CN15*$E16*$F16*$H16*$K16*$CO$11</f>
        <v>0</v>
      </c>
      <c r="CP15" s="250"/>
      <c r="CQ15" s="98">
        <f>CP15*$E16*$F16*$H16*$L16*$CQ$11</f>
        <v>0</v>
      </c>
      <c r="CR15" s="330"/>
      <c r="CS15" s="98">
        <f>CR15*$E16*$F16*$H16*$M16*$CS$11</f>
        <v>0</v>
      </c>
      <c r="CT15" s="97"/>
      <c r="CU15" s="98">
        <f>CT15*E16*F16*H16</f>
        <v>0</v>
      </c>
      <c r="CV15" s="97"/>
      <c r="CW15" s="98"/>
      <c r="CX15" s="331">
        <f t="shared" si="3"/>
        <v>418</v>
      </c>
      <c r="CY15" s="331">
        <f t="shared" si="4"/>
        <v>6002758.6079999991</v>
      </c>
    </row>
    <row r="16" spans="1:103" x14ac:dyDescent="0.25">
      <c r="A16" s="91"/>
      <c r="B16" s="91">
        <v>2</v>
      </c>
      <c r="C16" s="245" t="s">
        <v>931</v>
      </c>
      <c r="D16" s="168" t="s">
        <v>932</v>
      </c>
      <c r="E16" s="246">
        <v>13540</v>
      </c>
      <c r="F16" s="93">
        <v>0.66</v>
      </c>
      <c r="G16" s="93"/>
      <c r="H16" s="247">
        <v>1</v>
      </c>
      <c r="I16" s="248"/>
      <c r="J16" s="95">
        <v>1.4</v>
      </c>
      <c r="K16" s="95">
        <v>1.68</v>
      </c>
      <c r="L16" s="95">
        <v>2.23</v>
      </c>
      <c r="M16" s="96">
        <v>2.57</v>
      </c>
      <c r="N16" s="249">
        <v>5</v>
      </c>
      <c r="O16" s="98">
        <f>SUM(N16*$E16*$F16*$H16*$J16*$O$11)</f>
        <v>62554.799999999996</v>
      </c>
      <c r="P16" s="250">
        <v>0</v>
      </c>
      <c r="Q16" s="98">
        <f>SUM(P16*$E17*$F17*$H17*$J17*$Q$11)</f>
        <v>0</v>
      </c>
      <c r="R16" s="565">
        <v>0</v>
      </c>
      <c r="S16" s="566">
        <f>SUM(R16*$E17*$F17*$H17*$J17*$S$11)</f>
        <v>0</v>
      </c>
      <c r="T16" s="250">
        <v>0</v>
      </c>
      <c r="U16" s="98">
        <f>SUM(T16*$E17*$F17*$H17*$J17*$U$11)</f>
        <v>0</v>
      </c>
      <c r="V16" s="250">
        <v>0</v>
      </c>
      <c r="W16" s="98">
        <f>SUM(V16*$E17*$F17*$H17*$J17*$W$11)</f>
        <v>0</v>
      </c>
      <c r="X16" s="250"/>
      <c r="Y16" s="97">
        <f>SUM(X16*$E17*$F17*$H17*$J17*$Y$11)</f>
        <v>0</v>
      </c>
      <c r="Z16" s="326">
        <v>0</v>
      </c>
      <c r="AA16" s="98">
        <v>0</v>
      </c>
      <c r="AB16" s="250">
        <v>0</v>
      </c>
      <c r="AC16" s="98">
        <v>0</v>
      </c>
      <c r="AD16" s="250">
        <v>0</v>
      </c>
      <c r="AE16" s="98">
        <v>0</v>
      </c>
      <c r="AF16" s="97">
        <v>10</v>
      </c>
      <c r="AG16" s="98">
        <f>AF16*E17*F17*H17*J17</f>
        <v>134587.6</v>
      </c>
      <c r="AH16" s="250">
        <v>0</v>
      </c>
      <c r="AI16" s="98">
        <v>0</v>
      </c>
      <c r="AJ16" s="250"/>
      <c r="AK16" s="98">
        <f>AJ16*$E17*$F17*$H17*$K17*$AK$11</f>
        <v>0</v>
      </c>
      <c r="AL16" s="326"/>
      <c r="AM16" s="98">
        <f>SUM(AL16*$E17*$F17*$H17*$J17*$AM$11)</f>
        <v>0</v>
      </c>
      <c r="AN16" s="97">
        <v>200</v>
      </c>
      <c r="AO16" s="97">
        <f>SUM(AN16*$E17*$F17*$H17*$J17*$AO$11)</f>
        <v>2691752</v>
      </c>
      <c r="AP16" s="250"/>
      <c r="AQ16" s="98">
        <f>SUM(AP16*$E17*$F17*$H17*$J17*$AQ$11)</f>
        <v>0</v>
      </c>
      <c r="AR16" s="250">
        <v>0</v>
      </c>
      <c r="AS16" s="98">
        <f>SUM(AR16*$E17*$F17*$H17*$J17*$AS$11)</f>
        <v>0</v>
      </c>
      <c r="AT16" s="250"/>
      <c r="AU16" s="98">
        <f>SUM(AT16*$E17*$F17*$H17*$J17*$AU$11)</f>
        <v>0</v>
      </c>
      <c r="AV16" s="250"/>
      <c r="AW16" s="98">
        <f>SUM(AV16*$E17*$F17*$H17*$J17*$AW$11)</f>
        <v>0</v>
      </c>
      <c r="AX16" s="250"/>
      <c r="AY16" s="98">
        <f>SUM(AX16*$E17*$F17*$H17*$J17*$AY$11)</f>
        <v>0</v>
      </c>
      <c r="AZ16" s="250"/>
      <c r="BA16" s="98">
        <f>SUM(AZ16*$E17*$F17*$H17*$J17*$BA$11)</f>
        <v>0</v>
      </c>
      <c r="BB16" s="97">
        <v>45</v>
      </c>
      <c r="BC16" s="98">
        <f>SUM(BB16*$E17*$F17*$H17*$J17*$BC$11)</f>
        <v>605644.19999999995</v>
      </c>
      <c r="BD16" s="250">
        <v>0</v>
      </c>
      <c r="BE16" s="98">
        <f>SUM(BD16*$E17*$F17*$H17*$J17*$BE$11)</f>
        <v>0</v>
      </c>
      <c r="BF16" s="250">
        <v>0</v>
      </c>
      <c r="BG16" s="98">
        <f>SUM(BF16*$E17*$F17*$H17*$J17*$BG$11)</f>
        <v>0</v>
      </c>
      <c r="BH16" s="250"/>
      <c r="BI16" s="98">
        <f>SUM(BH16*$E17*$F17*$H17*$J17*$BI$11)</f>
        <v>0</v>
      </c>
      <c r="BJ16" s="250"/>
      <c r="BK16" s="98">
        <f>SUM(BJ16*$E17*$F17*$H17*$J17*$BK$11)</f>
        <v>0</v>
      </c>
      <c r="BL16" s="250">
        <v>0</v>
      </c>
      <c r="BM16" s="98">
        <f>BL16*$E17*$F17*$H17*$K17*$BM$11</f>
        <v>0</v>
      </c>
      <c r="BN16" s="250">
        <v>0</v>
      </c>
      <c r="BO16" s="98">
        <f>BN16*$E17*$F17*$H17*$K17*$BO$11</f>
        <v>0</v>
      </c>
      <c r="BP16" s="250">
        <v>0</v>
      </c>
      <c r="BQ16" s="98">
        <f>BP16*$E17*$F17*$H17*$K17*$BQ$11</f>
        <v>0</v>
      </c>
      <c r="BR16" s="250">
        <v>0</v>
      </c>
      <c r="BS16" s="98">
        <f>BR16*$E17*$F17*$H17*$K17*$BS$11</f>
        <v>0</v>
      </c>
      <c r="BT16" s="250">
        <v>0</v>
      </c>
      <c r="BU16" s="98">
        <f>BT16*$E17*$F17*$H17*$K17*$BU$11</f>
        <v>0</v>
      </c>
      <c r="BV16" s="327">
        <v>100</v>
      </c>
      <c r="BW16" s="98">
        <f>BV16*$E17*$F17*$H17*$K17*$BW$11</f>
        <v>1615051.2</v>
      </c>
      <c r="BX16" s="97">
        <v>20</v>
      </c>
      <c r="BY16" s="98">
        <f>BX16*$E17*$F17*$H17*$K17*$BY$11</f>
        <v>323010.24</v>
      </c>
      <c r="BZ16" s="328"/>
      <c r="CA16" s="329">
        <f>BZ16*$E17*$F17*$H17*$K17*$CA$11</f>
        <v>0</v>
      </c>
      <c r="CB16" s="97">
        <v>8</v>
      </c>
      <c r="CC16" s="98">
        <f>CB16*$E17*$F17*$H17*$K17*$CC$11</f>
        <v>129204.09599999999</v>
      </c>
      <c r="CD16" s="250">
        <v>0</v>
      </c>
      <c r="CE16" s="98">
        <f>CD16*$E17*$F17*$H17*$K17*$CE$11</f>
        <v>0</v>
      </c>
      <c r="CF16" s="250"/>
      <c r="CG16" s="98">
        <f>CF16*$E17*$F17*$H17*$K17*$CG$11</f>
        <v>0</v>
      </c>
      <c r="CH16" s="250"/>
      <c r="CI16" s="98">
        <f>CH16*$E17*$F17*$H17*$K17*$CI$11</f>
        <v>0</v>
      </c>
      <c r="CJ16" s="250">
        <v>4</v>
      </c>
      <c r="CK16" s="98">
        <f>CJ16*$E17*$F17*$H17*$K17*$CK$11</f>
        <v>64602.047999999995</v>
      </c>
      <c r="CL16" s="250"/>
      <c r="CM16" s="98">
        <f>CL16*$E17*$F17*$H17*$K17*$CM$11</f>
        <v>0</v>
      </c>
      <c r="CN16" s="250">
        <v>0</v>
      </c>
      <c r="CO16" s="98">
        <f>CN16*$E17*$F17*$H17*$K17*$CO$11</f>
        <v>0</v>
      </c>
      <c r="CP16" s="250">
        <v>0</v>
      </c>
      <c r="CQ16" s="98">
        <f>CP16*$E17*$F17*$H17*$L17*$CQ$11</f>
        <v>0</v>
      </c>
      <c r="CR16" s="330"/>
      <c r="CS16" s="98">
        <f>CR16*$E17*$F17*$H17*$M17*$CS$11</f>
        <v>0</v>
      </c>
      <c r="CT16" s="97"/>
      <c r="CU16" s="98">
        <f>CT16*E17*F17*H17</f>
        <v>0</v>
      </c>
      <c r="CV16" s="97"/>
      <c r="CW16" s="98"/>
      <c r="CX16" s="331">
        <f t="shared" si="3"/>
        <v>407</v>
      </c>
      <c r="CY16" s="331">
        <f t="shared" si="4"/>
        <v>5833026.5839999998</v>
      </c>
    </row>
    <row r="17" spans="1:103" ht="30" x14ac:dyDescent="0.25">
      <c r="A17" s="91"/>
      <c r="B17" s="91">
        <v>3</v>
      </c>
      <c r="C17" s="245" t="s">
        <v>933</v>
      </c>
      <c r="D17" s="168" t="s">
        <v>159</v>
      </c>
      <c r="E17" s="246">
        <v>13540</v>
      </c>
      <c r="F17" s="95">
        <v>0.71</v>
      </c>
      <c r="G17" s="95"/>
      <c r="H17" s="247">
        <v>1</v>
      </c>
      <c r="I17" s="248"/>
      <c r="J17" s="95">
        <v>1.4</v>
      </c>
      <c r="K17" s="95">
        <v>1.68</v>
      </c>
      <c r="L17" s="95">
        <v>2.23</v>
      </c>
      <c r="M17" s="96">
        <v>2.57</v>
      </c>
      <c r="N17" s="249">
        <v>20</v>
      </c>
      <c r="O17" s="98">
        <f>SUM(N17*$E17*$F17*$H17*$J17*$O$11)</f>
        <v>269175.2</v>
      </c>
      <c r="P17" s="250">
        <v>0</v>
      </c>
      <c r="Q17" s="98">
        <f>SUM(P17*$E18*$F18*$H18*$J18*$Q$11)</f>
        <v>0</v>
      </c>
      <c r="R17" s="565">
        <v>0</v>
      </c>
      <c r="S17" s="566">
        <f>SUM(R17*$E18*$F18*$H18*$J18*$S$11)</f>
        <v>0</v>
      </c>
      <c r="T17" s="250">
        <v>0</v>
      </c>
      <c r="U17" s="98">
        <f>SUM(T17*$E18*$F18*$H18*$J18*$U$11)</f>
        <v>0</v>
      </c>
      <c r="V17" s="250">
        <v>0</v>
      </c>
      <c r="W17" s="98">
        <f>SUM(V17*$E18*$F18*$H18*$J18*$W$11)</f>
        <v>0</v>
      </c>
      <c r="X17" s="250"/>
      <c r="Y17" s="97">
        <f>SUM(X17*$E18*$F18*$H18*$J18*$Y$11)</f>
        <v>0</v>
      </c>
      <c r="Z17" s="326">
        <v>0</v>
      </c>
      <c r="AA17" s="98">
        <v>0</v>
      </c>
      <c r="AB17" s="250">
        <v>0</v>
      </c>
      <c r="AC17" s="98">
        <v>0</v>
      </c>
      <c r="AD17" s="250">
        <v>0</v>
      </c>
      <c r="AE17" s="98">
        <v>0</v>
      </c>
      <c r="AF17" s="97">
        <v>15</v>
      </c>
      <c r="AG17" s="98">
        <f>AF17*E18*F18*H18*J18</f>
        <v>301400.39999999997</v>
      </c>
      <c r="AH17" s="250">
        <v>0</v>
      </c>
      <c r="AI17" s="98">
        <v>0</v>
      </c>
      <c r="AJ17" s="250"/>
      <c r="AK17" s="98">
        <f>AJ17*$E18*$F18*$H18*$K18*$AK$11</f>
        <v>0</v>
      </c>
      <c r="AL17" s="326"/>
      <c r="AM17" s="98">
        <f>SUM(AL17*$E18*$F18*$H18*$J18*$AM$11)</f>
        <v>0</v>
      </c>
      <c r="AN17" s="97">
        <v>496</v>
      </c>
      <c r="AO17" s="97">
        <f>SUM(AN17*$E18*$F18*$H18*$J18*$AO$11)</f>
        <v>9966306.5600000005</v>
      </c>
      <c r="AP17" s="250"/>
      <c r="AQ17" s="98">
        <f>SUM(AP17*$E18*$F18*$H18*$J18*$AQ$11)</f>
        <v>0</v>
      </c>
      <c r="AR17" s="250">
        <v>0</v>
      </c>
      <c r="AS17" s="98">
        <f>SUM(AR17*$E18*$F18*$H18*$J18*$AS$11)</f>
        <v>0</v>
      </c>
      <c r="AT17" s="250"/>
      <c r="AU17" s="98">
        <f>SUM(AT17*$E18*$F18*$H18*$J18*$AU$11)</f>
        <v>0</v>
      </c>
      <c r="AV17" s="250"/>
      <c r="AW17" s="98">
        <f>SUM(AV17*$E18*$F18*$H18*$J18*$AW$11)</f>
        <v>0</v>
      </c>
      <c r="AX17" s="250"/>
      <c r="AY17" s="98">
        <f>SUM(AX17*$E18*$F18*$H18*$J18*$AY$11)</f>
        <v>0</v>
      </c>
      <c r="AZ17" s="250"/>
      <c r="BA17" s="98">
        <f>SUM(AZ17*$E18*$F18*$H18*$J18*$BA$11)</f>
        <v>0</v>
      </c>
      <c r="BB17" s="97">
        <v>30</v>
      </c>
      <c r="BC17" s="98">
        <f>SUM(BB17*$E18*$F18*$H18*$J18*$BC$11)</f>
        <v>602800.79999999993</v>
      </c>
      <c r="BD17" s="250">
        <v>0</v>
      </c>
      <c r="BE17" s="98">
        <f>SUM(BD17*$E18*$F18*$H18*$J18*$BE$11)</f>
        <v>0</v>
      </c>
      <c r="BF17" s="250">
        <v>0</v>
      </c>
      <c r="BG17" s="98">
        <f>SUM(BF17*$E18*$F18*$H18*$J18*$BG$11)</f>
        <v>0</v>
      </c>
      <c r="BH17" s="250"/>
      <c r="BI17" s="98">
        <f>SUM(BH17*$E18*$F18*$H18*$J18*$BI$11)</f>
        <v>0</v>
      </c>
      <c r="BJ17" s="250"/>
      <c r="BK17" s="98">
        <f>SUM(BJ17*$E18*$F18*$H18*$J18*$BK$11)</f>
        <v>0</v>
      </c>
      <c r="BL17" s="250">
        <v>0</v>
      </c>
      <c r="BM17" s="98">
        <f>BL17*$E18*$F18*$H18*$K18*$BM$11</f>
        <v>0</v>
      </c>
      <c r="BN17" s="250">
        <v>0</v>
      </c>
      <c r="BO17" s="98">
        <f>BN17*$E18*$F18*$H18*$K18*$BO$11</f>
        <v>0</v>
      </c>
      <c r="BP17" s="250">
        <v>0</v>
      </c>
      <c r="BQ17" s="98">
        <f>BP17*$E18*$F18*$H18*$K18*$BQ$11</f>
        <v>0</v>
      </c>
      <c r="BR17" s="250">
        <v>0</v>
      </c>
      <c r="BS17" s="98">
        <f>BR17*$E18*$F18*$H18*$K18*$BS$11</f>
        <v>0</v>
      </c>
      <c r="BT17" s="250">
        <v>0</v>
      </c>
      <c r="BU17" s="98">
        <f>BT17*$E18*$F18*$H18*$K18*$BU$11</f>
        <v>0</v>
      </c>
      <c r="BV17" s="328">
        <v>14</v>
      </c>
      <c r="BW17" s="98">
        <f>BV17*$E18*$F18*$H18*$K18*$BW$11</f>
        <v>337568.44799999997</v>
      </c>
      <c r="BX17" s="97">
        <v>30</v>
      </c>
      <c r="BY17" s="98">
        <f>BX17*$E18*$F18*$H18*$K18*$BY$11</f>
        <v>723360.96</v>
      </c>
      <c r="BZ17" s="328"/>
      <c r="CA17" s="329">
        <f>BZ17*$E18*$F18*$H18*$K18*$CA$11</f>
        <v>0</v>
      </c>
      <c r="CB17" s="250">
        <v>0</v>
      </c>
      <c r="CC17" s="98">
        <f>CB17*$E18*$F18*$H18*$K18*$CC$11</f>
        <v>0</v>
      </c>
      <c r="CD17" s="250">
        <v>0</v>
      </c>
      <c r="CE17" s="98">
        <f>CD17*$E18*$F18*$H18*$K18*$CE$11</f>
        <v>0</v>
      </c>
      <c r="CF17" s="250"/>
      <c r="CG17" s="98">
        <f>CF17*$E18*$F18*$H18*$K18*$CG$11</f>
        <v>0</v>
      </c>
      <c r="CH17" s="250"/>
      <c r="CI17" s="98">
        <f>CH17*$E18*$F18*$H18*$K18*$CI$11</f>
        <v>0</v>
      </c>
      <c r="CJ17" s="250"/>
      <c r="CK17" s="98">
        <f>CJ17*$E18*$F18*$H18*$K18*$CK$11</f>
        <v>0</v>
      </c>
      <c r="CL17" s="250"/>
      <c r="CM17" s="98">
        <f>CL17*$E18*$F18*$H18*$K18*$CM$11</f>
        <v>0</v>
      </c>
      <c r="CN17" s="250">
        <v>0</v>
      </c>
      <c r="CO17" s="98">
        <f>CN17*$E18*$F18*$H18*$K18*$CO$11</f>
        <v>0</v>
      </c>
      <c r="CP17" s="250">
        <v>0</v>
      </c>
      <c r="CQ17" s="98">
        <f>CP17*$E18*$F18*$H18*$L18*$CQ$11</f>
        <v>0</v>
      </c>
      <c r="CR17" s="250"/>
      <c r="CS17" s="98">
        <f>CR17*$E18*$F18*$H18*$M18*$CS$11</f>
        <v>0</v>
      </c>
      <c r="CT17" s="97"/>
      <c r="CU17" s="98">
        <f>CT17*E18*F18*H18</f>
        <v>0</v>
      </c>
      <c r="CV17" s="97"/>
      <c r="CW17" s="98"/>
      <c r="CX17" s="331">
        <f t="shared" si="3"/>
        <v>657</v>
      </c>
      <c r="CY17" s="331">
        <f t="shared" si="4"/>
        <v>13378159.088000003</v>
      </c>
    </row>
    <row r="18" spans="1:103" s="335" customFormat="1" ht="30" x14ac:dyDescent="0.25">
      <c r="A18" s="91"/>
      <c r="B18" s="91">
        <v>4</v>
      </c>
      <c r="C18" s="245" t="s">
        <v>934</v>
      </c>
      <c r="D18" s="168" t="s">
        <v>161</v>
      </c>
      <c r="E18" s="246">
        <v>13540</v>
      </c>
      <c r="F18" s="95">
        <v>1.06</v>
      </c>
      <c r="G18" s="95"/>
      <c r="H18" s="247">
        <v>1</v>
      </c>
      <c r="I18" s="248"/>
      <c r="J18" s="95">
        <v>1.4</v>
      </c>
      <c r="K18" s="95">
        <v>1.68</v>
      </c>
      <c r="L18" s="95">
        <v>2.23</v>
      </c>
      <c r="M18" s="96">
        <v>2.57</v>
      </c>
      <c r="N18" s="249">
        <v>72</v>
      </c>
      <c r="O18" s="98">
        <f>SUM(N18*$E18*$F18*$H18*$J18*$O$11)</f>
        <v>1446721.92</v>
      </c>
      <c r="P18" s="256">
        <v>0</v>
      </c>
      <c r="Q18" s="257">
        <f>SUM(P18*$E19*$F19*$H19*$J19*$Q$11)</f>
        <v>0</v>
      </c>
      <c r="R18" s="567">
        <v>0</v>
      </c>
      <c r="S18" s="568">
        <f>SUM(R18*$E19*$F19*$H19*$J19*$S$11)</f>
        <v>0</v>
      </c>
      <c r="T18" s="332">
        <v>0</v>
      </c>
      <c r="U18" s="257">
        <f>SUM(T18*$E19*$F19*$H19*$J19*$U$11)</f>
        <v>0</v>
      </c>
      <c r="V18" s="256">
        <f>V19+V20+V21+V22+V23+V24</f>
        <v>900</v>
      </c>
      <c r="W18" s="257">
        <f>SUM(W19:W24)</f>
        <v>118121186.25999998</v>
      </c>
      <c r="X18" s="256">
        <f>X19+X20+X21+X22+X23+X24</f>
        <v>0</v>
      </c>
      <c r="Y18" s="258">
        <f>SUM(X18*$E19*$F19*$H19*$J19*$Y$11)</f>
        <v>0</v>
      </c>
      <c r="Z18" s="256">
        <v>0</v>
      </c>
      <c r="AA18" s="257">
        <v>0</v>
      </c>
      <c r="AB18" s="256">
        <v>0</v>
      </c>
      <c r="AC18" s="257">
        <v>0</v>
      </c>
      <c r="AD18" s="256">
        <v>0</v>
      </c>
      <c r="AE18" s="257">
        <v>0</v>
      </c>
      <c r="AF18" s="256">
        <f>SUM(AF19:AF24)</f>
        <v>0</v>
      </c>
      <c r="AG18" s="257">
        <v>0</v>
      </c>
      <c r="AH18" s="256">
        <v>0</v>
      </c>
      <c r="AI18" s="257">
        <v>0</v>
      </c>
      <c r="AJ18" s="256">
        <v>0</v>
      </c>
      <c r="AK18" s="257">
        <f>AJ18*$E19*$F19*$H19*$K19*$AK$11</f>
        <v>0</v>
      </c>
      <c r="AL18" s="256"/>
      <c r="AM18" s="257">
        <f>SUM(AL18*$E19*$F19*$H19*$J19*$AM$11)</f>
        <v>0</v>
      </c>
      <c r="AN18" s="256"/>
      <c r="AO18" s="258">
        <f>SUM(AN18*$E19*$F19*$H19*$J19*$AO$11)</f>
        <v>0</v>
      </c>
      <c r="AP18" s="256">
        <v>0</v>
      </c>
      <c r="AQ18" s="257">
        <f>SUM(AP18*$E19*$F19*$H19*$J19*$AQ$11)</f>
        <v>0</v>
      </c>
      <c r="AR18" s="256">
        <v>0</v>
      </c>
      <c r="AS18" s="257">
        <f>SUM(AR18*$E19*$F19*$H19*$J19*$AS$11)</f>
        <v>0</v>
      </c>
      <c r="AT18" s="256">
        <v>0</v>
      </c>
      <c r="AU18" s="257">
        <f>SUM(AT18*$E19*$F19*$H19*$J19*$AU$11)</f>
        <v>0</v>
      </c>
      <c r="AV18" s="256">
        <v>0</v>
      </c>
      <c r="AW18" s="257">
        <f>SUM(AV18*$E19*$F19*$H19*$J19*$AW$11)</f>
        <v>0</v>
      </c>
      <c r="AX18" s="256">
        <v>0</v>
      </c>
      <c r="AY18" s="257">
        <f>SUM(AX18*$E19*$F19*$H19*$J19*$AY$11)</f>
        <v>0</v>
      </c>
      <c r="AZ18" s="256"/>
      <c r="BA18" s="257">
        <f>SUM(AZ18*$E19*$F19*$H19*$J19*$BA$11)</f>
        <v>0</v>
      </c>
      <c r="BB18" s="256">
        <v>0</v>
      </c>
      <c r="BC18" s="257">
        <f>SUM(BB18*$E19*$F19*$H19*$J19*$BC$11)</f>
        <v>0</v>
      </c>
      <c r="BD18" s="256">
        <v>0</v>
      </c>
      <c r="BE18" s="257">
        <f>SUM(BD18*$E19*$F19*$H19*$J19*$BE$11)</f>
        <v>0</v>
      </c>
      <c r="BF18" s="256">
        <v>0</v>
      </c>
      <c r="BG18" s="257">
        <f>SUM(BF18*$E19*$F19*$H19*$J19*$BG$11)</f>
        <v>0</v>
      </c>
      <c r="BH18" s="256"/>
      <c r="BI18" s="257">
        <f>SUM(BH18*$E19*$F19*$H19*$J19*$BI$11)</f>
        <v>0</v>
      </c>
      <c r="BJ18" s="256">
        <v>0</v>
      </c>
      <c r="BK18" s="257">
        <f>SUM(BJ18*$E19*$F19*$H19*$J19*$BK$11)</f>
        <v>0</v>
      </c>
      <c r="BL18" s="256">
        <v>0</v>
      </c>
      <c r="BM18" s="257">
        <f>BL18*$E19*$F19*$H19*$K19*$BM$11</f>
        <v>0</v>
      </c>
      <c r="BN18" s="256">
        <v>0</v>
      </c>
      <c r="BO18" s="257">
        <f>BN18*$E19*$F19*$H19*$K19*$BO$11</f>
        <v>0</v>
      </c>
      <c r="BP18" s="256">
        <v>0</v>
      </c>
      <c r="BQ18" s="257">
        <f>BP18*$E19*$F19*$H19*$K19*$BQ$11</f>
        <v>0</v>
      </c>
      <c r="BR18" s="256">
        <v>0</v>
      </c>
      <c r="BS18" s="257">
        <f>BR18*$E19*$F19*$H19*$K19*$BS$11</f>
        <v>0</v>
      </c>
      <c r="BT18" s="256">
        <v>0</v>
      </c>
      <c r="BU18" s="257">
        <f>BT18*$E19*$F19*$H19*$K19*$BU$11</f>
        <v>0</v>
      </c>
      <c r="BV18" s="333">
        <v>0</v>
      </c>
      <c r="BW18" s="257">
        <f>BV18*$E19*$F19*$H19*$K19*$BW$11</f>
        <v>0</v>
      </c>
      <c r="BX18" s="256">
        <v>0</v>
      </c>
      <c r="BY18" s="257">
        <f>BX18*$E19*$F19*$H19*$K19*$BY$11</f>
        <v>0</v>
      </c>
      <c r="BZ18" s="333">
        <v>0</v>
      </c>
      <c r="CA18" s="334">
        <f>BZ18*$E19*$F19*$H19*$K19*$CA$11</f>
        <v>0</v>
      </c>
      <c r="CB18" s="256">
        <v>0</v>
      </c>
      <c r="CC18" s="257">
        <f>CB18*$E19*$F19*$H19*$K19*$CC$11</f>
        <v>0</v>
      </c>
      <c r="CD18" s="256">
        <v>0</v>
      </c>
      <c r="CE18" s="257">
        <f>CD18*$E19*$F19*$H19*$K19*$CE$11</f>
        <v>0</v>
      </c>
      <c r="CF18" s="256">
        <v>0</v>
      </c>
      <c r="CG18" s="257">
        <f>CF18*$E19*$F19*$H19*$K19*$CG$11</f>
        <v>0</v>
      </c>
      <c r="CH18" s="256"/>
      <c r="CI18" s="257">
        <f>CH18*$E19*$F19*$H19*$K19*$CI$11</f>
        <v>0</v>
      </c>
      <c r="CJ18" s="256">
        <v>0</v>
      </c>
      <c r="CK18" s="257">
        <f>CJ18*$E19*$F19*$H19*$K19*$CK$11</f>
        <v>0</v>
      </c>
      <c r="CL18" s="256">
        <v>0</v>
      </c>
      <c r="CM18" s="257">
        <f>CL18*$E19*$F19*$H19*$K19*$CM$11</f>
        <v>0</v>
      </c>
      <c r="CN18" s="256">
        <v>0</v>
      </c>
      <c r="CO18" s="257">
        <f>CN18*$E19*$F19*$H19*$K19*$CO$11</f>
        <v>0</v>
      </c>
      <c r="CP18" s="256">
        <v>0</v>
      </c>
      <c r="CQ18" s="257">
        <f>CP18*$E19*$F19*$H19*$L19*$CQ$11</f>
        <v>0</v>
      </c>
      <c r="CR18" s="256"/>
      <c r="CS18" s="257">
        <f>CR18*$E19*$F19*$H19*$M19*$CS$11</f>
        <v>0</v>
      </c>
      <c r="CT18" s="258">
        <f>SUM(CT19:CT24)</f>
        <v>5</v>
      </c>
      <c r="CU18" s="257">
        <f>SUM(CU19:CU24)</f>
        <v>340670.46199999994</v>
      </c>
      <c r="CV18" s="258"/>
      <c r="CW18" s="257"/>
      <c r="CX18" s="331">
        <f t="shared" si="3"/>
        <v>905</v>
      </c>
      <c r="CY18" s="331">
        <f t="shared" si="4"/>
        <v>118461856.72199997</v>
      </c>
    </row>
    <row r="19" spans="1:103" s="343" customFormat="1" ht="42.75" x14ac:dyDescent="0.25">
      <c r="A19" s="251"/>
      <c r="B19" s="251">
        <v>5</v>
      </c>
      <c r="C19" s="245" t="s">
        <v>935</v>
      </c>
      <c r="D19" s="201" t="s">
        <v>936</v>
      </c>
      <c r="E19" s="246">
        <v>13540</v>
      </c>
      <c r="F19" s="157">
        <v>9.7899999999999991</v>
      </c>
      <c r="G19" s="252"/>
      <c r="H19" s="247">
        <v>1</v>
      </c>
      <c r="I19" s="253"/>
      <c r="J19" s="254">
        <v>1.4</v>
      </c>
      <c r="K19" s="254">
        <v>1.68</v>
      </c>
      <c r="L19" s="254">
        <v>2.23</v>
      </c>
      <c r="M19" s="255">
        <v>2.57</v>
      </c>
      <c r="N19" s="256">
        <v>0</v>
      </c>
      <c r="O19" s="257">
        <f>SUM(N19*$E19*$F19*$H19*$J19*$O$11)</f>
        <v>0</v>
      </c>
      <c r="P19" s="266"/>
      <c r="Q19" s="265"/>
      <c r="R19" s="569"/>
      <c r="S19" s="570"/>
      <c r="T19" s="266"/>
      <c r="U19" s="265"/>
      <c r="V19" s="97">
        <f>300+20</f>
        <v>320</v>
      </c>
      <c r="W19" s="98">
        <f t="shared" ref="W19:W24" si="5">SUM(V19*$E20*$F20*$G20*$J20*$W$11)</f>
        <v>65323892.479999997</v>
      </c>
      <c r="X19" s="97"/>
      <c r="Y19" s="267"/>
      <c r="Z19" s="337">
        <v>0</v>
      </c>
      <c r="AA19" s="265">
        <v>0</v>
      </c>
      <c r="AB19" s="266">
        <v>0</v>
      </c>
      <c r="AC19" s="265">
        <v>0</v>
      </c>
      <c r="AD19" s="266">
        <v>0</v>
      </c>
      <c r="AE19" s="265">
        <v>0</v>
      </c>
      <c r="AF19" s="266">
        <v>0</v>
      </c>
      <c r="AG19" s="265">
        <v>0</v>
      </c>
      <c r="AH19" s="266">
        <v>0</v>
      </c>
      <c r="AI19" s="265">
        <v>0</v>
      </c>
      <c r="AJ19" s="266"/>
      <c r="AK19" s="265"/>
      <c r="AL19" s="337"/>
      <c r="AM19" s="265"/>
      <c r="AN19" s="266"/>
      <c r="AO19" s="267"/>
      <c r="AP19" s="266"/>
      <c r="AQ19" s="265"/>
      <c r="AR19" s="266"/>
      <c r="AS19" s="265"/>
      <c r="AT19" s="266"/>
      <c r="AU19" s="265"/>
      <c r="AV19" s="266"/>
      <c r="AW19" s="265"/>
      <c r="AX19" s="266"/>
      <c r="AY19" s="265"/>
      <c r="AZ19" s="266"/>
      <c r="BA19" s="265"/>
      <c r="BB19" s="338"/>
      <c r="BC19" s="265"/>
      <c r="BD19" s="266"/>
      <c r="BE19" s="265"/>
      <c r="BF19" s="266"/>
      <c r="BG19" s="265"/>
      <c r="BH19" s="266"/>
      <c r="BI19" s="265"/>
      <c r="BJ19" s="266"/>
      <c r="BK19" s="265"/>
      <c r="BL19" s="266"/>
      <c r="BM19" s="265"/>
      <c r="BN19" s="339"/>
      <c r="BO19" s="265"/>
      <c r="BP19" s="339"/>
      <c r="BQ19" s="265"/>
      <c r="BR19" s="266"/>
      <c r="BS19" s="265"/>
      <c r="BT19" s="266"/>
      <c r="BU19" s="265"/>
      <c r="BV19" s="340"/>
      <c r="BW19" s="265"/>
      <c r="BX19" s="266"/>
      <c r="BY19" s="265"/>
      <c r="BZ19" s="341"/>
      <c r="CA19" s="342"/>
      <c r="CB19" s="266"/>
      <c r="CC19" s="265"/>
      <c r="CD19" s="266"/>
      <c r="CE19" s="265"/>
      <c r="CF19" s="266"/>
      <c r="CG19" s="265"/>
      <c r="CH19" s="266"/>
      <c r="CI19" s="265"/>
      <c r="CJ19" s="266"/>
      <c r="CK19" s="265"/>
      <c r="CL19" s="266"/>
      <c r="CM19" s="265"/>
      <c r="CN19" s="266"/>
      <c r="CO19" s="265"/>
      <c r="CP19" s="266"/>
      <c r="CQ19" s="265"/>
      <c r="CR19" s="266"/>
      <c r="CS19" s="265"/>
      <c r="CT19" s="97"/>
      <c r="CU19" s="207">
        <f>CT19*E20*F20*H20</f>
        <v>0</v>
      </c>
      <c r="CV19" s="113"/>
      <c r="CW19" s="207"/>
      <c r="CX19" s="331">
        <f t="shared" si="3"/>
        <v>320</v>
      </c>
      <c r="CY19" s="331">
        <f t="shared" si="4"/>
        <v>65323892.479999997</v>
      </c>
    </row>
    <row r="20" spans="1:103" s="345" customFormat="1" ht="30" x14ac:dyDescent="0.25">
      <c r="A20" s="336"/>
      <c r="B20" s="259" t="s">
        <v>937</v>
      </c>
      <c r="C20" s="260"/>
      <c r="D20" s="92" t="s">
        <v>938</v>
      </c>
      <c r="E20" s="246">
        <v>13540</v>
      </c>
      <c r="F20" s="157">
        <v>9.7899999999999991</v>
      </c>
      <c r="G20" s="261">
        <v>1.1000000000000001</v>
      </c>
      <c r="H20" s="247">
        <v>1</v>
      </c>
      <c r="I20" s="262"/>
      <c r="J20" s="155">
        <v>1.4</v>
      </c>
      <c r="K20" s="155">
        <v>1.68</v>
      </c>
      <c r="L20" s="155">
        <v>2.23</v>
      </c>
      <c r="M20" s="263">
        <v>2.57</v>
      </c>
      <c r="N20" s="264"/>
      <c r="O20" s="265"/>
      <c r="P20" s="266"/>
      <c r="Q20" s="98">
        <f>SUM(P20*$E21*$F21*$H21*$J21*$Q$11)</f>
        <v>0</v>
      </c>
      <c r="R20" s="569"/>
      <c r="S20" s="566">
        <f>SUM(R20*$E21*$F21*$H21*$J21*$S$11)</f>
        <v>0</v>
      </c>
      <c r="T20" s="266"/>
      <c r="U20" s="98">
        <f>SUM(T20*$E21*$F21*$H21*$J21*$U$11)</f>
        <v>0</v>
      </c>
      <c r="V20" s="97">
        <v>150</v>
      </c>
      <c r="W20" s="98">
        <f t="shared" si="5"/>
        <v>27836886</v>
      </c>
      <c r="X20" s="97"/>
      <c r="Y20" s="97">
        <f>SUM(X20*$E21*$F21*$H21*$J21*$Y$11)</f>
        <v>0</v>
      </c>
      <c r="Z20" s="337">
        <v>0</v>
      </c>
      <c r="AA20" s="98">
        <v>0</v>
      </c>
      <c r="AB20" s="266">
        <v>0</v>
      </c>
      <c r="AC20" s="98">
        <v>0</v>
      </c>
      <c r="AD20" s="266">
        <v>0</v>
      </c>
      <c r="AE20" s="98">
        <v>0</v>
      </c>
      <c r="AF20" s="266">
        <v>0</v>
      </c>
      <c r="AG20" s="98">
        <v>0</v>
      </c>
      <c r="AH20" s="266">
        <v>0</v>
      </c>
      <c r="AI20" s="98">
        <v>0</v>
      </c>
      <c r="AJ20" s="266"/>
      <c r="AK20" s="98">
        <f>AJ20*$E21*$F21*$H21*$K21*$AK$11</f>
        <v>0</v>
      </c>
      <c r="AL20" s="337"/>
      <c r="AM20" s="98">
        <f>SUM(AL20*$E21*$F21*$H21*$J21*$AM$11)</f>
        <v>0</v>
      </c>
      <c r="AN20" s="266"/>
      <c r="AO20" s="97">
        <f>SUM(AN20*$E21*$F21*$H21*$J21*$AO$11)</f>
        <v>0</v>
      </c>
      <c r="AP20" s="266"/>
      <c r="AQ20" s="98">
        <f>SUM(AP20*$E21*$F21*$H21*$J21*$AQ$11)</f>
        <v>0</v>
      </c>
      <c r="AR20" s="266"/>
      <c r="AS20" s="98">
        <f>SUM(AR20*$E21*$F21*$H21*$J21*$AS$11)</f>
        <v>0</v>
      </c>
      <c r="AT20" s="266"/>
      <c r="AU20" s="98">
        <f>SUM(AT20*$E21*$F21*$H21*$J21*$AU$11)</f>
        <v>0</v>
      </c>
      <c r="AV20" s="266"/>
      <c r="AW20" s="98">
        <f>SUM(AV20*$E21*$F21*$H21*$J21*$AW$11)</f>
        <v>0</v>
      </c>
      <c r="AX20" s="266"/>
      <c r="AY20" s="98">
        <f>SUM(AX20*$E21*$F21*$H21*$J21*$AY$11)</f>
        <v>0</v>
      </c>
      <c r="AZ20" s="266"/>
      <c r="BA20" s="98">
        <f>SUM(AZ20*$E21*$F21*$H21*$J21*$BA$11)</f>
        <v>0</v>
      </c>
      <c r="BB20" s="338"/>
      <c r="BC20" s="98">
        <f>SUM(BB20*$E21*$F21*$H21*$J21*$BC$11)</f>
        <v>0</v>
      </c>
      <c r="BD20" s="266"/>
      <c r="BE20" s="98">
        <f>SUM(BD20*$E21*$F21*$H21*$J21*$BE$11)</f>
        <v>0</v>
      </c>
      <c r="BF20" s="266"/>
      <c r="BG20" s="98">
        <f>SUM(BF20*$E21*$F21*$H21*$J21*$BG$11)</f>
        <v>0</v>
      </c>
      <c r="BH20" s="266"/>
      <c r="BI20" s="98">
        <f>SUM(BH20*$E21*$F21*$H21*$J21*$BI$11)</f>
        <v>0</v>
      </c>
      <c r="BJ20" s="266"/>
      <c r="BK20" s="98">
        <f>SUM(BJ20*$E21*$F21*$H21*$J21*$BK$11)</f>
        <v>0</v>
      </c>
      <c r="BL20" s="266"/>
      <c r="BM20" s="98">
        <f>BL20*$E21*$F21*$H21*$K21*$BM$11</f>
        <v>0</v>
      </c>
      <c r="BN20" s="266"/>
      <c r="BO20" s="98">
        <f>BN20*$E21*$F21*$H21*$K21*$BO$11</f>
        <v>0</v>
      </c>
      <c r="BP20" s="266"/>
      <c r="BQ20" s="98">
        <f>BP20*$E21*$F21*$H21*$K21*$BQ$11</f>
        <v>0</v>
      </c>
      <c r="BR20" s="266"/>
      <c r="BS20" s="98">
        <f>BR20*$E21*$F21*$H21*$K21*$BS$11</f>
        <v>0</v>
      </c>
      <c r="BT20" s="266"/>
      <c r="BU20" s="98">
        <f>BT20*$E21*$F21*$H21*$K21*$BU$11</f>
        <v>0</v>
      </c>
      <c r="BV20" s="341"/>
      <c r="BW20" s="98">
        <f>BV20*$E21*$F21*$H21*$K21*$BW$11</f>
        <v>0</v>
      </c>
      <c r="BX20" s="266"/>
      <c r="BY20" s="98">
        <f>BX20*$E21*$F21*$H21*$K21*$BY$11</f>
        <v>0</v>
      </c>
      <c r="BZ20" s="341"/>
      <c r="CA20" s="329">
        <f>BZ20*$E21*$F21*$H21*$K21*$CA$11</f>
        <v>0</v>
      </c>
      <c r="CB20" s="266"/>
      <c r="CC20" s="98">
        <f>CB20*$E21*$F21*$H21*$K21*$CC$11</f>
        <v>0</v>
      </c>
      <c r="CD20" s="266"/>
      <c r="CE20" s="98">
        <f>CD20*$E21*$F21*$H21*$K21*$CE$11</f>
        <v>0</v>
      </c>
      <c r="CF20" s="266"/>
      <c r="CG20" s="98">
        <f>CF20*$E21*$F21*$H21*$K21*$CG$11</f>
        <v>0</v>
      </c>
      <c r="CH20" s="266"/>
      <c r="CI20" s="98">
        <f>CH20*$E21*$F21*$H21*$K21*$CI$11</f>
        <v>0</v>
      </c>
      <c r="CJ20" s="266"/>
      <c r="CK20" s="98">
        <f>CJ20*$E21*$F21*$H21*$K21*$CK$11</f>
        <v>0</v>
      </c>
      <c r="CL20" s="266"/>
      <c r="CM20" s="98">
        <f>CL20*$E21*$F21*$H21*$K21*$CM$11</f>
        <v>0</v>
      </c>
      <c r="CN20" s="266"/>
      <c r="CO20" s="98">
        <f>CN20*$E21*$F21*$H21*$K21*$CO$11</f>
        <v>0</v>
      </c>
      <c r="CP20" s="266"/>
      <c r="CQ20" s="98">
        <f>CP20*$E21*$F21*$H21*$L21*$CQ$11</f>
        <v>0</v>
      </c>
      <c r="CR20" s="266"/>
      <c r="CS20" s="98">
        <f>CR20*$E21*$F21*$H21*$M21*$CS$11</f>
        <v>0</v>
      </c>
      <c r="CT20" s="97"/>
      <c r="CU20" s="207">
        <f>SUM(CT20*E21*F21*H21*CU11)</f>
        <v>0</v>
      </c>
      <c r="CV20" s="113"/>
      <c r="CW20" s="207"/>
      <c r="CX20" s="331">
        <f t="shared" si="3"/>
        <v>150</v>
      </c>
      <c r="CY20" s="331">
        <f t="shared" si="4"/>
        <v>27836886</v>
      </c>
    </row>
    <row r="21" spans="1:103" s="345" customFormat="1" ht="30" x14ac:dyDescent="0.25">
      <c r="A21" s="344"/>
      <c r="B21" s="259" t="s">
        <v>939</v>
      </c>
      <c r="C21" s="260"/>
      <c r="D21" s="92" t="s">
        <v>940</v>
      </c>
      <c r="E21" s="246">
        <v>13540</v>
      </c>
      <c r="F21" s="268">
        <v>9.7899999999999991</v>
      </c>
      <c r="G21" s="269">
        <v>1</v>
      </c>
      <c r="H21" s="247">
        <v>1</v>
      </c>
      <c r="I21" s="262"/>
      <c r="J21" s="270">
        <v>1.4</v>
      </c>
      <c r="K21" s="270">
        <v>1.68</v>
      </c>
      <c r="L21" s="270">
        <v>2.23</v>
      </c>
      <c r="M21" s="271">
        <v>2.57</v>
      </c>
      <c r="N21" s="264"/>
      <c r="O21" s="98">
        <f>SUM(N21*$E21*$F21*$H21*$J21*$O$11)</f>
        <v>0</v>
      </c>
      <c r="P21" s="266"/>
      <c r="Q21" s="98"/>
      <c r="R21" s="569"/>
      <c r="S21" s="566"/>
      <c r="T21" s="266"/>
      <c r="U21" s="98"/>
      <c r="V21" s="97">
        <v>50</v>
      </c>
      <c r="W21" s="98">
        <f t="shared" si="5"/>
        <v>9278961.9999999981</v>
      </c>
      <c r="X21" s="97"/>
      <c r="Y21" s="97"/>
      <c r="Z21" s="337">
        <v>0</v>
      </c>
      <c r="AA21" s="98">
        <v>0</v>
      </c>
      <c r="AB21" s="266">
        <v>0</v>
      </c>
      <c r="AC21" s="98">
        <v>0</v>
      </c>
      <c r="AD21" s="266">
        <v>0</v>
      </c>
      <c r="AE21" s="98">
        <v>0</v>
      </c>
      <c r="AF21" s="266">
        <v>0</v>
      </c>
      <c r="AG21" s="98">
        <v>0</v>
      </c>
      <c r="AH21" s="266">
        <v>0</v>
      </c>
      <c r="AI21" s="98">
        <v>0</v>
      </c>
      <c r="AJ21" s="266"/>
      <c r="AK21" s="98"/>
      <c r="AL21" s="337"/>
      <c r="AM21" s="98"/>
      <c r="AN21" s="266"/>
      <c r="AO21" s="97"/>
      <c r="AP21" s="266"/>
      <c r="AQ21" s="98"/>
      <c r="AR21" s="266"/>
      <c r="AS21" s="98"/>
      <c r="AT21" s="266"/>
      <c r="AU21" s="98"/>
      <c r="AV21" s="266"/>
      <c r="AW21" s="98"/>
      <c r="AX21" s="266"/>
      <c r="AY21" s="98"/>
      <c r="AZ21" s="266"/>
      <c r="BA21" s="98"/>
      <c r="BB21" s="338"/>
      <c r="BC21" s="98"/>
      <c r="BD21" s="266"/>
      <c r="BE21" s="98"/>
      <c r="BF21" s="266"/>
      <c r="BG21" s="98"/>
      <c r="BH21" s="266"/>
      <c r="BI21" s="98"/>
      <c r="BJ21" s="266"/>
      <c r="BK21" s="98"/>
      <c r="BL21" s="266"/>
      <c r="BM21" s="98"/>
      <c r="BN21" s="266"/>
      <c r="BO21" s="98"/>
      <c r="BP21" s="266"/>
      <c r="BQ21" s="98"/>
      <c r="BR21" s="266"/>
      <c r="BS21" s="98"/>
      <c r="BT21" s="266"/>
      <c r="BU21" s="98"/>
      <c r="BV21" s="341"/>
      <c r="BW21" s="98"/>
      <c r="BX21" s="266"/>
      <c r="BY21" s="98"/>
      <c r="BZ21" s="341"/>
      <c r="CA21" s="329"/>
      <c r="CB21" s="266"/>
      <c r="CC21" s="98"/>
      <c r="CD21" s="266"/>
      <c r="CE21" s="98"/>
      <c r="CF21" s="266"/>
      <c r="CG21" s="98"/>
      <c r="CH21" s="266"/>
      <c r="CI21" s="98"/>
      <c r="CJ21" s="266"/>
      <c r="CK21" s="98"/>
      <c r="CL21" s="266"/>
      <c r="CM21" s="98"/>
      <c r="CN21" s="266"/>
      <c r="CO21" s="98"/>
      <c r="CP21" s="266"/>
      <c r="CQ21" s="98"/>
      <c r="CR21" s="266"/>
      <c r="CS21" s="98"/>
      <c r="CT21" s="97">
        <v>2</v>
      </c>
      <c r="CU21" s="207">
        <f>CT21*E22*F22*G22*CU11</f>
        <v>265113.19999999995</v>
      </c>
      <c r="CV21" s="113"/>
      <c r="CW21" s="207"/>
      <c r="CX21" s="331">
        <f t="shared" si="3"/>
        <v>52</v>
      </c>
      <c r="CY21" s="331">
        <f t="shared" si="4"/>
        <v>9544075.1999999974</v>
      </c>
    </row>
    <row r="22" spans="1:103" s="345" customFormat="1" ht="30" x14ac:dyDescent="0.25">
      <c r="A22" s="344"/>
      <c r="B22" s="259" t="s">
        <v>941</v>
      </c>
      <c r="C22" s="260"/>
      <c r="D22" s="148" t="s">
        <v>942</v>
      </c>
      <c r="E22" s="246">
        <v>13540</v>
      </c>
      <c r="F22" s="268">
        <v>9.7899999999999991</v>
      </c>
      <c r="G22" s="269">
        <v>1</v>
      </c>
      <c r="H22" s="247">
        <v>1</v>
      </c>
      <c r="I22" s="262"/>
      <c r="J22" s="270">
        <v>1.4</v>
      </c>
      <c r="K22" s="270">
        <v>1.68</v>
      </c>
      <c r="L22" s="270">
        <v>2.23</v>
      </c>
      <c r="M22" s="271">
        <v>2.57</v>
      </c>
      <c r="N22" s="264"/>
      <c r="O22" s="98"/>
      <c r="P22" s="266"/>
      <c r="Q22" s="98">
        <f>SUM(P22*$E23*$F23*$H23*$J23*$Q$11)</f>
        <v>0</v>
      </c>
      <c r="R22" s="569"/>
      <c r="S22" s="566">
        <f>SUM(R22*$E23*$F23*$H23*$J23*$S$11)</f>
        <v>0</v>
      </c>
      <c r="T22" s="266"/>
      <c r="U22" s="98">
        <f>SUM(T22*$E23*$F23*$H23*$J23*$U$11)</f>
        <v>0</v>
      </c>
      <c r="V22" s="97">
        <v>20</v>
      </c>
      <c r="W22" s="98">
        <f t="shared" si="5"/>
        <v>2226950.88</v>
      </c>
      <c r="X22" s="97"/>
      <c r="Y22" s="97">
        <f>SUM(X22*$E23*$F23*$H23*$J23*$Y$11)</f>
        <v>0</v>
      </c>
      <c r="Z22" s="337">
        <v>0</v>
      </c>
      <c r="AA22" s="98">
        <v>0</v>
      </c>
      <c r="AB22" s="266">
        <v>0</v>
      </c>
      <c r="AC22" s="98">
        <v>0</v>
      </c>
      <c r="AD22" s="266">
        <v>0</v>
      </c>
      <c r="AE22" s="98">
        <v>0</v>
      </c>
      <c r="AF22" s="266">
        <v>0</v>
      </c>
      <c r="AG22" s="98">
        <v>0</v>
      </c>
      <c r="AH22" s="266">
        <v>0</v>
      </c>
      <c r="AI22" s="98">
        <v>0</v>
      </c>
      <c r="AJ22" s="266"/>
      <c r="AK22" s="98">
        <f>AJ22*$E23*$F23*$H23*$K23*$AK$11</f>
        <v>0</v>
      </c>
      <c r="AL22" s="337"/>
      <c r="AM22" s="98">
        <f>SUM(AL22*$E23*$F23*$H23*$J23*$AM$11)</f>
        <v>0</v>
      </c>
      <c r="AN22" s="266"/>
      <c r="AO22" s="97">
        <f>SUM(AN22*$E23*$F23*$H23*$J23*$AO$11)</f>
        <v>0</v>
      </c>
      <c r="AP22" s="266"/>
      <c r="AQ22" s="98">
        <f>SUM(AP22*$E23*$F23*$H23*$J23*$AQ$11)</f>
        <v>0</v>
      </c>
      <c r="AR22" s="266"/>
      <c r="AS22" s="98">
        <f>SUM(AR22*$E23*$F23*$H23*$J23*$AS$11)</f>
        <v>0</v>
      </c>
      <c r="AT22" s="266"/>
      <c r="AU22" s="98">
        <f>SUM(AT22*$E23*$F23*$H23*$J23*$AU$11)</f>
        <v>0</v>
      </c>
      <c r="AV22" s="266"/>
      <c r="AW22" s="98">
        <f>SUM(AV22*$E23*$F23*$H23*$J23*$AW$11)</f>
        <v>0</v>
      </c>
      <c r="AX22" s="266"/>
      <c r="AY22" s="98">
        <f>SUM(AX22*$E23*$F23*$H23*$J23*$AY$11)</f>
        <v>0</v>
      </c>
      <c r="AZ22" s="266"/>
      <c r="BA22" s="98">
        <f>SUM(AZ22*$E23*$F23*$H23*$J23*$BA$11)</f>
        <v>0</v>
      </c>
      <c r="BB22" s="338"/>
      <c r="BC22" s="98">
        <f>SUM(BB22*$E23*$F23*$H23*$J23*$BC$11)</f>
        <v>0</v>
      </c>
      <c r="BD22" s="266"/>
      <c r="BE22" s="98">
        <f>SUM(BD22*$E23*$F23*$H23*$J23*$BE$11)</f>
        <v>0</v>
      </c>
      <c r="BF22" s="266"/>
      <c r="BG22" s="98">
        <f>SUM(BF22*$E23*$F23*$H23*$J23*$BG$11)</f>
        <v>0</v>
      </c>
      <c r="BH22" s="266"/>
      <c r="BI22" s="98">
        <f>SUM(BH22*$E23*$F23*$H23*$J23*$BI$11)</f>
        <v>0</v>
      </c>
      <c r="BJ22" s="266"/>
      <c r="BK22" s="98">
        <f>SUM(BJ22*$E23*$F23*$H23*$J23*$BK$11)</f>
        <v>0</v>
      </c>
      <c r="BL22" s="266"/>
      <c r="BM22" s="98">
        <f>BL22*$E23*$F23*$H23*$K23*$BM$11</f>
        <v>0</v>
      </c>
      <c r="BN22" s="266"/>
      <c r="BO22" s="98">
        <f>BN22*$E23*$F23*$H23*$K23*$BO$11</f>
        <v>0</v>
      </c>
      <c r="BP22" s="266"/>
      <c r="BQ22" s="98">
        <f>BP22*$E23*$F23*$H23*$K23*$BQ$11</f>
        <v>0</v>
      </c>
      <c r="BR22" s="266"/>
      <c r="BS22" s="98">
        <f>BR22*$E23*$F23*$H23*$K23*$BS$11</f>
        <v>0</v>
      </c>
      <c r="BT22" s="266"/>
      <c r="BU22" s="98">
        <f>BT22*$E23*$F23*$H23*$K23*$BU$11</f>
        <v>0</v>
      </c>
      <c r="BV22" s="341"/>
      <c r="BW22" s="98">
        <f>BV22*$E23*$F23*$H23*$K23*$BW$11</f>
        <v>0</v>
      </c>
      <c r="BX22" s="266"/>
      <c r="BY22" s="98">
        <f>BX22*$E23*$F23*$H23*$K23*$BY$11</f>
        <v>0</v>
      </c>
      <c r="BZ22" s="341"/>
      <c r="CA22" s="329">
        <f>BZ22*$E23*$F23*$H23*$K23*$CA$11</f>
        <v>0</v>
      </c>
      <c r="CB22" s="266"/>
      <c r="CC22" s="98">
        <f>CB22*$E23*$F23*$H23*$K23*$CC$11</f>
        <v>0</v>
      </c>
      <c r="CD22" s="266"/>
      <c r="CE22" s="98">
        <f>CD22*$E23*$F23*$H23*$K23*$CE$11</f>
        <v>0</v>
      </c>
      <c r="CF22" s="266"/>
      <c r="CG22" s="98">
        <f>CF22*$E23*$F23*$H23*$K23*$CG$11</f>
        <v>0</v>
      </c>
      <c r="CH22" s="266"/>
      <c r="CI22" s="98">
        <f>CH22*$E23*$F23*$H23*$K23*$CI$11</f>
        <v>0</v>
      </c>
      <c r="CJ22" s="266"/>
      <c r="CK22" s="98">
        <f>CJ22*$E23*$F23*$H23*$K23*$CK$11</f>
        <v>0</v>
      </c>
      <c r="CL22" s="266"/>
      <c r="CM22" s="98">
        <f>CL22*$E23*$F23*$H23*$K23*$CM$11</f>
        <v>0</v>
      </c>
      <c r="CN22" s="266"/>
      <c r="CO22" s="98">
        <f>CN22*$E23*$F23*$H23*$K23*$CO$11</f>
        <v>0</v>
      </c>
      <c r="CP22" s="266"/>
      <c r="CQ22" s="98">
        <f>CP22*$E23*$F23*$H23*$L23*$CQ$11</f>
        <v>0</v>
      </c>
      <c r="CR22" s="266"/>
      <c r="CS22" s="98">
        <f>CR22*$E23*$F23*$H23*$M23*$CS$11</f>
        <v>0</v>
      </c>
      <c r="CT22" s="97"/>
      <c r="CU22" s="98"/>
      <c r="CV22" s="97"/>
      <c r="CW22" s="98"/>
      <c r="CX22" s="331">
        <f t="shared" si="3"/>
        <v>20</v>
      </c>
      <c r="CY22" s="331">
        <f t="shared" si="4"/>
        <v>2226950.88</v>
      </c>
    </row>
    <row r="23" spans="1:103" s="345" customFormat="1" ht="30" x14ac:dyDescent="0.25">
      <c r="A23" s="344"/>
      <c r="B23" s="259" t="s">
        <v>943</v>
      </c>
      <c r="C23" s="260"/>
      <c r="D23" s="92" t="s">
        <v>944</v>
      </c>
      <c r="E23" s="246">
        <v>13540</v>
      </c>
      <c r="F23" s="268">
        <v>9.7899999999999991</v>
      </c>
      <c r="G23" s="261">
        <v>0.6</v>
      </c>
      <c r="H23" s="247">
        <v>1</v>
      </c>
      <c r="I23" s="262"/>
      <c r="J23" s="270">
        <v>1.4</v>
      </c>
      <c r="K23" s="270">
        <v>1.68</v>
      </c>
      <c r="L23" s="270">
        <v>2.23</v>
      </c>
      <c r="M23" s="271">
        <v>2.57</v>
      </c>
      <c r="N23" s="264"/>
      <c r="O23" s="98">
        <f>SUM(N23*$E23*$F23*$H23*$J23*$O$11)</f>
        <v>0</v>
      </c>
      <c r="P23" s="266"/>
      <c r="Q23" s="98"/>
      <c r="R23" s="569"/>
      <c r="S23" s="566"/>
      <c r="T23" s="266"/>
      <c r="U23" s="98"/>
      <c r="V23" s="97">
        <v>10</v>
      </c>
      <c r="W23" s="98">
        <f t="shared" si="5"/>
        <v>1113475.44</v>
      </c>
      <c r="X23" s="97"/>
      <c r="Y23" s="97"/>
      <c r="Z23" s="337">
        <v>0</v>
      </c>
      <c r="AA23" s="98">
        <v>0</v>
      </c>
      <c r="AB23" s="266">
        <v>0</v>
      </c>
      <c r="AC23" s="98">
        <v>0</v>
      </c>
      <c r="AD23" s="266">
        <v>0</v>
      </c>
      <c r="AE23" s="98">
        <v>0</v>
      </c>
      <c r="AF23" s="266">
        <v>0</v>
      </c>
      <c r="AG23" s="98">
        <v>0</v>
      </c>
      <c r="AH23" s="266">
        <v>0</v>
      </c>
      <c r="AI23" s="98">
        <v>0</v>
      </c>
      <c r="AJ23" s="266"/>
      <c r="AK23" s="98"/>
      <c r="AL23" s="337"/>
      <c r="AM23" s="98"/>
      <c r="AN23" s="266"/>
      <c r="AO23" s="97"/>
      <c r="AP23" s="266"/>
      <c r="AQ23" s="98"/>
      <c r="AR23" s="266"/>
      <c r="AS23" s="98"/>
      <c r="AT23" s="266"/>
      <c r="AU23" s="98"/>
      <c r="AV23" s="266"/>
      <c r="AW23" s="98"/>
      <c r="AX23" s="266"/>
      <c r="AY23" s="98"/>
      <c r="AZ23" s="266"/>
      <c r="BA23" s="98"/>
      <c r="BB23" s="338"/>
      <c r="BC23" s="98"/>
      <c r="BD23" s="266"/>
      <c r="BE23" s="98"/>
      <c r="BF23" s="266"/>
      <c r="BG23" s="98"/>
      <c r="BH23" s="266"/>
      <c r="BI23" s="98"/>
      <c r="BJ23" s="266"/>
      <c r="BK23" s="98"/>
      <c r="BL23" s="266"/>
      <c r="BM23" s="98"/>
      <c r="BN23" s="266"/>
      <c r="BO23" s="98"/>
      <c r="BP23" s="266"/>
      <c r="BQ23" s="98"/>
      <c r="BR23" s="266"/>
      <c r="BS23" s="98"/>
      <c r="BT23" s="266"/>
      <c r="BU23" s="98"/>
      <c r="BV23" s="341"/>
      <c r="BW23" s="98"/>
      <c r="BX23" s="266"/>
      <c r="BY23" s="98"/>
      <c r="BZ23" s="341"/>
      <c r="CA23" s="329"/>
      <c r="CB23" s="266"/>
      <c r="CC23" s="98"/>
      <c r="CD23" s="266"/>
      <c r="CE23" s="98"/>
      <c r="CF23" s="266"/>
      <c r="CG23" s="98"/>
      <c r="CH23" s="266"/>
      <c r="CI23" s="98"/>
      <c r="CJ23" s="266"/>
      <c r="CK23" s="98"/>
      <c r="CL23" s="266"/>
      <c r="CM23" s="98"/>
      <c r="CN23" s="266"/>
      <c r="CO23" s="98"/>
      <c r="CP23" s="266"/>
      <c r="CQ23" s="98"/>
      <c r="CR23" s="266"/>
      <c r="CS23" s="98"/>
      <c r="CT23" s="97"/>
      <c r="CU23" s="98"/>
      <c r="CV23" s="97"/>
      <c r="CW23" s="98"/>
      <c r="CX23" s="331">
        <f t="shared" si="3"/>
        <v>10</v>
      </c>
      <c r="CY23" s="331">
        <f t="shared" si="4"/>
        <v>1113475.44</v>
      </c>
    </row>
    <row r="24" spans="1:103" s="345" customFormat="1" ht="16.5" x14ac:dyDescent="0.25">
      <c r="A24" s="344"/>
      <c r="B24" s="259" t="s">
        <v>945</v>
      </c>
      <c r="C24" s="260"/>
      <c r="D24" s="92" t="s">
        <v>946</v>
      </c>
      <c r="E24" s="246">
        <v>13540</v>
      </c>
      <c r="F24" s="272">
        <v>9.7899999999999991</v>
      </c>
      <c r="G24" s="261">
        <v>0.6</v>
      </c>
      <c r="H24" s="247">
        <v>1</v>
      </c>
      <c r="I24" s="262"/>
      <c r="J24" s="270">
        <v>1.4</v>
      </c>
      <c r="K24" s="270">
        <v>1.68</v>
      </c>
      <c r="L24" s="270">
        <v>2.23</v>
      </c>
      <c r="M24" s="271">
        <v>2.57</v>
      </c>
      <c r="N24" s="264"/>
      <c r="O24" s="98"/>
      <c r="P24" s="266"/>
      <c r="Q24" s="98"/>
      <c r="R24" s="569"/>
      <c r="S24" s="566"/>
      <c r="T24" s="266"/>
      <c r="U24" s="98"/>
      <c r="V24" s="97">
        <v>350</v>
      </c>
      <c r="W24" s="98">
        <f t="shared" si="5"/>
        <v>12341019.459999997</v>
      </c>
      <c r="X24" s="97"/>
      <c r="Y24" s="97"/>
      <c r="Z24" s="337">
        <v>0</v>
      </c>
      <c r="AA24" s="98">
        <v>0</v>
      </c>
      <c r="AB24" s="266">
        <v>0</v>
      </c>
      <c r="AC24" s="98">
        <v>0</v>
      </c>
      <c r="AD24" s="266">
        <v>0</v>
      </c>
      <c r="AE24" s="98">
        <v>0</v>
      </c>
      <c r="AF24" s="266">
        <v>0</v>
      </c>
      <c r="AG24" s="98">
        <v>0</v>
      </c>
      <c r="AH24" s="266">
        <v>0</v>
      </c>
      <c r="AI24" s="98">
        <v>0</v>
      </c>
      <c r="AJ24" s="266"/>
      <c r="AK24" s="98"/>
      <c r="AL24" s="337"/>
      <c r="AM24" s="98"/>
      <c r="AN24" s="266"/>
      <c r="AO24" s="97"/>
      <c r="AP24" s="266"/>
      <c r="AQ24" s="98"/>
      <c r="AR24" s="266"/>
      <c r="AS24" s="98"/>
      <c r="AT24" s="266"/>
      <c r="AU24" s="98"/>
      <c r="AV24" s="266"/>
      <c r="AW24" s="98"/>
      <c r="AX24" s="266"/>
      <c r="AY24" s="98"/>
      <c r="AZ24" s="266"/>
      <c r="BA24" s="98"/>
      <c r="BB24" s="338"/>
      <c r="BC24" s="98"/>
      <c r="BD24" s="266"/>
      <c r="BE24" s="98"/>
      <c r="BF24" s="266"/>
      <c r="BG24" s="98"/>
      <c r="BH24" s="266"/>
      <c r="BI24" s="98"/>
      <c r="BJ24" s="266"/>
      <c r="BK24" s="98"/>
      <c r="BL24" s="266"/>
      <c r="BM24" s="98"/>
      <c r="BN24" s="266"/>
      <c r="BO24" s="98"/>
      <c r="BP24" s="266"/>
      <c r="BQ24" s="98"/>
      <c r="BR24" s="266"/>
      <c r="BS24" s="98"/>
      <c r="BT24" s="266"/>
      <c r="BU24" s="98"/>
      <c r="BV24" s="341"/>
      <c r="BW24" s="98"/>
      <c r="BX24" s="266"/>
      <c r="BY24" s="98"/>
      <c r="BZ24" s="341"/>
      <c r="CA24" s="329"/>
      <c r="CB24" s="266"/>
      <c r="CC24" s="98"/>
      <c r="CD24" s="266"/>
      <c r="CE24" s="98"/>
      <c r="CF24" s="266"/>
      <c r="CG24" s="98"/>
      <c r="CH24" s="266"/>
      <c r="CI24" s="98"/>
      <c r="CJ24" s="266"/>
      <c r="CK24" s="98"/>
      <c r="CL24" s="266"/>
      <c r="CM24" s="98"/>
      <c r="CN24" s="266"/>
      <c r="CO24" s="98"/>
      <c r="CP24" s="266"/>
      <c r="CQ24" s="98"/>
      <c r="CR24" s="266"/>
      <c r="CS24" s="98"/>
      <c r="CT24" s="97">
        <v>3</v>
      </c>
      <c r="CU24" s="98">
        <f>CT24*E25*F25*G25*CU11</f>
        <v>75557.262000000002</v>
      </c>
      <c r="CV24" s="97"/>
      <c r="CW24" s="98"/>
      <c r="CX24" s="331">
        <f t="shared" si="3"/>
        <v>353</v>
      </c>
      <c r="CY24" s="331">
        <f t="shared" si="4"/>
        <v>12416576.721999997</v>
      </c>
    </row>
    <row r="25" spans="1:103" ht="45" x14ac:dyDescent="0.25">
      <c r="A25" s="344"/>
      <c r="B25" s="259" t="s">
        <v>947</v>
      </c>
      <c r="C25" s="260"/>
      <c r="D25" s="92" t="s">
        <v>948</v>
      </c>
      <c r="E25" s="246">
        <v>13540</v>
      </c>
      <c r="F25" s="272">
        <v>9.7899999999999991</v>
      </c>
      <c r="G25" s="261">
        <v>0.19</v>
      </c>
      <c r="H25" s="247">
        <v>1</v>
      </c>
      <c r="I25" s="262"/>
      <c r="J25" s="270">
        <v>1.4</v>
      </c>
      <c r="K25" s="270">
        <v>1.68</v>
      </c>
      <c r="L25" s="270">
        <v>2.23</v>
      </c>
      <c r="M25" s="271">
        <v>2.57</v>
      </c>
      <c r="N25" s="264"/>
      <c r="O25" s="98"/>
      <c r="P25" s="250">
        <v>0</v>
      </c>
      <c r="Q25" s="98">
        <f>SUM(P25*$E26*$F26*$H26*$J26*$Q$11)</f>
        <v>0</v>
      </c>
      <c r="R25" s="565">
        <v>0</v>
      </c>
      <c r="S25" s="566">
        <f>SUM(R25*$E26*$F26*$H26*$J26*$S$11)</f>
        <v>0</v>
      </c>
      <c r="T25" s="250">
        <v>0</v>
      </c>
      <c r="U25" s="98">
        <f>SUM(T25*$E26*$F26*$H26*$J26*$U$11)</f>
        <v>0</v>
      </c>
      <c r="V25" s="250">
        <v>0</v>
      </c>
      <c r="W25" s="98">
        <f>SUM(V25*$E26*$F26*$H26*$J26*$W$11)</f>
        <v>0</v>
      </c>
      <c r="X25" s="250"/>
      <c r="Y25" s="97">
        <f>SUM(X25*$E26*$F26*$H26*$J26*$Y$11)</f>
        <v>0</v>
      </c>
      <c r="Z25" s="326">
        <v>0</v>
      </c>
      <c r="AA25" s="98">
        <v>0</v>
      </c>
      <c r="AB25" s="250">
        <v>0</v>
      </c>
      <c r="AC25" s="98">
        <v>0</v>
      </c>
      <c r="AD25" s="250">
        <v>0</v>
      </c>
      <c r="AE25" s="98">
        <v>0</v>
      </c>
      <c r="AF25" s="250">
        <v>15</v>
      </c>
      <c r="AG25" s="98">
        <f>AF25*E26*F26*H26*J26</f>
        <v>93832.2</v>
      </c>
      <c r="AH25" s="250">
        <v>0</v>
      </c>
      <c r="AI25" s="98">
        <v>0</v>
      </c>
      <c r="AJ25" s="250"/>
      <c r="AK25" s="98">
        <f>AJ25*$E26*$F26*$H26*$K26*$AK$11</f>
        <v>0</v>
      </c>
      <c r="AL25" s="326"/>
      <c r="AM25" s="98">
        <f>SUM(AL25*$E26*$F26*$H26*$J26*$AM$11)</f>
        <v>0</v>
      </c>
      <c r="AN25" s="97">
        <v>517</v>
      </c>
      <c r="AO25" s="97">
        <f>SUM(AN25*$E26*$F26*$H26*$J26*$AO$11)</f>
        <v>3234083.1599999997</v>
      </c>
      <c r="AP25" s="250"/>
      <c r="AQ25" s="98">
        <f>SUM(AP25*$E26*$F26*$H26*$J26*$AQ$11)</f>
        <v>0</v>
      </c>
      <c r="AR25" s="250">
        <v>0</v>
      </c>
      <c r="AS25" s="98">
        <f>SUM(AR25*$E26*$F26*$H26*$J26*$AS$11)</f>
        <v>0</v>
      </c>
      <c r="AT25" s="250"/>
      <c r="AU25" s="98">
        <f>SUM(AT25*$E26*$F26*$H26*$J26*$AU$11)</f>
        <v>0</v>
      </c>
      <c r="AV25" s="250"/>
      <c r="AW25" s="98">
        <f>SUM(AV25*$E26*$F26*$H26*$J26*$AW$11)</f>
        <v>0</v>
      </c>
      <c r="AX25" s="250"/>
      <c r="AY25" s="98">
        <f>SUM(AX25*$E26*$F26*$H26*$J26*$AY$11)</f>
        <v>0</v>
      </c>
      <c r="AZ25" s="250"/>
      <c r="BA25" s="98">
        <f>SUM(AZ25*$E26*$F26*$H26*$J26*$BA$11)</f>
        <v>0</v>
      </c>
      <c r="BB25" s="97">
        <v>10</v>
      </c>
      <c r="BC25" s="98">
        <f>SUM(BB25*$E26*$F26*$H26*$J26*$BC$11)</f>
        <v>62554.799999999996</v>
      </c>
      <c r="BD25" s="250">
        <v>0</v>
      </c>
      <c r="BE25" s="98">
        <f>SUM(BD25*$E26*$F26*$H26*$J26*$BE$11)</f>
        <v>0</v>
      </c>
      <c r="BF25" s="250">
        <v>0</v>
      </c>
      <c r="BG25" s="98">
        <f>SUM(BF25*$E26*$F26*$H26*$J26*$BG$11)</f>
        <v>0</v>
      </c>
      <c r="BH25" s="250"/>
      <c r="BI25" s="98">
        <f>SUM(BH25*$E26*$F26*$H26*$J26*$BI$11)</f>
        <v>0</v>
      </c>
      <c r="BJ25" s="250"/>
      <c r="BK25" s="98">
        <f>SUM(BJ25*$E26*$F26*$H26*$J26*$BK$11)</f>
        <v>0</v>
      </c>
      <c r="BL25" s="250">
        <v>0</v>
      </c>
      <c r="BM25" s="98">
        <f>BL25*$E26*$F26*$H26*$K26*$BM$11</f>
        <v>0</v>
      </c>
      <c r="BN25" s="250">
        <v>0</v>
      </c>
      <c r="BO25" s="98">
        <f>BN25*$E26*$F26*$H26*$K26*$BO$11</f>
        <v>0</v>
      </c>
      <c r="BP25" s="250">
        <v>0</v>
      </c>
      <c r="BQ25" s="98">
        <f>BP25*$E26*$F26*$H26*$K26*$BQ$11</f>
        <v>0</v>
      </c>
      <c r="BR25" s="250">
        <v>0</v>
      </c>
      <c r="BS25" s="98">
        <f>BR25*$E26*$F26*$H26*$K26*$BS$11</f>
        <v>0</v>
      </c>
      <c r="BT25" s="250">
        <v>0</v>
      </c>
      <c r="BU25" s="98">
        <f>BT25*$E26*$F26*$H26*$K26*$BU$11</f>
        <v>0</v>
      </c>
      <c r="BV25" s="328"/>
      <c r="BW25" s="98">
        <f>BV25*$E26*$F26*$H26*$K26*$BW$11</f>
        <v>0</v>
      </c>
      <c r="BX25" s="97">
        <v>141</v>
      </c>
      <c r="BY25" s="98">
        <f>BX25*$E26*$F26*$H26*$K26*$BY$11</f>
        <v>1058427.216</v>
      </c>
      <c r="BZ25" s="328"/>
      <c r="CA25" s="329">
        <f>BZ25*$E26*$F26*$H26*$K26*$CA$11</f>
        <v>0</v>
      </c>
      <c r="CB25" s="250">
        <v>45</v>
      </c>
      <c r="CC25" s="98">
        <f>CB25*$E26*$F26*$H26*$K26*$CC$11</f>
        <v>337795.92</v>
      </c>
      <c r="CD25" s="250">
        <v>0</v>
      </c>
      <c r="CE25" s="98">
        <f>CD25*$E26*$F26*$H26*$K26*$CE$11</f>
        <v>0</v>
      </c>
      <c r="CF25" s="250"/>
      <c r="CG25" s="98">
        <f>CF25*$E26*$F26*$H26*$K26*$CG$11</f>
        <v>0</v>
      </c>
      <c r="CH25" s="250"/>
      <c r="CI25" s="98">
        <f>CH25*$E26*$F26*$H26*$K26*$CI$11</f>
        <v>0</v>
      </c>
      <c r="CJ25" s="250"/>
      <c r="CK25" s="98">
        <f>CJ25*$E26*$F26*$H26*$K26*$CK$11</f>
        <v>0</v>
      </c>
      <c r="CL25" s="250"/>
      <c r="CM25" s="98">
        <f>CL25*$E26*$F26*$H26*$K26*$CM$11</f>
        <v>0</v>
      </c>
      <c r="CN25" s="250">
        <v>0</v>
      </c>
      <c r="CO25" s="98">
        <f>CN25*$E26*$F26*$H26*$K26*$CO$11</f>
        <v>0</v>
      </c>
      <c r="CP25" s="250">
        <v>0</v>
      </c>
      <c r="CQ25" s="98">
        <f>CP25*$E26*$F26*$H26*$L26*$CQ$11</f>
        <v>0</v>
      </c>
      <c r="CR25" s="250"/>
      <c r="CS25" s="98">
        <f>CR25*$E26*$F26*$H26*$M26*$CS$11</f>
        <v>0</v>
      </c>
      <c r="CT25" s="97"/>
      <c r="CU25" s="98">
        <f>CT25*E26*F26*H26</f>
        <v>0</v>
      </c>
      <c r="CV25" s="97"/>
      <c r="CW25" s="98"/>
      <c r="CX25" s="331">
        <f t="shared" si="3"/>
        <v>728</v>
      </c>
      <c r="CY25" s="331">
        <f t="shared" si="4"/>
        <v>4786693.2960000001</v>
      </c>
    </row>
    <row r="26" spans="1:103" ht="26.25" customHeight="1" x14ac:dyDescent="0.25">
      <c r="A26" s="91"/>
      <c r="B26" s="91">
        <v>6</v>
      </c>
      <c r="C26" s="245" t="s">
        <v>949</v>
      </c>
      <c r="D26" s="168" t="s">
        <v>950</v>
      </c>
      <c r="E26" s="246">
        <v>13540</v>
      </c>
      <c r="F26" s="95">
        <v>0.33</v>
      </c>
      <c r="G26" s="95"/>
      <c r="H26" s="247">
        <v>1</v>
      </c>
      <c r="I26" s="248"/>
      <c r="J26" s="95">
        <v>1.4</v>
      </c>
      <c r="K26" s="95">
        <v>1.68</v>
      </c>
      <c r="L26" s="95">
        <v>2.23</v>
      </c>
      <c r="M26" s="96">
        <v>2.57</v>
      </c>
      <c r="N26" s="249">
        <v>0</v>
      </c>
      <c r="O26" s="98">
        <f>SUM(N26*$E26*$F26*$H26*$J26*$O$11)</f>
        <v>0</v>
      </c>
      <c r="P26" s="250"/>
      <c r="Q26" s="98">
        <f>SUM(P26*$E27*$F27*$H27*$J27*$Q$11)</f>
        <v>0</v>
      </c>
      <c r="R26" s="565"/>
      <c r="S26" s="566">
        <f>SUM(R26*$E27*$F27*$H27*$J27*$S$11)</f>
        <v>0</v>
      </c>
      <c r="T26" s="250"/>
      <c r="U26" s="98">
        <f>SUM(T26*$E27*$F27*$H27*$J27*$U$11)</f>
        <v>0</v>
      </c>
      <c r="V26" s="250"/>
      <c r="W26" s="98">
        <f>SUM(V26*$E27*$F27*$H27*$J27*$W$11)</f>
        <v>0</v>
      </c>
      <c r="X26" s="250"/>
      <c r="Y26" s="97">
        <f>SUM(X26*$E27*$F27*$H27*$J27*$Y$11)</f>
        <v>0</v>
      </c>
      <c r="Z26" s="326">
        <v>0</v>
      </c>
      <c r="AA26" s="98">
        <v>0</v>
      </c>
      <c r="AB26" s="250">
        <v>0</v>
      </c>
      <c r="AC26" s="98">
        <v>0</v>
      </c>
      <c r="AD26" s="250">
        <v>0</v>
      </c>
      <c r="AE26" s="98">
        <v>0</v>
      </c>
      <c r="AF26" s="250"/>
      <c r="AG26" s="98">
        <f>AF26*E27*F27*H27*J27</f>
        <v>0</v>
      </c>
      <c r="AH26" s="250">
        <v>0</v>
      </c>
      <c r="AI26" s="98">
        <v>0</v>
      </c>
      <c r="AJ26" s="250"/>
      <c r="AK26" s="98">
        <f>AJ26*$E27*$F27*$H27*$K27*$AK$11</f>
        <v>0</v>
      </c>
      <c r="AL26" s="326"/>
      <c r="AM26" s="98">
        <f>SUM(AL26*$E27*$F27*$H27*$J27*$AM$11)</f>
        <v>0</v>
      </c>
      <c r="AN26" s="97">
        <v>80</v>
      </c>
      <c r="AO26" s="97">
        <f>SUM(AN26*$E27*$F27*$H27*$J27*$AO$11)</f>
        <v>1577139.2</v>
      </c>
      <c r="AP26" s="250"/>
      <c r="AQ26" s="98">
        <f>SUM(AP26*$E27*$F27*$H27*$J27*$AQ$11)</f>
        <v>0</v>
      </c>
      <c r="AR26" s="250"/>
      <c r="AS26" s="98">
        <f>SUM(AR26*$E27*$F27*$H27*$J27*$AS$11)</f>
        <v>0</v>
      </c>
      <c r="AT26" s="250"/>
      <c r="AU26" s="98">
        <f>SUM(AT26*$E27*$F27*$H27*$J27*$AU$11)</f>
        <v>0</v>
      </c>
      <c r="AV26" s="250"/>
      <c r="AW26" s="98">
        <f>SUM(AV26*$E27*$F27*$H27*$J27*$AW$11)</f>
        <v>0</v>
      </c>
      <c r="AX26" s="250"/>
      <c r="AY26" s="98">
        <f>SUM(AX26*$E27*$F27*$H27*$J27*$AY$11)</f>
        <v>0</v>
      </c>
      <c r="AZ26" s="250"/>
      <c r="BA26" s="98">
        <f>SUM(AZ26*$E27*$F27*$H27*$J27*$BA$11)</f>
        <v>0</v>
      </c>
      <c r="BB26" s="97">
        <v>55</v>
      </c>
      <c r="BC26" s="98">
        <f>SUM(BB26*$E27*$F27*$H27*$J27*$BC$11)</f>
        <v>1084283.2</v>
      </c>
      <c r="BD26" s="250">
        <v>30</v>
      </c>
      <c r="BE26" s="98">
        <f>SUM(BD26*$E27*$F27*$H27*$J27*$BE$11)</f>
        <v>591427.19999999995</v>
      </c>
      <c r="BF26" s="250"/>
      <c r="BG26" s="98">
        <f>SUM(BF26*$E27*$F27*$H27*$J27*$BG$11)</f>
        <v>0</v>
      </c>
      <c r="BH26" s="250"/>
      <c r="BI26" s="98">
        <f>SUM(BH26*$E27*$F27*$H27*$J27*$BI$11)</f>
        <v>0</v>
      </c>
      <c r="BJ26" s="250">
        <v>50</v>
      </c>
      <c r="BK26" s="98">
        <f>SUM(BJ26*$E27*$F27*$H27*$J27*$BK$11)</f>
        <v>985711.99999999988</v>
      </c>
      <c r="BL26" s="250"/>
      <c r="BM26" s="98">
        <f>BL26*$E27*$F27*$H27*$K27*$BM$11</f>
        <v>0</v>
      </c>
      <c r="BN26" s="291"/>
      <c r="BO26" s="98">
        <f>BN26*$E27*$F27*$H27*$K27*$BO$11</f>
        <v>0</v>
      </c>
      <c r="BP26" s="291"/>
      <c r="BQ26" s="98">
        <f>BP26*$E27*$F27*$H27*$K27*$BQ$11</f>
        <v>0</v>
      </c>
      <c r="BR26" s="250"/>
      <c r="BS26" s="98">
        <f>BR26*$E27*$F27*$H27*$K27*$BS$11</f>
        <v>0</v>
      </c>
      <c r="BT26" s="250"/>
      <c r="BU26" s="98">
        <f>BT26*$E27*$F27*$H27*$K27*$BU$11</f>
        <v>0</v>
      </c>
      <c r="BV26" s="346">
        <v>50</v>
      </c>
      <c r="BW26" s="98">
        <f>BV26*$E27*$F27*$H27*$K27*$BW$11</f>
        <v>1182854.3999999999</v>
      </c>
      <c r="BX26" s="250"/>
      <c r="BY26" s="98">
        <f>BX26*$E27*$F27*$H27*$K27*$BY$11</f>
        <v>0</v>
      </c>
      <c r="BZ26" s="328"/>
      <c r="CA26" s="329">
        <f>BZ26*$E27*$F27*$H27*$K27*$CA$11</f>
        <v>0</v>
      </c>
      <c r="CB26" s="250"/>
      <c r="CC26" s="98">
        <f>CB26*$E27*$F27*$H27*$K27*$CC$11</f>
        <v>0</v>
      </c>
      <c r="CD26" s="250"/>
      <c r="CE26" s="98">
        <f>CD26*$E27*$F27*$H27*$K27*$CE$11</f>
        <v>0</v>
      </c>
      <c r="CF26" s="250"/>
      <c r="CG26" s="98">
        <f>CF26*$E27*$F27*$H27*$K27*$CG$11</f>
        <v>0</v>
      </c>
      <c r="CH26" s="250"/>
      <c r="CI26" s="98">
        <f>CH26*$E27*$F27*$H27*$K27*$CI$11</f>
        <v>0</v>
      </c>
      <c r="CJ26" s="250"/>
      <c r="CK26" s="98">
        <f>CJ26*$E27*$F27*$H27*$K27*$CK$11</f>
        <v>0</v>
      </c>
      <c r="CL26" s="250"/>
      <c r="CM26" s="98">
        <f>CL26*$E27*$F27*$H27*$K27*$CM$11</f>
        <v>0</v>
      </c>
      <c r="CN26" s="250"/>
      <c r="CO26" s="98">
        <f>CN26*$E27*$F27*$H27*$K27*$CO$11</f>
        <v>0</v>
      </c>
      <c r="CP26" s="250"/>
      <c r="CQ26" s="98">
        <f>CP26*$E27*$F27*$H27*$L27*$CQ$11</f>
        <v>0</v>
      </c>
      <c r="CR26" s="250"/>
      <c r="CS26" s="98">
        <f>CR26*$E27*$F27*$H27*$M27*$CS$11</f>
        <v>0</v>
      </c>
      <c r="CT26" s="97"/>
      <c r="CU26" s="98">
        <f>CT26*E27*F27*H27</f>
        <v>0</v>
      </c>
      <c r="CV26" s="97"/>
      <c r="CW26" s="98"/>
      <c r="CX26" s="331">
        <f t="shared" si="3"/>
        <v>265</v>
      </c>
      <c r="CY26" s="331">
        <f t="shared" si="4"/>
        <v>5421416</v>
      </c>
    </row>
    <row r="27" spans="1:103" s="348" customFormat="1" x14ac:dyDescent="0.25">
      <c r="A27" s="91"/>
      <c r="B27" s="91">
        <v>7</v>
      </c>
      <c r="C27" s="245" t="s">
        <v>951</v>
      </c>
      <c r="D27" s="168" t="s">
        <v>952</v>
      </c>
      <c r="E27" s="246">
        <v>13540</v>
      </c>
      <c r="F27" s="95">
        <v>1.04</v>
      </c>
      <c r="G27" s="95"/>
      <c r="H27" s="247">
        <v>1</v>
      </c>
      <c r="I27" s="248"/>
      <c r="J27" s="95">
        <v>1.4</v>
      </c>
      <c r="K27" s="95">
        <v>1.68</v>
      </c>
      <c r="L27" s="95">
        <v>2.23</v>
      </c>
      <c r="M27" s="96">
        <v>2.57</v>
      </c>
      <c r="N27" s="249"/>
      <c r="O27" s="98">
        <f>SUM(N27*$E27*$F27*$H27*$J27*$O$11)</f>
        <v>0</v>
      </c>
      <c r="P27" s="277">
        <f t="shared" ref="N27:BY28" si="6">P28</f>
        <v>0</v>
      </c>
      <c r="Q27" s="277">
        <f t="shared" si="6"/>
        <v>0</v>
      </c>
      <c r="R27" s="571">
        <f t="shared" si="6"/>
        <v>0</v>
      </c>
      <c r="S27" s="572">
        <f t="shared" si="6"/>
        <v>0</v>
      </c>
      <c r="T27" s="277">
        <f t="shared" si="6"/>
        <v>0</v>
      </c>
      <c r="U27" s="277">
        <f t="shared" si="6"/>
        <v>0</v>
      </c>
      <c r="V27" s="277">
        <f t="shared" si="6"/>
        <v>0</v>
      </c>
      <c r="W27" s="277">
        <f t="shared" si="6"/>
        <v>0</v>
      </c>
      <c r="X27" s="277">
        <f t="shared" si="6"/>
        <v>0</v>
      </c>
      <c r="Y27" s="277">
        <f t="shared" si="6"/>
        <v>0</v>
      </c>
      <c r="Z27" s="277">
        <v>0</v>
      </c>
      <c r="AA27" s="277">
        <v>0</v>
      </c>
      <c r="AB27" s="277">
        <v>0</v>
      </c>
      <c r="AC27" s="277">
        <v>0</v>
      </c>
      <c r="AD27" s="277">
        <v>0</v>
      </c>
      <c r="AE27" s="277">
        <v>0</v>
      </c>
      <c r="AF27" s="277">
        <v>0</v>
      </c>
      <c r="AG27" s="277">
        <v>0</v>
      </c>
      <c r="AH27" s="277">
        <v>0</v>
      </c>
      <c r="AI27" s="277">
        <v>0</v>
      </c>
      <c r="AJ27" s="277">
        <f t="shared" ref="AJ27" si="7">AJ28</f>
        <v>0</v>
      </c>
      <c r="AK27" s="277">
        <f t="shared" si="6"/>
        <v>0</v>
      </c>
      <c r="AL27" s="277">
        <f t="shared" si="6"/>
        <v>2</v>
      </c>
      <c r="AM27" s="277">
        <f t="shared" si="6"/>
        <v>37153.759999999995</v>
      </c>
      <c r="AN27" s="277">
        <f t="shared" si="6"/>
        <v>0</v>
      </c>
      <c r="AO27" s="277">
        <f t="shared" si="6"/>
        <v>0</v>
      </c>
      <c r="AP27" s="277">
        <f t="shared" si="6"/>
        <v>0</v>
      </c>
      <c r="AQ27" s="277">
        <f t="shared" si="6"/>
        <v>0</v>
      </c>
      <c r="AR27" s="277">
        <f t="shared" si="6"/>
        <v>0</v>
      </c>
      <c r="AS27" s="277">
        <f t="shared" si="6"/>
        <v>0</v>
      </c>
      <c r="AT27" s="277">
        <f t="shared" si="6"/>
        <v>0</v>
      </c>
      <c r="AU27" s="277">
        <f t="shared" si="6"/>
        <v>0</v>
      </c>
      <c r="AV27" s="277">
        <f t="shared" si="6"/>
        <v>0</v>
      </c>
      <c r="AW27" s="277">
        <f t="shared" si="6"/>
        <v>0</v>
      </c>
      <c r="AX27" s="277">
        <f t="shared" si="6"/>
        <v>0</v>
      </c>
      <c r="AY27" s="277">
        <f t="shared" si="6"/>
        <v>0</v>
      </c>
      <c r="AZ27" s="277">
        <f t="shared" si="6"/>
        <v>0</v>
      </c>
      <c r="BA27" s="277">
        <f t="shared" si="6"/>
        <v>0</v>
      </c>
      <c r="BB27" s="277">
        <f t="shared" si="6"/>
        <v>0</v>
      </c>
      <c r="BC27" s="277">
        <f t="shared" si="6"/>
        <v>0</v>
      </c>
      <c r="BD27" s="277">
        <f t="shared" si="6"/>
        <v>0</v>
      </c>
      <c r="BE27" s="277">
        <f t="shared" si="6"/>
        <v>0</v>
      </c>
      <c r="BF27" s="277">
        <f t="shared" si="6"/>
        <v>0</v>
      </c>
      <c r="BG27" s="277">
        <f t="shared" si="6"/>
        <v>0</v>
      </c>
      <c r="BH27" s="277">
        <f t="shared" si="6"/>
        <v>0</v>
      </c>
      <c r="BI27" s="277">
        <f t="shared" si="6"/>
        <v>0</v>
      </c>
      <c r="BJ27" s="277">
        <f t="shared" si="6"/>
        <v>0</v>
      </c>
      <c r="BK27" s="277">
        <f t="shared" si="6"/>
        <v>0</v>
      </c>
      <c r="BL27" s="277">
        <f t="shared" si="6"/>
        <v>0</v>
      </c>
      <c r="BM27" s="277">
        <f t="shared" si="6"/>
        <v>0</v>
      </c>
      <c r="BN27" s="277">
        <f t="shared" si="6"/>
        <v>0</v>
      </c>
      <c r="BO27" s="277">
        <f t="shared" si="6"/>
        <v>0</v>
      </c>
      <c r="BP27" s="277">
        <f t="shared" si="6"/>
        <v>0</v>
      </c>
      <c r="BQ27" s="277">
        <f t="shared" si="6"/>
        <v>0</v>
      </c>
      <c r="BR27" s="277">
        <f t="shared" si="6"/>
        <v>0</v>
      </c>
      <c r="BS27" s="277">
        <f t="shared" si="6"/>
        <v>0</v>
      </c>
      <c r="BT27" s="277">
        <f t="shared" si="6"/>
        <v>0</v>
      </c>
      <c r="BU27" s="277">
        <f t="shared" si="6"/>
        <v>0</v>
      </c>
      <c r="BV27" s="347">
        <f t="shared" si="6"/>
        <v>2</v>
      </c>
      <c r="BW27" s="277">
        <f t="shared" si="6"/>
        <v>44584.511999999995</v>
      </c>
      <c r="BX27" s="277">
        <f t="shared" si="6"/>
        <v>1</v>
      </c>
      <c r="BY27" s="277">
        <f t="shared" si="6"/>
        <v>22292.255999999998</v>
      </c>
      <c r="BZ27" s="347">
        <f t="shared" ref="BZ27:CY27" si="8">BZ28</f>
        <v>0</v>
      </c>
      <c r="CA27" s="347">
        <f t="shared" si="8"/>
        <v>0</v>
      </c>
      <c r="CB27" s="277">
        <f t="shared" si="8"/>
        <v>3</v>
      </c>
      <c r="CC27" s="277">
        <f t="shared" si="8"/>
        <v>66876.767999999996</v>
      </c>
      <c r="CD27" s="277">
        <f t="shared" si="8"/>
        <v>0</v>
      </c>
      <c r="CE27" s="277">
        <f t="shared" si="8"/>
        <v>0</v>
      </c>
      <c r="CF27" s="277">
        <f t="shared" si="8"/>
        <v>0</v>
      </c>
      <c r="CG27" s="277">
        <f t="shared" si="8"/>
        <v>0</v>
      </c>
      <c r="CH27" s="277">
        <f t="shared" si="8"/>
        <v>0</v>
      </c>
      <c r="CI27" s="277">
        <f t="shared" si="8"/>
        <v>0</v>
      </c>
      <c r="CJ27" s="277">
        <f t="shared" si="8"/>
        <v>0</v>
      </c>
      <c r="CK27" s="277">
        <f t="shared" si="8"/>
        <v>0</v>
      </c>
      <c r="CL27" s="277">
        <f t="shared" si="8"/>
        <v>0</v>
      </c>
      <c r="CM27" s="277">
        <f t="shared" si="8"/>
        <v>0</v>
      </c>
      <c r="CN27" s="277">
        <f t="shared" si="8"/>
        <v>0</v>
      </c>
      <c r="CO27" s="277">
        <f t="shared" si="8"/>
        <v>0</v>
      </c>
      <c r="CP27" s="277">
        <f t="shared" si="8"/>
        <v>1</v>
      </c>
      <c r="CQ27" s="277">
        <f t="shared" si="8"/>
        <v>29590.315999999999</v>
      </c>
      <c r="CR27" s="277">
        <f t="shared" si="8"/>
        <v>0</v>
      </c>
      <c r="CS27" s="277">
        <f t="shared" si="8"/>
        <v>0</v>
      </c>
      <c r="CT27" s="277">
        <f t="shared" si="8"/>
        <v>0</v>
      </c>
      <c r="CU27" s="277">
        <f t="shared" si="8"/>
        <v>0</v>
      </c>
      <c r="CV27" s="277">
        <f t="shared" si="8"/>
        <v>0</v>
      </c>
      <c r="CW27" s="277">
        <f t="shared" si="8"/>
        <v>0</v>
      </c>
      <c r="CX27" s="277">
        <f t="shared" si="8"/>
        <v>9</v>
      </c>
      <c r="CY27" s="277">
        <f t="shared" si="8"/>
        <v>200497.61199999996</v>
      </c>
    </row>
    <row r="28" spans="1:103" x14ac:dyDescent="0.25">
      <c r="A28" s="273">
        <v>3</v>
      </c>
      <c r="B28" s="273"/>
      <c r="C28" s="240" t="s">
        <v>953</v>
      </c>
      <c r="D28" s="274" t="s">
        <v>166</v>
      </c>
      <c r="E28" s="246">
        <v>13540</v>
      </c>
      <c r="F28" s="275">
        <v>0.98</v>
      </c>
      <c r="G28" s="275"/>
      <c r="H28" s="236">
        <v>1</v>
      </c>
      <c r="I28" s="68"/>
      <c r="J28" s="276"/>
      <c r="K28" s="276"/>
      <c r="L28" s="276"/>
      <c r="M28" s="263">
        <v>2.57</v>
      </c>
      <c r="N28" s="277">
        <f t="shared" si="6"/>
        <v>0</v>
      </c>
      <c r="O28" s="277">
        <f t="shared" si="6"/>
        <v>0</v>
      </c>
      <c r="P28" s="249"/>
      <c r="Q28" s="98">
        <f>SUM(P28*$E29*$F29*$H29*$J29*$Q$11)</f>
        <v>0</v>
      </c>
      <c r="R28" s="573"/>
      <c r="S28" s="566">
        <f>SUM(R28*$E29*$F29*$H29*$J29*$S$11)</f>
        <v>0</v>
      </c>
      <c r="T28" s="249"/>
      <c r="U28" s="98">
        <f>SUM(T28*$E29*$F29*$H29*$J29*$U$11)</f>
        <v>0</v>
      </c>
      <c r="V28" s="249"/>
      <c r="W28" s="98">
        <f>SUM(V28*$E29*$F29*$H29*$J29*$W$11)</f>
        <v>0</v>
      </c>
      <c r="X28" s="250"/>
      <c r="Y28" s="97">
        <f>SUM(X28*$E29*$F29*$H29*$J29*$Y$11)</f>
        <v>0</v>
      </c>
      <c r="Z28" s="326">
        <v>0</v>
      </c>
      <c r="AA28" s="98">
        <v>0</v>
      </c>
      <c r="AB28" s="249">
        <v>0</v>
      </c>
      <c r="AC28" s="98">
        <v>0</v>
      </c>
      <c r="AD28" s="249">
        <v>0</v>
      </c>
      <c r="AE28" s="98">
        <v>0</v>
      </c>
      <c r="AF28" s="249">
        <v>0</v>
      </c>
      <c r="AG28" s="98">
        <v>0</v>
      </c>
      <c r="AH28" s="249">
        <v>0</v>
      </c>
      <c r="AI28" s="98">
        <v>0</v>
      </c>
      <c r="AJ28" s="249"/>
      <c r="AK28" s="98">
        <f>AJ28*$E29*$F29*$H29*$K29*$AK$11</f>
        <v>0</v>
      </c>
      <c r="AL28" s="326">
        <v>2</v>
      </c>
      <c r="AM28" s="98">
        <f>SUM(AL28*$E29*$F29*$H29*$J29*$AM$11)</f>
        <v>37153.759999999995</v>
      </c>
      <c r="AN28" s="249"/>
      <c r="AO28" s="97">
        <f>SUM(AN28*$E29*$F29*$H29*$J29*$AO$11)</f>
        <v>0</v>
      </c>
      <c r="AP28" s="249"/>
      <c r="AQ28" s="98">
        <f>SUM(AP28*$E29*$F29*$H29*$J29*$AQ$11)</f>
        <v>0</v>
      </c>
      <c r="AR28" s="249"/>
      <c r="AS28" s="98">
        <f>SUM(AR28*$E29*$F29*$H29*$J29*$AS$11)</f>
        <v>0</v>
      </c>
      <c r="AT28" s="249"/>
      <c r="AU28" s="98">
        <f>SUM(AT28*$E29*$F29*$H29*$J29*$AU$11)</f>
        <v>0</v>
      </c>
      <c r="AV28" s="249"/>
      <c r="AW28" s="98">
        <f>SUM(AV28*$E29*$F29*$H29*$J29*$AW$11)</f>
        <v>0</v>
      </c>
      <c r="AX28" s="250"/>
      <c r="AY28" s="98">
        <f>SUM(AX28*$E29*$F29*$H29*$J29*$AY$11)</f>
        <v>0</v>
      </c>
      <c r="AZ28" s="249"/>
      <c r="BA28" s="98">
        <f>SUM(AZ28*$E29*$F29*$H29*$J29*$BA$11)</f>
        <v>0</v>
      </c>
      <c r="BB28" s="249"/>
      <c r="BC28" s="98">
        <f>SUM(BB28*$E29*$F29*$H29*$J29*$BC$11)</f>
        <v>0</v>
      </c>
      <c r="BD28" s="249"/>
      <c r="BE28" s="98">
        <f>SUM(BD28*$E29*$F29*$H29*$J29*$BE$11)</f>
        <v>0</v>
      </c>
      <c r="BF28" s="249"/>
      <c r="BG28" s="98">
        <f>SUM(BF28*$E29*$F29*$H29*$J29*$BG$11)</f>
        <v>0</v>
      </c>
      <c r="BH28" s="249"/>
      <c r="BI28" s="98">
        <f>SUM(BH28*$E29*$F29*$H29*$J29*$BI$11)</f>
        <v>0</v>
      </c>
      <c r="BJ28" s="250"/>
      <c r="BK28" s="98">
        <f>SUM(BJ28*$E29*$F29*$H29*$J29*$BK$11)</f>
        <v>0</v>
      </c>
      <c r="BL28" s="249"/>
      <c r="BM28" s="98">
        <f>BL28*$E29*$F29*$H29*$K29*$BM$11</f>
        <v>0</v>
      </c>
      <c r="BN28" s="249"/>
      <c r="BO28" s="98">
        <f>BN28*$E29*$F29*$H29*$K29*$BO$11</f>
        <v>0</v>
      </c>
      <c r="BP28" s="249"/>
      <c r="BQ28" s="98">
        <f>BP28*$E29*$F29*$H29*$K29*$BQ$11</f>
        <v>0</v>
      </c>
      <c r="BR28" s="249"/>
      <c r="BS28" s="98">
        <f>BR28*$E29*$F29*$H29*$K29*$BS$11</f>
        <v>0</v>
      </c>
      <c r="BT28" s="249"/>
      <c r="BU28" s="98">
        <f>BT28*$E29*$F29*$H29*$K29*$BU$11</f>
        <v>0</v>
      </c>
      <c r="BV28" s="349">
        <v>2</v>
      </c>
      <c r="BW28" s="98">
        <f>BV28*$E29*$F29*$H29*$K29*$BW$11</f>
        <v>44584.511999999995</v>
      </c>
      <c r="BX28" s="104">
        <v>1</v>
      </c>
      <c r="BY28" s="98">
        <f>BX28*$E29*$F29*$H29*$K29*$BY$11</f>
        <v>22292.255999999998</v>
      </c>
      <c r="BZ28" s="350"/>
      <c r="CA28" s="329">
        <f>BZ28*$E29*$F29*$H29*$K29*$CA$11</f>
        <v>0</v>
      </c>
      <c r="CB28" s="351">
        <v>3</v>
      </c>
      <c r="CC28" s="98">
        <f>CB28*$E29*$F29*$H29*$K29*$CC$11</f>
        <v>66876.767999999996</v>
      </c>
      <c r="CD28" s="249"/>
      <c r="CE28" s="98">
        <f>CD28*$E29*$F29*$H29*$K29*$CE$11</f>
        <v>0</v>
      </c>
      <c r="CF28" s="249">
        <v>0</v>
      </c>
      <c r="CG28" s="98">
        <f>CF28*$E29*$F29*$H29*$K29*$CG$11</f>
        <v>0</v>
      </c>
      <c r="CH28" s="249"/>
      <c r="CI28" s="98">
        <f>CH28*$E29*$F29*$H29*$K29*$CI$11</f>
        <v>0</v>
      </c>
      <c r="CJ28" s="250"/>
      <c r="CK28" s="98">
        <f>CJ28*$E29*$F29*$H29*$K29*$CK$11</f>
        <v>0</v>
      </c>
      <c r="CL28" s="250"/>
      <c r="CM28" s="98">
        <f>CL28*$E29*$F29*$H29*$K29*$CM$11</f>
        <v>0</v>
      </c>
      <c r="CN28" s="249"/>
      <c r="CO28" s="98">
        <f>CN28*$E29*$F29*$H29*$K29*$CO$11</f>
        <v>0</v>
      </c>
      <c r="CP28" s="249">
        <v>1</v>
      </c>
      <c r="CQ28" s="98">
        <f>CP28*$E29*$F29*$H29*$L29*$CQ$11</f>
        <v>29590.315999999999</v>
      </c>
      <c r="CR28" s="249"/>
      <c r="CS28" s="98">
        <f>CR28*$E29*$F29*$H29*$M29*$CS$11</f>
        <v>0</v>
      </c>
      <c r="CT28" s="97"/>
      <c r="CU28" s="98">
        <f>CT28*E29*F29*H29</f>
        <v>0</v>
      </c>
      <c r="CV28" s="97"/>
      <c r="CW28" s="98"/>
      <c r="CX28" s="331">
        <f>SUM(P28+N29+Z28+R28+T28+AB28+X28+V28+AD28+AH28+AF28+AJ28+AL28+AP28+BL28+BR28+AN28+AZ28+BB28+CD28+CF28+CB28+CH28+CJ28+BV28+BX28+AR28+AT28+AV28+AX28+BN28+BP28+BT28+BD28+BF28+BH28+BJ28+BZ28+CL28+CN28+CP28+CR28+CT28+CV28)</f>
        <v>9</v>
      </c>
      <c r="CY28" s="331">
        <f>SUM(Q28+O29+AA28+S28+U28+AC28+Y28+W28+AE28+AI28+AG28+AK28+AM28+AQ28+BM28+BS28+AO28+BA28+BC28+CE28+CG28+CC28+CI28+CK28+BW28+BY28+AS28+AU28+AW28+AY28+BO28+BQ28+BU28+BE28+BG28+BI28+BK28+CA28+CM28+CO28+CQ28+CS28+CU28+CW28)</f>
        <v>200497.61199999996</v>
      </c>
    </row>
    <row r="29" spans="1:103" s="348" customFormat="1" ht="30" x14ac:dyDescent="0.25">
      <c r="A29" s="91"/>
      <c r="B29" s="91">
        <v>8</v>
      </c>
      <c r="C29" s="245" t="s">
        <v>954</v>
      </c>
      <c r="D29" s="92" t="s">
        <v>168</v>
      </c>
      <c r="E29" s="246">
        <v>13540</v>
      </c>
      <c r="F29" s="108">
        <v>0.98</v>
      </c>
      <c r="G29" s="108"/>
      <c r="H29" s="247">
        <v>1</v>
      </c>
      <c r="I29" s="248"/>
      <c r="J29" s="95">
        <v>1.4</v>
      </c>
      <c r="K29" s="95">
        <v>1.68</v>
      </c>
      <c r="L29" s="95">
        <v>2.23</v>
      </c>
      <c r="M29" s="96">
        <v>2.57</v>
      </c>
      <c r="N29" s="249"/>
      <c r="O29" s="98">
        <f>SUM(N29*$E29*$F29*$H29*$J29*$O$11)</f>
        <v>0</v>
      </c>
      <c r="P29" s="277">
        <f t="shared" ref="N29:BY30" si="9">P30</f>
        <v>0</v>
      </c>
      <c r="Q29" s="277">
        <f t="shared" si="9"/>
        <v>0</v>
      </c>
      <c r="R29" s="571">
        <f t="shared" si="9"/>
        <v>0</v>
      </c>
      <c r="S29" s="572">
        <f t="shared" si="9"/>
        <v>0</v>
      </c>
      <c r="T29" s="277">
        <f t="shared" si="9"/>
        <v>0</v>
      </c>
      <c r="U29" s="277">
        <f t="shared" si="9"/>
        <v>0</v>
      </c>
      <c r="V29" s="277">
        <f t="shared" si="9"/>
        <v>0</v>
      </c>
      <c r="W29" s="277">
        <f t="shared" si="9"/>
        <v>0</v>
      </c>
      <c r="X29" s="277">
        <f t="shared" si="9"/>
        <v>0</v>
      </c>
      <c r="Y29" s="277">
        <f t="shared" si="9"/>
        <v>0</v>
      </c>
      <c r="Z29" s="277">
        <v>0</v>
      </c>
      <c r="AA29" s="277">
        <v>0</v>
      </c>
      <c r="AB29" s="277">
        <f>AB30</f>
        <v>80</v>
      </c>
      <c r="AC29" s="277">
        <f>AC30</f>
        <v>1349667.2</v>
      </c>
      <c r="AD29" s="277">
        <v>0</v>
      </c>
      <c r="AE29" s="277">
        <v>0</v>
      </c>
      <c r="AF29" s="277">
        <f>AF30</f>
        <v>51</v>
      </c>
      <c r="AG29" s="277">
        <f>AG30</f>
        <v>860412.84</v>
      </c>
      <c r="AH29" s="277">
        <v>0</v>
      </c>
      <c r="AI29" s="277">
        <v>0</v>
      </c>
      <c r="AJ29" s="277">
        <f t="shared" ref="AJ29" si="10">AJ30</f>
        <v>17</v>
      </c>
      <c r="AK29" s="277">
        <f t="shared" si="9"/>
        <v>344165.136</v>
      </c>
      <c r="AL29" s="277">
        <f t="shared" si="9"/>
        <v>0</v>
      </c>
      <c r="AM29" s="277">
        <f t="shared" si="9"/>
        <v>0</v>
      </c>
      <c r="AN29" s="277">
        <f t="shared" si="9"/>
        <v>0</v>
      </c>
      <c r="AO29" s="277">
        <f t="shared" si="9"/>
        <v>0</v>
      </c>
      <c r="AP29" s="277">
        <f t="shared" si="9"/>
        <v>0</v>
      </c>
      <c r="AQ29" s="277">
        <f t="shared" si="9"/>
        <v>0</v>
      </c>
      <c r="AR29" s="277">
        <f t="shared" si="9"/>
        <v>0</v>
      </c>
      <c r="AS29" s="277">
        <f t="shared" si="9"/>
        <v>0</v>
      </c>
      <c r="AT29" s="277">
        <f t="shared" si="9"/>
        <v>0</v>
      </c>
      <c r="AU29" s="277">
        <f t="shared" si="9"/>
        <v>0</v>
      </c>
      <c r="AV29" s="277">
        <f t="shared" si="9"/>
        <v>0</v>
      </c>
      <c r="AW29" s="277">
        <f t="shared" si="9"/>
        <v>0</v>
      </c>
      <c r="AX29" s="277">
        <f t="shared" si="9"/>
        <v>0</v>
      </c>
      <c r="AY29" s="277">
        <f t="shared" si="9"/>
        <v>0</v>
      </c>
      <c r="AZ29" s="277">
        <f t="shared" si="9"/>
        <v>0</v>
      </c>
      <c r="BA29" s="277">
        <f t="shared" si="9"/>
        <v>0</v>
      </c>
      <c r="BB29" s="277">
        <f t="shared" si="9"/>
        <v>3</v>
      </c>
      <c r="BC29" s="277">
        <f t="shared" si="9"/>
        <v>50612.520000000004</v>
      </c>
      <c r="BD29" s="277">
        <f t="shared" si="9"/>
        <v>0</v>
      </c>
      <c r="BE29" s="277">
        <f t="shared" si="9"/>
        <v>0</v>
      </c>
      <c r="BF29" s="277">
        <f t="shared" si="9"/>
        <v>0</v>
      </c>
      <c r="BG29" s="277">
        <f t="shared" si="9"/>
        <v>0</v>
      </c>
      <c r="BH29" s="277">
        <f t="shared" si="9"/>
        <v>0</v>
      </c>
      <c r="BI29" s="277">
        <f t="shared" si="9"/>
        <v>0</v>
      </c>
      <c r="BJ29" s="277">
        <f t="shared" si="9"/>
        <v>18</v>
      </c>
      <c r="BK29" s="277">
        <f t="shared" si="9"/>
        <v>303675.12</v>
      </c>
      <c r="BL29" s="277">
        <f t="shared" si="9"/>
        <v>0</v>
      </c>
      <c r="BM29" s="277">
        <f t="shared" si="9"/>
        <v>0</v>
      </c>
      <c r="BN29" s="277">
        <f t="shared" si="9"/>
        <v>0</v>
      </c>
      <c r="BO29" s="277">
        <f t="shared" si="9"/>
        <v>0</v>
      </c>
      <c r="BP29" s="277">
        <f t="shared" si="9"/>
        <v>0</v>
      </c>
      <c r="BQ29" s="277">
        <f t="shared" si="9"/>
        <v>0</v>
      </c>
      <c r="BR29" s="277">
        <f t="shared" si="9"/>
        <v>25</v>
      </c>
      <c r="BS29" s="277">
        <f t="shared" si="9"/>
        <v>506125.19999999995</v>
      </c>
      <c r="BT29" s="277">
        <f t="shared" si="9"/>
        <v>0</v>
      </c>
      <c r="BU29" s="277">
        <f t="shared" si="9"/>
        <v>0</v>
      </c>
      <c r="BV29" s="347">
        <f t="shared" si="9"/>
        <v>50</v>
      </c>
      <c r="BW29" s="277">
        <f t="shared" si="9"/>
        <v>1012250.3999999999</v>
      </c>
      <c r="BX29" s="277">
        <f t="shared" si="9"/>
        <v>9</v>
      </c>
      <c r="BY29" s="277">
        <f t="shared" si="9"/>
        <v>182205.07200000001</v>
      </c>
      <c r="BZ29" s="347">
        <f t="shared" ref="BZ29:CY29" si="11">BZ30</f>
        <v>3</v>
      </c>
      <c r="CA29" s="347">
        <f t="shared" si="11"/>
        <v>60735.024000000005</v>
      </c>
      <c r="CB29" s="277">
        <f t="shared" si="11"/>
        <v>16</v>
      </c>
      <c r="CC29" s="277">
        <f t="shared" si="11"/>
        <v>323920.12800000003</v>
      </c>
      <c r="CD29" s="277">
        <f t="shared" si="11"/>
        <v>0</v>
      </c>
      <c r="CE29" s="277">
        <f t="shared" si="11"/>
        <v>0</v>
      </c>
      <c r="CF29" s="277">
        <f t="shared" si="11"/>
        <v>15</v>
      </c>
      <c r="CG29" s="277">
        <f t="shared" si="11"/>
        <v>303675.12</v>
      </c>
      <c r="CH29" s="277">
        <f t="shared" si="11"/>
        <v>11</v>
      </c>
      <c r="CI29" s="277">
        <f t="shared" si="11"/>
        <v>222695.08799999999</v>
      </c>
      <c r="CJ29" s="277">
        <f t="shared" si="11"/>
        <v>2</v>
      </c>
      <c r="CK29" s="277">
        <f t="shared" si="11"/>
        <v>40490.016000000003</v>
      </c>
      <c r="CL29" s="277">
        <f t="shared" si="11"/>
        <v>14</v>
      </c>
      <c r="CM29" s="277">
        <f t="shared" si="11"/>
        <v>283430.11199999996</v>
      </c>
      <c r="CN29" s="277">
        <f t="shared" si="11"/>
        <v>5</v>
      </c>
      <c r="CO29" s="277">
        <f t="shared" si="11"/>
        <v>101225.04</v>
      </c>
      <c r="CP29" s="277">
        <f t="shared" si="11"/>
        <v>65</v>
      </c>
      <c r="CQ29" s="277">
        <f t="shared" si="11"/>
        <v>1746734.47</v>
      </c>
      <c r="CR29" s="277">
        <f t="shared" si="11"/>
        <v>21</v>
      </c>
      <c r="CS29" s="277">
        <f t="shared" si="11"/>
        <v>650370.88199999998</v>
      </c>
      <c r="CT29" s="277">
        <f t="shared" si="11"/>
        <v>0</v>
      </c>
      <c r="CU29" s="277">
        <f t="shared" si="11"/>
        <v>0</v>
      </c>
      <c r="CV29" s="277">
        <f t="shared" si="11"/>
        <v>0</v>
      </c>
      <c r="CW29" s="277">
        <f t="shared" si="11"/>
        <v>0</v>
      </c>
      <c r="CX29" s="277">
        <f t="shared" si="11"/>
        <v>477</v>
      </c>
      <c r="CY29" s="277">
        <f t="shared" si="11"/>
        <v>9557089.8479999974</v>
      </c>
    </row>
    <row r="30" spans="1:103" s="225" customFormat="1" x14ac:dyDescent="0.25">
      <c r="A30" s="273">
        <v>4</v>
      </c>
      <c r="B30" s="273"/>
      <c r="C30" s="240" t="s">
        <v>955</v>
      </c>
      <c r="D30" s="274" t="s">
        <v>171</v>
      </c>
      <c r="E30" s="246">
        <v>13540</v>
      </c>
      <c r="F30" s="275">
        <v>0.89</v>
      </c>
      <c r="G30" s="275"/>
      <c r="H30" s="236">
        <v>1</v>
      </c>
      <c r="I30" s="68"/>
      <c r="J30" s="276"/>
      <c r="K30" s="276"/>
      <c r="L30" s="276"/>
      <c r="M30" s="96">
        <v>2.57</v>
      </c>
      <c r="N30" s="277">
        <f t="shared" si="9"/>
        <v>72</v>
      </c>
      <c r="O30" s="277">
        <f t="shared" si="9"/>
        <v>1214700.48</v>
      </c>
      <c r="P30" s="250"/>
      <c r="Q30" s="98">
        <f>SUM(P30*$E31*$F31*$H31*$J31*$Q$11)</f>
        <v>0</v>
      </c>
      <c r="R30" s="565"/>
      <c r="S30" s="566">
        <f>SUM(R30*$E31*$F31*$H31*$J31*$S$11)</f>
        <v>0</v>
      </c>
      <c r="T30" s="250"/>
      <c r="U30" s="98">
        <f>SUM(T30*$E31*$F31*$H31*$J31*$U$11)</f>
        <v>0</v>
      </c>
      <c r="V30" s="250"/>
      <c r="W30" s="98">
        <f>SUM(V30*$E31*$F31*$H31*$J31*$W$11)</f>
        <v>0</v>
      </c>
      <c r="X30" s="250"/>
      <c r="Y30" s="97">
        <f>SUM(X30*$E31*$F31*$H31*$J31*$Y$11)</f>
        <v>0</v>
      </c>
      <c r="Z30" s="326">
        <v>0</v>
      </c>
      <c r="AA30" s="98">
        <v>0</v>
      </c>
      <c r="AB30" s="250">
        <v>80</v>
      </c>
      <c r="AC30" s="98">
        <f>AB30*E31*F31*H31*J31</f>
        <v>1349667.2</v>
      </c>
      <c r="AD30" s="250">
        <v>0</v>
      </c>
      <c r="AE30" s="98">
        <v>0</v>
      </c>
      <c r="AF30" s="250">
        <v>51</v>
      </c>
      <c r="AG30" s="98">
        <f>AF30*E31*F31*H31*J31</f>
        <v>860412.84</v>
      </c>
      <c r="AH30" s="250">
        <v>0</v>
      </c>
      <c r="AI30" s="98">
        <v>0</v>
      </c>
      <c r="AJ30" s="97">
        <v>17</v>
      </c>
      <c r="AK30" s="98">
        <f>AJ30*$E31*$F31*$H31*$K31*$AK$11</f>
        <v>344165.136</v>
      </c>
      <c r="AL30" s="326"/>
      <c r="AM30" s="98">
        <f>SUM(AL30*$E31*$F31*$H31*$J31*$AM$11)</f>
        <v>0</v>
      </c>
      <c r="AN30" s="250"/>
      <c r="AO30" s="97">
        <f>SUM(AN30*$E31*$F31*$H31*$J31*$AO$11)</f>
        <v>0</v>
      </c>
      <c r="AP30" s="250"/>
      <c r="AQ30" s="98">
        <f>SUM(AP30*$E31*$F31*$H31*$J31*$AQ$11)</f>
        <v>0</v>
      </c>
      <c r="AR30" s="250"/>
      <c r="AS30" s="98">
        <f>SUM(AR30*$E31*$F31*$H31*$J31*$AS$11)</f>
        <v>0</v>
      </c>
      <c r="AT30" s="250"/>
      <c r="AU30" s="98">
        <f>SUM(AT30*$E31*$F31*$H31*$J31*$AU$11)</f>
        <v>0</v>
      </c>
      <c r="AV30" s="250"/>
      <c r="AW30" s="98">
        <f>SUM(AV30*$E31*$F31*$H31*$J31*$AW$11)</f>
        <v>0</v>
      </c>
      <c r="AX30" s="250"/>
      <c r="AY30" s="98">
        <f>SUM(AX30*$E31*$F31*$H31*$J31*$AY$11)</f>
        <v>0</v>
      </c>
      <c r="AZ30" s="250"/>
      <c r="BA30" s="98">
        <f>SUM(AZ30*$E31*$F31*$H31*$J31*$BA$11)</f>
        <v>0</v>
      </c>
      <c r="BB30" s="97">
        <v>3</v>
      </c>
      <c r="BC30" s="98">
        <f>SUM(BB30*$E31*$F31*$H31*$J31*$BC$11)</f>
        <v>50612.520000000004</v>
      </c>
      <c r="BD30" s="250"/>
      <c r="BE30" s="98">
        <f>SUM(BD30*$E31*$F31*$H31*$J31*$BE$11)</f>
        <v>0</v>
      </c>
      <c r="BF30" s="250"/>
      <c r="BG30" s="98">
        <f>SUM(BF30*$E31*$F31*$H31*$J31*$BG$11)</f>
        <v>0</v>
      </c>
      <c r="BH30" s="250"/>
      <c r="BI30" s="98">
        <f>SUM(BH30*$E31*$F31*$H31*$J31*$BI$11)</f>
        <v>0</v>
      </c>
      <c r="BJ30" s="250">
        <v>18</v>
      </c>
      <c r="BK30" s="98">
        <f>SUM(BJ30*$E31*$F31*$H31*$J31*$BK$11)</f>
        <v>303675.12</v>
      </c>
      <c r="BL30" s="250"/>
      <c r="BM30" s="98">
        <f>BL30*$E31*$F31*$H31*$K31*$BM$11</f>
        <v>0</v>
      </c>
      <c r="BN30" s="250"/>
      <c r="BO30" s="98">
        <f>BN30*$E31*$F31*$H31*$K31*$BO$11</f>
        <v>0</v>
      </c>
      <c r="BP30" s="250"/>
      <c r="BQ30" s="98">
        <f>BP30*$E31*$F31*$H31*$K31*$BQ$11</f>
        <v>0</v>
      </c>
      <c r="BR30" s="330">
        <v>25</v>
      </c>
      <c r="BS30" s="98">
        <f>BR30*$E31*$F31*$H31*$K31*$BS$11</f>
        <v>506125.19999999995</v>
      </c>
      <c r="BT30" s="250"/>
      <c r="BU30" s="98">
        <f>BT30*$E31*$F31*$H31*$K31*$BU$11</f>
        <v>0</v>
      </c>
      <c r="BV30" s="327">
        <v>50</v>
      </c>
      <c r="BW30" s="98">
        <f>BV30*$E31*$F31*$H31*$K31*$BW$11</f>
        <v>1012250.3999999999</v>
      </c>
      <c r="BX30" s="97">
        <v>9</v>
      </c>
      <c r="BY30" s="98">
        <f>BX30*$E31*$F31*$H31*$K31*$BY$11</f>
        <v>182205.07200000001</v>
      </c>
      <c r="BZ30" s="327">
        <v>3</v>
      </c>
      <c r="CA30" s="329">
        <f>BZ30*$E31*$F31*$H31*$K31*$CA$11</f>
        <v>60735.024000000005</v>
      </c>
      <c r="CB30" s="330">
        <v>16</v>
      </c>
      <c r="CC30" s="98">
        <f>CB30*$E31*$F31*$H31*$K31*$CC$11</f>
        <v>323920.12800000003</v>
      </c>
      <c r="CD30" s="250"/>
      <c r="CE30" s="98">
        <f>CD30*$E31*$F31*$H31*$K31*$CE$11</f>
        <v>0</v>
      </c>
      <c r="CF30" s="250">
        <v>15</v>
      </c>
      <c r="CG30" s="98">
        <f>CF30*$E31*$F31*$H31*$K31*$CG$11</f>
        <v>303675.12</v>
      </c>
      <c r="CH30" s="330">
        <v>11</v>
      </c>
      <c r="CI30" s="98">
        <f>CH30*$E31*$F31*$H31*$K31*$CI$11</f>
        <v>222695.08799999999</v>
      </c>
      <c r="CJ30" s="330">
        <v>2</v>
      </c>
      <c r="CK30" s="98">
        <f>CJ30*$E31*$F31*$H31*$K31*$CK$11</f>
        <v>40490.016000000003</v>
      </c>
      <c r="CL30" s="250">
        <v>14</v>
      </c>
      <c r="CM30" s="98">
        <f>CL30*$E31*$F31*$H31*$K31*$CM$11</f>
        <v>283430.11199999996</v>
      </c>
      <c r="CN30" s="250">
        <v>5</v>
      </c>
      <c r="CO30" s="98">
        <f>CN30*$E31*$F31*$H31*$K31*$CO$11</f>
        <v>101225.04</v>
      </c>
      <c r="CP30" s="330">
        <v>65</v>
      </c>
      <c r="CQ30" s="98">
        <f>CP30*$E31*$F31*$H31*$L31*$CQ$11</f>
        <v>1746734.47</v>
      </c>
      <c r="CR30" s="330">
        <v>21</v>
      </c>
      <c r="CS30" s="98">
        <f>CR30*$E31*$F31*$H31*$M31*$CS$11</f>
        <v>650370.88199999998</v>
      </c>
      <c r="CT30" s="97"/>
      <c r="CU30" s="98">
        <f>CT30*E31*F31*H31</f>
        <v>0</v>
      </c>
      <c r="CV30" s="97"/>
      <c r="CW30" s="98"/>
      <c r="CX30" s="331">
        <f>SUM(P30+N31+Z30+R30+T30+AB30+X30+V30+AD30+AH30+AF30+AJ30+AL30+AP30+BL30+BR30+AN30+AZ30+BB30+CD30+CF30+CB30+CH30+CJ30+BV30+BX30+AR30+AT30+AV30+AX30+BN30+BP30+BT30+BD30+BF30+BH30+BJ30+BZ30+CL30+CN30+CP30+CR30+CT30+CV30)</f>
        <v>477</v>
      </c>
      <c r="CY30" s="331">
        <f>SUM(Q30+O31+AA30+S30+U30+AC30+Y30+W30+AE30+AI30+AG30+AK30+AM30+AQ30+BM30+BS30+AO30+BA30+BC30+CE30+CG30+CC30+CI30+CK30+BW30+BY30+AS30+AU30+AW30+AY30+BO30+BQ30+BU30+BE30+BG30+BI30+BK30+CA30+CM30+CO30+CQ30+CS30+CU30+CW30)</f>
        <v>9557089.8479999974</v>
      </c>
    </row>
    <row r="31" spans="1:103" ht="30" x14ac:dyDescent="0.25">
      <c r="A31" s="240"/>
      <c r="B31" s="240">
        <v>9</v>
      </c>
      <c r="C31" s="245" t="s">
        <v>956</v>
      </c>
      <c r="D31" s="168" t="s">
        <v>957</v>
      </c>
      <c r="E31" s="246">
        <v>13540</v>
      </c>
      <c r="F31" s="95">
        <v>0.89</v>
      </c>
      <c r="G31" s="95"/>
      <c r="H31" s="94">
        <v>1</v>
      </c>
      <c r="I31" s="88"/>
      <c r="J31" s="95">
        <v>1.4</v>
      </c>
      <c r="K31" s="95">
        <v>1.68</v>
      </c>
      <c r="L31" s="95">
        <v>2.23</v>
      </c>
      <c r="M31" s="96">
        <v>2.57</v>
      </c>
      <c r="N31" s="249">
        <v>72</v>
      </c>
      <c r="O31" s="98">
        <f>SUM(N31*$E31*$F31*$H31*$J31*$O$11)</f>
        <v>1214700.48</v>
      </c>
      <c r="P31" s="156">
        <f t="shared" ref="P31:CA31" si="12">SUM(P32:P34)</f>
        <v>0</v>
      </c>
      <c r="Q31" s="156">
        <f t="shared" si="12"/>
        <v>0</v>
      </c>
      <c r="R31" s="574">
        <f t="shared" si="12"/>
        <v>10</v>
      </c>
      <c r="S31" s="574">
        <f t="shared" si="12"/>
        <v>172499.59999999998</v>
      </c>
      <c r="T31" s="156">
        <f t="shared" si="12"/>
        <v>0</v>
      </c>
      <c r="U31" s="156">
        <f t="shared" si="12"/>
        <v>0</v>
      </c>
      <c r="V31" s="156">
        <f t="shared" si="12"/>
        <v>0</v>
      </c>
      <c r="W31" s="156">
        <f t="shared" si="12"/>
        <v>0</v>
      </c>
      <c r="X31" s="156">
        <f t="shared" si="12"/>
        <v>0</v>
      </c>
      <c r="Y31" s="156">
        <f t="shared" si="12"/>
        <v>0</v>
      </c>
      <c r="Z31" s="156">
        <f t="shared" si="12"/>
        <v>0</v>
      </c>
      <c r="AA31" s="156">
        <f t="shared" si="12"/>
        <v>0</v>
      </c>
      <c r="AB31" s="156">
        <f t="shared" si="12"/>
        <v>0</v>
      </c>
      <c r="AC31" s="156">
        <f t="shared" si="12"/>
        <v>0</v>
      </c>
      <c r="AD31" s="156">
        <f t="shared" si="12"/>
        <v>0</v>
      </c>
      <c r="AE31" s="156">
        <f t="shared" si="12"/>
        <v>0</v>
      </c>
      <c r="AF31" s="156">
        <f t="shared" si="12"/>
        <v>4</v>
      </c>
      <c r="AG31" s="156">
        <f t="shared" si="12"/>
        <v>97433.84</v>
      </c>
      <c r="AH31" s="156">
        <f t="shared" si="12"/>
        <v>0</v>
      </c>
      <c r="AI31" s="156">
        <f t="shared" si="12"/>
        <v>0</v>
      </c>
      <c r="AJ31" s="156">
        <f t="shared" si="12"/>
        <v>1</v>
      </c>
      <c r="AK31" s="156">
        <f t="shared" si="12"/>
        <v>20699.951999999997</v>
      </c>
      <c r="AL31" s="156">
        <f t="shared" si="12"/>
        <v>3</v>
      </c>
      <c r="AM31" s="156">
        <f t="shared" si="12"/>
        <v>51749.880000000005</v>
      </c>
      <c r="AN31" s="156">
        <f t="shared" si="12"/>
        <v>0</v>
      </c>
      <c r="AO31" s="156">
        <f t="shared" si="12"/>
        <v>0</v>
      </c>
      <c r="AP31" s="156">
        <f t="shared" si="12"/>
        <v>0</v>
      </c>
      <c r="AQ31" s="156">
        <f t="shared" si="12"/>
        <v>0</v>
      </c>
      <c r="AR31" s="156">
        <f t="shared" si="12"/>
        <v>0</v>
      </c>
      <c r="AS31" s="156">
        <f t="shared" si="12"/>
        <v>0</v>
      </c>
      <c r="AT31" s="156">
        <f t="shared" si="12"/>
        <v>0</v>
      </c>
      <c r="AU31" s="156">
        <f t="shared" si="12"/>
        <v>0</v>
      </c>
      <c r="AV31" s="156">
        <f t="shared" si="12"/>
        <v>0</v>
      </c>
      <c r="AW31" s="156">
        <f t="shared" si="12"/>
        <v>0</v>
      </c>
      <c r="AX31" s="156">
        <f t="shared" si="12"/>
        <v>0</v>
      </c>
      <c r="AY31" s="156">
        <f t="shared" si="12"/>
        <v>0</v>
      </c>
      <c r="AZ31" s="156">
        <f t="shared" si="12"/>
        <v>0</v>
      </c>
      <c r="BA31" s="156">
        <f t="shared" si="12"/>
        <v>0</v>
      </c>
      <c r="BB31" s="156">
        <f t="shared" si="12"/>
        <v>0</v>
      </c>
      <c r="BC31" s="156">
        <f t="shared" si="12"/>
        <v>0</v>
      </c>
      <c r="BD31" s="156">
        <f t="shared" si="12"/>
        <v>0</v>
      </c>
      <c r="BE31" s="156">
        <f t="shared" si="12"/>
        <v>0</v>
      </c>
      <c r="BF31" s="156">
        <f t="shared" si="12"/>
        <v>0</v>
      </c>
      <c r="BG31" s="156">
        <f t="shared" si="12"/>
        <v>0</v>
      </c>
      <c r="BH31" s="156">
        <f t="shared" si="12"/>
        <v>0</v>
      </c>
      <c r="BI31" s="156">
        <f t="shared" si="12"/>
        <v>0</v>
      </c>
      <c r="BJ31" s="156">
        <f t="shared" si="12"/>
        <v>0</v>
      </c>
      <c r="BK31" s="156">
        <f t="shared" si="12"/>
        <v>0</v>
      </c>
      <c r="BL31" s="156">
        <f t="shared" si="12"/>
        <v>0</v>
      </c>
      <c r="BM31" s="156">
        <f t="shared" si="12"/>
        <v>0</v>
      </c>
      <c r="BN31" s="156">
        <f t="shared" si="12"/>
        <v>0</v>
      </c>
      <c r="BO31" s="156">
        <f t="shared" si="12"/>
        <v>0</v>
      </c>
      <c r="BP31" s="156">
        <f t="shared" si="12"/>
        <v>0</v>
      </c>
      <c r="BQ31" s="156">
        <f t="shared" si="12"/>
        <v>0</v>
      </c>
      <c r="BR31" s="156">
        <f t="shared" si="12"/>
        <v>0</v>
      </c>
      <c r="BS31" s="156">
        <f t="shared" si="12"/>
        <v>0</v>
      </c>
      <c r="BT31" s="156">
        <f t="shared" si="12"/>
        <v>0</v>
      </c>
      <c r="BU31" s="156">
        <f t="shared" si="12"/>
        <v>0</v>
      </c>
      <c r="BV31" s="156">
        <f t="shared" si="12"/>
        <v>7</v>
      </c>
      <c r="BW31" s="156">
        <f t="shared" si="12"/>
        <v>144899.66399999999</v>
      </c>
      <c r="BX31" s="156">
        <f t="shared" si="12"/>
        <v>2</v>
      </c>
      <c r="BY31" s="156">
        <f t="shared" si="12"/>
        <v>41399.903999999995</v>
      </c>
      <c r="BZ31" s="352">
        <f t="shared" si="12"/>
        <v>0</v>
      </c>
      <c r="CA31" s="352">
        <f t="shared" si="12"/>
        <v>0</v>
      </c>
      <c r="CB31" s="156">
        <f t="shared" ref="CB31:CY31" si="13">SUM(CB32:CB34)</f>
        <v>3</v>
      </c>
      <c r="CC31" s="156">
        <f t="shared" si="13"/>
        <v>62099.856000000007</v>
      </c>
      <c r="CD31" s="156">
        <f t="shared" si="13"/>
        <v>0</v>
      </c>
      <c r="CE31" s="156">
        <f t="shared" si="13"/>
        <v>0</v>
      </c>
      <c r="CF31" s="156">
        <f t="shared" si="13"/>
        <v>5</v>
      </c>
      <c r="CG31" s="156">
        <f t="shared" si="13"/>
        <v>171741.36000000002</v>
      </c>
      <c r="CH31" s="156">
        <f t="shared" si="13"/>
        <v>0</v>
      </c>
      <c r="CI31" s="156">
        <f t="shared" si="13"/>
        <v>0</v>
      </c>
      <c r="CJ31" s="156">
        <f t="shared" si="13"/>
        <v>0</v>
      </c>
      <c r="CK31" s="156">
        <f t="shared" si="13"/>
        <v>0</v>
      </c>
      <c r="CL31" s="156">
        <f t="shared" si="13"/>
        <v>1</v>
      </c>
      <c r="CM31" s="156">
        <f t="shared" si="13"/>
        <v>20699.951999999997</v>
      </c>
      <c r="CN31" s="156">
        <f t="shared" si="13"/>
        <v>0</v>
      </c>
      <c r="CO31" s="156">
        <f t="shared" si="13"/>
        <v>0</v>
      </c>
      <c r="CP31" s="156">
        <f t="shared" si="13"/>
        <v>0</v>
      </c>
      <c r="CQ31" s="156">
        <f t="shared" si="13"/>
        <v>0</v>
      </c>
      <c r="CR31" s="156">
        <f t="shared" si="13"/>
        <v>4</v>
      </c>
      <c r="CS31" s="156">
        <f t="shared" si="13"/>
        <v>126663.99199999998</v>
      </c>
      <c r="CT31" s="156">
        <f t="shared" si="13"/>
        <v>0</v>
      </c>
      <c r="CU31" s="156">
        <f t="shared" si="13"/>
        <v>0</v>
      </c>
      <c r="CV31" s="156">
        <f t="shared" si="13"/>
        <v>0</v>
      </c>
      <c r="CW31" s="156">
        <f t="shared" si="13"/>
        <v>0</v>
      </c>
      <c r="CX31" s="156">
        <f t="shared" si="13"/>
        <v>40</v>
      </c>
      <c r="CY31" s="156">
        <f t="shared" si="13"/>
        <v>909888.00000000012</v>
      </c>
    </row>
    <row r="32" spans="1:103" x14ac:dyDescent="0.25">
      <c r="A32" s="91">
        <v>5</v>
      </c>
      <c r="B32" s="91"/>
      <c r="C32" s="240" t="s">
        <v>958</v>
      </c>
      <c r="D32" s="243" t="s">
        <v>184</v>
      </c>
      <c r="E32" s="246">
        <v>13540</v>
      </c>
      <c r="F32" s="157">
        <v>1.0900000000000001</v>
      </c>
      <c r="G32" s="157"/>
      <c r="H32" s="236">
        <v>1</v>
      </c>
      <c r="I32" s="68"/>
      <c r="J32" s="95">
        <v>1.4</v>
      </c>
      <c r="K32" s="95">
        <v>1.68</v>
      </c>
      <c r="L32" s="95">
        <v>2.23</v>
      </c>
      <c r="M32" s="96">
        <v>2.57</v>
      </c>
      <c r="N32" s="156">
        <f>SUM(N33:N35)</f>
        <v>0</v>
      </c>
      <c r="O32" s="156">
        <f>SUM(O33:O35)</f>
        <v>0</v>
      </c>
      <c r="P32" s="250"/>
      <c r="Q32" s="98">
        <f>SUM(P32*$E33*$F33*$H33*$J33*$Q$11)</f>
        <v>0</v>
      </c>
      <c r="R32" s="565">
        <v>10</v>
      </c>
      <c r="S32" s="566">
        <f>SUM(R32*$E33*$F33*$H33*$J33*$S$11)</f>
        <v>172499.59999999998</v>
      </c>
      <c r="T32" s="250"/>
      <c r="U32" s="98">
        <f>SUM(T32*$E33*$F33*$H33*$J33*$U$11)</f>
        <v>0</v>
      </c>
      <c r="V32" s="250"/>
      <c r="W32" s="98">
        <f>SUM(V32*$E33*$F33*$H33*$J33*$W$11)</f>
        <v>0</v>
      </c>
      <c r="X32" s="250"/>
      <c r="Y32" s="97">
        <f>SUM(X32*$E33*$F33*$H33*$J33*$Y$11)</f>
        <v>0</v>
      </c>
      <c r="Z32" s="326">
        <v>0</v>
      </c>
      <c r="AA32" s="98">
        <v>0</v>
      </c>
      <c r="AB32" s="250">
        <v>0</v>
      </c>
      <c r="AC32" s="98">
        <v>0</v>
      </c>
      <c r="AD32" s="250">
        <v>0</v>
      </c>
      <c r="AE32" s="98">
        <v>0</v>
      </c>
      <c r="AF32" s="97">
        <v>3</v>
      </c>
      <c r="AG32" s="98">
        <f>AF32*E33*F33*H33*J33</f>
        <v>51749.880000000005</v>
      </c>
      <c r="AH32" s="250">
        <v>0</v>
      </c>
      <c r="AI32" s="98">
        <v>0</v>
      </c>
      <c r="AJ32" s="97">
        <v>1</v>
      </c>
      <c r="AK32" s="98">
        <f>AJ32*$E33*$F33*$H33*$K33*$AK$11</f>
        <v>20699.951999999997</v>
      </c>
      <c r="AL32" s="326">
        <v>3</v>
      </c>
      <c r="AM32" s="98">
        <f>SUM(AL32*$E33*$F33*$H33*$J33*$AM$11)</f>
        <v>51749.880000000005</v>
      </c>
      <c r="AN32" s="250"/>
      <c r="AO32" s="97">
        <f>SUM(AN32*$E33*$F33*$H33*$J33*$AO$11)</f>
        <v>0</v>
      </c>
      <c r="AP32" s="250"/>
      <c r="AQ32" s="98">
        <f>SUM(AP32*$E33*$F33*$H33*$J33*$AQ$11)</f>
        <v>0</v>
      </c>
      <c r="AR32" s="250"/>
      <c r="AS32" s="98">
        <f>SUM(AR32*$E33*$F33*$H33*$J33*$AS$11)</f>
        <v>0</v>
      </c>
      <c r="AT32" s="250"/>
      <c r="AU32" s="98">
        <f>SUM(AT32*$E33*$F33*$H33*$J33*$AU$11)</f>
        <v>0</v>
      </c>
      <c r="AV32" s="250"/>
      <c r="AW32" s="98">
        <f>SUM(AV32*$E33*$F33*$H33*$J33*$AW$11)</f>
        <v>0</v>
      </c>
      <c r="AX32" s="250"/>
      <c r="AY32" s="98">
        <f>SUM(AX32*$E33*$F33*$H33*$J33*$AY$11)</f>
        <v>0</v>
      </c>
      <c r="AZ32" s="250"/>
      <c r="BA32" s="98">
        <f>SUM(AZ32*$E33*$F33*$H33*$J33*$BA$11)</f>
        <v>0</v>
      </c>
      <c r="BB32" s="250"/>
      <c r="BC32" s="98">
        <f>SUM(BB32*$E33*$F33*$H33*$J33*$BC$11)</f>
        <v>0</v>
      </c>
      <c r="BD32" s="250"/>
      <c r="BE32" s="98">
        <f>SUM(BD32*$E33*$F33*$H33*$J33*$BE$11)</f>
        <v>0</v>
      </c>
      <c r="BF32" s="250"/>
      <c r="BG32" s="98">
        <f>SUM(BF32*$E33*$F33*$H33*$J33*$BG$11)</f>
        <v>0</v>
      </c>
      <c r="BH32" s="250"/>
      <c r="BI32" s="98">
        <f>SUM(BH32*$E33*$F33*$H33*$J33*$BI$11)</f>
        <v>0</v>
      </c>
      <c r="BJ32" s="250"/>
      <c r="BK32" s="98">
        <f>SUM(BJ32*$E33*$F33*$H33*$J33*$BK$11)</f>
        <v>0</v>
      </c>
      <c r="BL32" s="250"/>
      <c r="BM32" s="98">
        <f>BL32*$E33*$F33*$H33*$K33*$BM$11</f>
        <v>0</v>
      </c>
      <c r="BN32" s="250"/>
      <c r="BO32" s="98">
        <f>BN32*$E33*$F33*$H33*$K33*$BO$11</f>
        <v>0</v>
      </c>
      <c r="BP32" s="250"/>
      <c r="BQ32" s="98">
        <f>BP32*$E33*$F33*$H33*$K33*$BQ$11</f>
        <v>0</v>
      </c>
      <c r="BR32" s="330"/>
      <c r="BS32" s="98">
        <f>BR32*$E33*$F33*$H33*$K33*$BS$11</f>
        <v>0</v>
      </c>
      <c r="BT32" s="250"/>
      <c r="BU32" s="98">
        <f>BT32*$E33*$F33*$H33*$K33*$BU$11</f>
        <v>0</v>
      </c>
      <c r="BV32" s="327">
        <v>7</v>
      </c>
      <c r="BW32" s="98">
        <f>BV32*$E33*$F33*$H33*$K33*$BW$11</f>
        <v>144899.66399999999</v>
      </c>
      <c r="BX32" s="328">
        <v>2</v>
      </c>
      <c r="BY32" s="98">
        <f>BX32*$E33*$F33*$H33*$K33*$BY$11</f>
        <v>41399.903999999995</v>
      </c>
      <c r="BZ32" s="328"/>
      <c r="CA32" s="329">
        <f>BZ32*$E33*$F33*$H33*$K33*$CA$11</f>
        <v>0</v>
      </c>
      <c r="CB32" s="250">
        <v>3</v>
      </c>
      <c r="CC32" s="98">
        <f>CB32*$E33*$F33*$H33*$K33*$CC$11</f>
        <v>62099.856000000007</v>
      </c>
      <c r="CD32" s="250"/>
      <c r="CE32" s="98">
        <f>CD32*$E33*$F33*$H33*$K33*$CE$11</f>
        <v>0</v>
      </c>
      <c r="CF32" s="97">
        <v>3</v>
      </c>
      <c r="CG32" s="98">
        <f>CF32*$E33*$F33*$H33*$K33*$CG$11</f>
        <v>62099.856000000007</v>
      </c>
      <c r="CH32" s="250"/>
      <c r="CI32" s="98">
        <f>CH32*$E33*$F33*$H33*$K33*$CI$11</f>
        <v>0</v>
      </c>
      <c r="CJ32" s="250"/>
      <c r="CK32" s="98">
        <f>CJ32*$E33*$F33*$H33*$K33*$CK$11</f>
        <v>0</v>
      </c>
      <c r="CL32" s="250">
        <v>1</v>
      </c>
      <c r="CM32" s="98">
        <f>CL32*$E33*$F33*$H33*$K33*$CM$11</f>
        <v>20699.951999999997</v>
      </c>
      <c r="CN32" s="250"/>
      <c r="CO32" s="98">
        <f>CN32*$E33*$F33*$H33*$K33*$CO$11</f>
        <v>0</v>
      </c>
      <c r="CP32" s="330"/>
      <c r="CQ32" s="98">
        <f>CP32*$E33*$F33*$H33*$L33*$CQ$11</f>
        <v>0</v>
      </c>
      <c r="CR32" s="330">
        <v>4</v>
      </c>
      <c r="CS32" s="98">
        <f>CR32*$E33*$F33*$H33*$M33*$CS$11</f>
        <v>126663.99199999998</v>
      </c>
      <c r="CT32" s="97"/>
      <c r="CU32" s="98">
        <f>CT32*E33*F33*H33</f>
        <v>0</v>
      </c>
      <c r="CV32" s="97"/>
      <c r="CW32" s="98"/>
      <c r="CX32" s="331">
        <f t="shared" ref="CX32:CY34" si="14">SUM(P32+N33+Z32+R32+T32+AB32+X32+V32+AD32+AH32+AF32+AJ32+AL32+AP32+BL32+BR32+AN32+AZ32+BB32+CD32+CF32+CB32+CH32+CJ32+BV32+BX32+AR32+AT32+AV32+AX32+BN32+BP32+BT32+BD32+BF32+BH32+BJ32+BZ32+CL32+CN32+CP32+CR32+CT32+CV32)</f>
        <v>37</v>
      </c>
      <c r="CY32" s="331">
        <f t="shared" si="14"/>
        <v>754562.53600000008</v>
      </c>
    </row>
    <row r="33" spans="1:103" x14ac:dyDescent="0.25">
      <c r="A33" s="91"/>
      <c r="B33" s="91">
        <v>10</v>
      </c>
      <c r="C33" s="245" t="s">
        <v>959</v>
      </c>
      <c r="D33" s="92" t="s">
        <v>960</v>
      </c>
      <c r="E33" s="246">
        <v>13540</v>
      </c>
      <c r="F33" s="93">
        <v>0.91</v>
      </c>
      <c r="G33" s="93"/>
      <c r="H33" s="247">
        <v>1</v>
      </c>
      <c r="I33" s="248"/>
      <c r="J33" s="95">
        <v>1.4</v>
      </c>
      <c r="K33" s="95">
        <v>1.68</v>
      </c>
      <c r="L33" s="95">
        <v>2.23</v>
      </c>
      <c r="M33" s="96">
        <v>2.57</v>
      </c>
      <c r="N33" s="249"/>
      <c r="O33" s="98">
        <f>SUM(N33*$E33*$F33*$H33*$J33*$O$11)</f>
        <v>0</v>
      </c>
      <c r="P33" s="249"/>
      <c r="Q33" s="98">
        <f>SUM(P33*$E34*$F34*$H34*$J34*$Q$11)</f>
        <v>0</v>
      </c>
      <c r="R33" s="573"/>
      <c r="S33" s="566">
        <f>SUM(R33*$E34*$F34*$H34*$J34*$S$11)</f>
        <v>0</v>
      </c>
      <c r="T33" s="249"/>
      <c r="U33" s="98">
        <f>SUM(T33*$E34*$F34*$H34*$J34*$U$11)</f>
        <v>0</v>
      </c>
      <c r="V33" s="249"/>
      <c r="W33" s="98">
        <f>SUM(V33*$E34*$F34*$H34*$J34*$W$11)</f>
        <v>0</v>
      </c>
      <c r="X33" s="249"/>
      <c r="Y33" s="97">
        <f>SUM(X33*$E34*$F34*$H34*$J34*$Y$11)</f>
        <v>0</v>
      </c>
      <c r="Z33" s="326">
        <v>0</v>
      </c>
      <c r="AA33" s="98">
        <v>0</v>
      </c>
      <c r="AB33" s="249">
        <v>0</v>
      </c>
      <c r="AC33" s="98">
        <v>0</v>
      </c>
      <c r="AD33" s="249">
        <v>0</v>
      </c>
      <c r="AE33" s="98">
        <v>0</v>
      </c>
      <c r="AF33" s="104">
        <v>1</v>
      </c>
      <c r="AG33" s="98">
        <f>AF33*E34*F34*H34*J34</f>
        <v>45683.96</v>
      </c>
      <c r="AH33" s="249">
        <v>0</v>
      </c>
      <c r="AI33" s="98">
        <v>0</v>
      </c>
      <c r="AJ33" s="351"/>
      <c r="AK33" s="98">
        <f>AJ33*$E34*$F34*$H34*$K34*$AK$11</f>
        <v>0</v>
      </c>
      <c r="AL33" s="326"/>
      <c r="AM33" s="98">
        <f>SUM(AL33*$E34*$F34*$H34*$J34*$AM$11)</f>
        <v>0</v>
      </c>
      <c r="AN33" s="249"/>
      <c r="AO33" s="97">
        <f>SUM(AN33*$E34*$F34*$H34*$J34*$AO$11)</f>
        <v>0</v>
      </c>
      <c r="AP33" s="249"/>
      <c r="AQ33" s="98">
        <f>SUM(AP33*$E34*$F34*$H34*$J34*$AQ$11)</f>
        <v>0</v>
      </c>
      <c r="AR33" s="249"/>
      <c r="AS33" s="98">
        <f>SUM(AR33*$E34*$F34*$H34*$J34*$AS$11)</f>
        <v>0</v>
      </c>
      <c r="AT33" s="249"/>
      <c r="AU33" s="98">
        <f>SUM(AT33*$E34*$F34*$H34*$J34*$AU$11)</f>
        <v>0</v>
      </c>
      <c r="AV33" s="249"/>
      <c r="AW33" s="98">
        <f>SUM(AV33*$E34*$F34*$H34*$J34*$AW$11)</f>
        <v>0</v>
      </c>
      <c r="AX33" s="249"/>
      <c r="AY33" s="98">
        <f>SUM(AX33*$E34*$F34*$H34*$J34*$AY$11)</f>
        <v>0</v>
      </c>
      <c r="AZ33" s="249"/>
      <c r="BA33" s="98">
        <f>SUM(AZ33*$E34*$F34*$H34*$J34*$BA$11)</f>
        <v>0</v>
      </c>
      <c r="BB33" s="249"/>
      <c r="BC33" s="98">
        <f>SUM(BB33*$E34*$F34*$H34*$J34*$BC$11)</f>
        <v>0</v>
      </c>
      <c r="BD33" s="249"/>
      <c r="BE33" s="98">
        <f>SUM(BD33*$E34*$F34*$H34*$J34*$BE$11)</f>
        <v>0</v>
      </c>
      <c r="BF33" s="249"/>
      <c r="BG33" s="98">
        <f>SUM(BF33*$E34*$F34*$H34*$J34*$BG$11)</f>
        <v>0</v>
      </c>
      <c r="BH33" s="249"/>
      <c r="BI33" s="98">
        <f>SUM(BH33*$E34*$F34*$H34*$J34*$BI$11)</f>
        <v>0</v>
      </c>
      <c r="BJ33" s="249"/>
      <c r="BK33" s="98">
        <f>SUM(BJ33*$E34*$F34*$H34*$J34*$BK$11)</f>
        <v>0</v>
      </c>
      <c r="BL33" s="249"/>
      <c r="BM33" s="98">
        <f>BL33*$E34*$F34*$H34*$K34*$BM$11</f>
        <v>0</v>
      </c>
      <c r="BN33" s="249"/>
      <c r="BO33" s="98">
        <f>BN33*$E34*$F34*$H34*$K34*$BO$11</f>
        <v>0</v>
      </c>
      <c r="BP33" s="249"/>
      <c r="BQ33" s="98">
        <f>BP33*$E34*$F34*$H34*$K34*$BQ$11</f>
        <v>0</v>
      </c>
      <c r="BR33" s="351"/>
      <c r="BS33" s="98">
        <f>BR33*$E34*$F34*$H34*$K34*$BS$11</f>
        <v>0</v>
      </c>
      <c r="BT33" s="249"/>
      <c r="BU33" s="98">
        <f>BT33*$E34*$F34*$H34*$K34*$BU$11</f>
        <v>0</v>
      </c>
      <c r="BV33" s="349"/>
      <c r="BW33" s="98">
        <f>BV33*$E34*$F34*$H34*$K34*$BW$11</f>
        <v>0</v>
      </c>
      <c r="BX33" s="249"/>
      <c r="BY33" s="98">
        <f>BX33*$E34*$F34*$H34*$K34*$BY$11</f>
        <v>0</v>
      </c>
      <c r="BZ33" s="350"/>
      <c r="CA33" s="329">
        <f>BZ33*$E34*$F34*$H34*$K34*$CA$11</f>
        <v>0</v>
      </c>
      <c r="CB33" s="249"/>
      <c r="CC33" s="98">
        <f>CB33*$E34*$F34*$H34*$K34*$CC$11</f>
        <v>0</v>
      </c>
      <c r="CD33" s="249"/>
      <c r="CE33" s="98">
        <f>CD33*$E34*$F34*$H34*$K34*$CE$11</f>
        <v>0</v>
      </c>
      <c r="CF33" s="104">
        <v>2</v>
      </c>
      <c r="CG33" s="98">
        <f>CF33*$E34*$F34*$H34*$K34*$CG$11</f>
        <v>109641.504</v>
      </c>
      <c r="CH33" s="249"/>
      <c r="CI33" s="98">
        <f>CH33*$E34*$F34*$H34*$K34*$CI$11</f>
        <v>0</v>
      </c>
      <c r="CJ33" s="249"/>
      <c r="CK33" s="98">
        <f>CJ33*$E34*$F34*$H34*$K34*$CK$11</f>
        <v>0</v>
      </c>
      <c r="CL33" s="249"/>
      <c r="CM33" s="98">
        <f>CL33*$E34*$F34*$H34*$K34*$CM$11</f>
        <v>0</v>
      </c>
      <c r="CN33" s="249"/>
      <c r="CO33" s="98">
        <f>CN33*$E34*$F34*$H34*$K34*$CO$11</f>
        <v>0</v>
      </c>
      <c r="CP33" s="351"/>
      <c r="CQ33" s="98">
        <f>CP33*$E34*$F34*$H34*$L34*$CQ$11</f>
        <v>0</v>
      </c>
      <c r="CR33" s="351"/>
      <c r="CS33" s="98">
        <f>CR33*$E34*$F34*$H34*$M34*$CS$11</f>
        <v>0</v>
      </c>
      <c r="CT33" s="104"/>
      <c r="CU33" s="98">
        <f>CT33*E34*F34*H34</f>
        <v>0</v>
      </c>
      <c r="CV33" s="97"/>
      <c r="CW33" s="98"/>
      <c r="CX33" s="331">
        <f t="shared" si="14"/>
        <v>3</v>
      </c>
      <c r="CY33" s="331">
        <f t="shared" si="14"/>
        <v>155325.46400000001</v>
      </c>
    </row>
    <row r="34" spans="1:103" x14ac:dyDescent="0.25">
      <c r="A34" s="91"/>
      <c r="B34" s="91">
        <v>11</v>
      </c>
      <c r="C34" s="245" t="s">
        <v>961</v>
      </c>
      <c r="D34" s="92" t="s">
        <v>962</v>
      </c>
      <c r="E34" s="246">
        <v>13540</v>
      </c>
      <c r="F34" s="93">
        <v>2.41</v>
      </c>
      <c r="G34" s="93"/>
      <c r="H34" s="247">
        <v>1</v>
      </c>
      <c r="I34" s="248"/>
      <c r="J34" s="95">
        <v>1.4</v>
      </c>
      <c r="K34" s="95">
        <v>1.68</v>
      </c>
      <c r="L34" s="95">
        <v>2.23</v>
      </c>
      <c r="M34" s="96">
        <v>2.57</v>
      </c>
      <c r="N34" s="249"/>
      <c r="O34" s="98">
        <f>SUM(N34*$E34*$F34*$H34*$J34*$O$11)</f>
        <v>0</v>
      </c>
      <c r="P34" s="250"/>
      <c r="Q34" s="146"/>
      <c r="R34" s="565"/>
      <c r="S34" s="566">
        <f>SUM(R34*$E35*$F35*$H35*$J35*$S$11)</f>
        <v>0</v>
      </c>
      <c r="T34" s="97"/>
      <c r="U34" s="98">
        <f>SUM(T34*$E35*$F35*$H35*$J35*$U$11)</f>
        <v>0</v>
      </c>
      <c r="V34" s="250"/>
      <c r="W34" s="146"/>
      <c r="X34" s="250"/>
      <c r="Y34" s="104"/>
      <c r="Z34" s="326"/>
      <c r="AA34" s="146"/>
      <c r="AB34" s="250"/>
      <c r="AC34" s="146"/>
      <c r="AD34" s="250"/>
      <c r="AE34" s="146"/>
      <c r="AF34" s="250">
        <v>0</v>
      </c>
      <c r="AG34" s="98">
        <f>AF34*E35*F35*H35*J35</f>
        <v>0</v>
      </c>
      <c r="AH34" s="97"/>
      <c r="AI34" s="98">
        <f>AH34*E35*F35*H35*K35</f>
        <v>0</v>
      </c>
      <c r="AJ34" s="250"/>
      <c r="AK34" s="146"/>
      <c r="AL34" s="326"/>
      <c r="AM34" s="146"/>
      <c r="AN34" s="250"/>
      <c r="AO34" s="104"/>
      <c r="AP34" s="250"/>
      <c r="AQ34" s="146"/>
      <c r="AR34" s="250"/>
      <c r="AS34" s="146"/>
      <c r="AT34" s="250"/>
      <c r="AU34" s="146"/>
      <c r="AV34" s="250"/>
      <c r="AW34" s="146"/>
      <c r="AX34" s="250"/>
      <c r="AY34" s="146"/>
      <c r="AZ34" s="249"/>
      <c r="BA34" s="146"/>
      <c r="BB34" s="250"/>
      <c r="BC34" s="146"/>
      <c r="BD34" s="250"/>
      <c r="BE34" s="146"/>
      <c r="BF34" s="250"/>
      <c r="BG34" s="146"/>
      <c r="BH34" s="249"/>
      <c r="BI34" s="146"/>
      <c r="BJ34" s="250"/>
      <c r="BK34" s="146"/>
      <c r="BL34" s="249"/>
      <c r="BM34" s="146"/>
      <c r="BN34" s="250"/>
      <c r="BO34" s="146"/>
      <c r="BP34" s="353"/>
      <c r="BQ34" s="146"/>
      <c r="BR34" s="250"/>
      <c r="BS34" s="146"/>
      <c r="BT34" s="250"/>
      <c r="BU34" s="146"/>
      <c r="BV34" s="328"/>
      <c r="BW34" s="146"/>
      <c r="BX34" s="250"/>
      <c r="BY34" s="146"/>
      <c r="BZ34" s="328"/>
      <c r="CA34" s="354"/>
      <c r="CB34" s="250"/>
      <c r="CC34" s="146"/>
      <c r="CD34" s="250"/>
      <c r="CE34" s="146"/>
      <c r="CF34" s="250"/>
      <c r="CG34" s="146"/>
      <c r="CH34" s="250"/>
      <c r="CI34" s="146"/>
      <c r="CJ34" s="250"/>
      <c r="CK34" s="146"/>
      <c r="CL34" s="250"/>
      <c r="CM34" s="146"/>
      <c r="CN34" s="250"/>
      <c r="CO34" s="146"/>
      <c r="CP34" s="250"/>
      <c r="CQ34" s="146"/>
      <c r="CR34" s="250"/>
      <c r="CS34" s="146"/>
      <c r="CT34" s="97"/>
      <c r="CU34" s="146"/>
      <c r="CV34" s="97"/>
      <c r="CW34" s="146"/>
      <c r="CX34" s="331">
        <f t="shared" si="14"/>
        <v>0</v>
      </c>
      <c r="CY34" s="331">
        <f t="shared" si="14"/>
        <v>0</v>
      </c>
    </row>
    <row r="35" spans="1:103" s="355" customFormat="1" ht="45" x14ac:dyDescent="0.25">
      <c r="A35" s="91"/>
      <c r="B35" s="91">
        <v>12</v>
      </c>
      <c r="C35" s="245" t="s">
        <v>963</v>
      </c>
      <c r="D35" s="148" t="s">
        <v>196</v>
      </c>
      <c r="E35" s="246">
        <v>13540</v>
      </c>
      <c r="F35" s="93">
        <v>3.73</v>
      </c>
      <c r="G35" s="93"/>
      <c r="H35" s="247">
        <v>1</v>
      </c>
      <c r="I35" s="248"/>
      <c r="J35" s="164">
        <v>1.4</v>
      </c>
      <c r="K35" s="164">
        <v>1.68</v>
      </c>
      <c r="L35" s="164">
        <v>2.23</v>
      </c>
      <c r="M35" s="165">
        <v>2.57</v>
      </c>
      <c r="N35" s="249"/>
      <c r="O35" s="98">
        <f t="shared" ref="O35" si="15">SUM(N35*$E35*$F35*$H35*$J35*$O$11)</f>
        <v>0</v>
      </c>
      <c r="P35" s="156">
        <f t="shared" ref="O35:BZ36" si="16">P36</f>
        <v>0</v>
      </c>
      <c r="Q35" s="156">
        <f t="shared" si="16"/>
        <v>0</v>
      </c>
      <c r="R35" s="574">
        <f t="shared" si="16"/>
        <v>0</v>
      </c>
      <c r="S35" s="574">
        <f t="shared" si="16"/>
        <v>0</v>
      </c>
      <c r="T35" s="156">
        <f t="shared" si="16"/>
        <v>0</v>
      </c>
      <c r="U35" s="156">
        <f t="shared" si="16"/>
        <v>0</v>
      </c>
      <c r="V35" s="156">
        <f t="shared" si="16"/>
        <v>0</v>
      </c>
      <c r="W35" s="156">
        <f t="shared" si="16"/>
        <v>0</v>
      </c>
      <c r="X35" s="156">
        <f t="shared" si="16"/>
        <v>590</v>
      </c>
      <c r="Y35" s="156">
        <f t="shared" si="16"/>
        <v>17223421.599999998</v>
      </c>
      <c r="Z35" s="156">
        <v>0</v>
      </c>
      <c r="AA35" s="156">
        <v>0</v>
      </c>
      <c r="AB35" s="156">
        <v>0</v>
      </c>
      <c r="AC35" s="156">
        <v>0</v>
      </c>
      <c r="AD35" s="156">
        <f>AD36</f>
        <v>3</v>
      </c>
      <c r="AE35" s="156">
        <f>AE36</f>
        <v>87576.72</v>
      </c>
      <c r="AF35" s="156">
        <f>AF36</f>
        <v>0</v>
      </c>
      <c r="AG35" s="156">
        <f>AG36</f>
        <v>0</v>
      </c>
      <c r="AH35" s="156">
        <v>0</v>
      </c>
      <c r="AI35" s="156">
        <v>0</v>
      </c>
      <c r="AJ35" s="156">
        <f t="shared" ref="AJ35" si="17">AJ36</f>
        <v>4</v>
      </c>
      <c r="AK35" s="156">
        <f t="shared" si="16"/>
        <v>140122.75200000001</v>
      </c>
      <c r="AL35" s="156">
        <f t="shared" si="16"/>
        <v>5</v>
      </c>
      <c r="AM35" s="156">
        <f t="shared" si="16"/>
        <v>145961.19999999998</v>
      </c>
      <c r="AN35" s="156">
        <f t="shared" si="16"/>
        <v>0</v>
      </c>
      <c r="AO35" s="156">
        <f t="shared" si="16"/>
        <v>0</v>
      </c>
      <c r="AP35" s="156">
        <f t="shared" si="16"/>
        <v>0</v>
      </c>
      <c r="AQ35" s="156">
        <f t="shared" si="16"/>
        <v>0</v>
      </c>
      <c r="AR35" s="156">
        <f t="shared" si="16"/>
        <v>0</v>
      </c>
      <c r="AS35" s="156">
        <f t="shared" si="16"/>
        <v>0</v>
      </c>
      <c r="AT35" s="156">
        <f t="shared" si="16"/>
        <v>0</v>
      </c>
      <c r="AU35" s="156">
        <f t="shared" si="16"/>
        <v>0</v>
      </c>
      <c r="AV35" s="156">
        <f t="shared" si="16"/>
        <v>0</v>
      </c>
      <c r="AW35" s="156">
        <f t="shared" si="16"/>
        <v>0</v>
      </c>
      <c r="AX35" s="156">
        <f t="shared" si="16"/>
        <v>0</v>
      </c>
      <c r="AY35" s="156">
        <f t="shared" si="16"/>
        <v>0</v>
      </c>
      <c r="AZ35" s="156">
        <f t="shared" si="16"/>
        <v>0</v>
      </c>
      <c r="BA35" s="156">
        <f t="shared" si="16"/>
        <v>0</v>
      </c>
      <c r="BB35" s="156">
        <f t="shared" si="16"/>
        <v>9</v>
      </c>
      <c r="BC35" s="156">
        <f t="shared" si="16"/>
        <v>262730.15999999997</v>
      </c>
      <c r="BD35" s="156">
        <f t="shared" si="16"/>
        <v>0</v>
      </c>
      <c r="BE35" s="156">
        <f t="shared" si="16"/>
        <v>0</v>
      </c>
      <c r="BF35" s="156">
        <f t="shared" si="16"/>
        <v>0</v>
      </c>
      <c r="BG35" s="156">
        <f t="shared" si="16"/>
        <v>0</v>
      </c>
      <c r="BH35" s="156">
        <f t="shared" si="16"/>
        <v>0</v>
      </c>
      <c r="BI35" s="156">
        <f t="shared" si="16"/>
        <v>0</v>
      </c>
      <c r="BJ35" s="156">
        <f t="shared" si="16"/>
        <v>45</v>
      </c>
      <c r="BK35" s="156">
        <f t="shared" si="16"/>
        <v>1313650.7999999998</v>
      </c>
      <c r="BL35" s="156">
        <f t="shared" si="16"/>
        <v>0</v>
      </c>
      <c r="BM35" s="156">
        <f t="shared" si="16"/>
        <v>0</v>
      </c>
      <c r="BN35" s="156">
        <f t="shared" si="16"/>
        <v>0</v>
      </c>
      <c r="BO35" s="156">
        <f t="shared" si="16"/>
        <v>0</v>
      </c>
      <c r="BP35" s="156">
        <f t="shared" si="16"/>
        <v>0</v>
      </c>
      <c r="BQ35" s="156">
        <f t="shared" si="16"/>
        <v>0</v>
      </c>
      <c r="BR35" s="156">
        <f t="shared" si="16"/>
        <v>0</v>
      </c>
      <c r="BS35" s="156">
        <f t="shared" si="16"/>
        <v>0</v>
      </c>
      <c r="BT35" s="156">
        <f t="shared" si="16"/>
        <v>0</v>
      </c>
      <c r="BU35" s="156">
        <f t="shared" si="16"/>
        <v>0</v>
      </c>
      <c r="BV35" s="352">
        <f t="shared" si="16"/>
        <v>2</v>
      </c>
      <c r="BW35" s="156">
        <f t="shared" si="16"/>
        <v>70061.376000000004</v>
      </c>
      <c r="BX35" s="156">
        <f t="shared" si="16"/>
        <v>15</v>
      </c>
      <c r="BY35" s="156">
        <f t="shared" si="16"/>
        <v>525460.31999999995</v>
      </c>
      <c r="BZ35" s="352">
        <f t="shared" si="16"/>
        <v>0</v>
      </c>
      <c r="CA35" s="352">
        <f t="shared" ref="CA35:CY35" si="18">CA36</f>
        <v>0</v>
      </c>
      <c r="CB35" s="156">
        <f t="shared" si="18"/>
        <v>5</v>
      </c>
      <c r="CC35" s="156">
        <f t="shared" si="18"/>
        <v>175153.44</v>
      </c>
      <c r="CD35" s="156">
        <f t="shared" si="18"/>
        <v>0</v>
      </c>
      <c r="CE35" s="156">
        <f t="shared" si="18"/>
        <v>0</v>
      </c>
      <c r="CF35" s="156">
        <f t="shared" si="18"/>
        <v>5</v>
      </c>
      <c r="CG35" s="156">
        <f t="shared" si="18"/>
        <v>175153.44</v>
      </c>
      <c r="CH35" s="156">
        <f t="shared" si="18"/>
        <v>5</v>
      </c>
      <c r="CI35" s="156">
        <f t="shared" si="18"/>
        <v>175153.44</v>
      </c>
      <c r="CJ35" s="156">
        <f t="shared" si="18"/>
        <v>0</v>
      </c>
      <c r="CK35" s="156">
        <f t="shared" si="18"/>
        <v>0</v>
      </c>
      <c r="CL35" s="156">
        <f t="shared" si="18"/>
        <v>5</v>
      </c>
      <c r="CM35" s="156">
        <f t="shared" si="18"/>
        <v>175153.44</v>
      </c>
      <c r="CN35" s="156">
        <f t="shared" si="18"/>
        <v>7</v>
      </c>
      <c r="CO35" s="156">
        <f t="shared" si="18"/>
        <v>245214.81600000002</v>
      </c>
      <c r="CP35" s="156">
        <f t="shared" si="18"/>
        <v>10</v>
      </c>
      <c r="CQ35" s="156">
        <f t="shared" si="18"/>
        <v>464990.68</v>
      </c>
      <c r="CR35" s="156">
        <f t="shared" si="18"/>
        <v>3</v>
      </c>
      <c r="CS35" s="156">
        <f t="shared" si="18"/>
        <v>160765.83600000001</v>
      </c>
      <c r="CT35" s="156">
        <f t="shared" si="18"/>
        <v>0</v>
      </c>
      <c r="CU35" s="156">
        <f t="shared" si="18"/>
        <v>0</v>
      </c>
      <c r="CV35" s="156">
        <f t="shared" si="18"/>
        <v>0</v>
      </c>
      <c r="CW35" s="156">
        <f t="shared" si="18"/>
        <v>0</v>
      </c>
      <c r="CX35" s="156">
        <f t="shared" si="18"/>
        <v>713</v>
      </c>
      <c r="CY35" s="156">
        <f t="shared" si="18"/>
        <v>21340570.02</v>
      </c>
    </row>
    <row r="36" spans="1:103" s="225" customFormat="1" x14ac:dyDescent="0.25">
      <c r="A36" s="112">
        <v>6</v>
      </c>
      <c r="B36" s="112"/>
      <c r="C36" s="240" t="s">
        <v>964</v>
      </c>
      <c r="D36" s="243" t="s">
        <v>965</v>
      </c>
      <c r="E36" s="246">
        <v>13540</v>
      </c>
      <c r="F36" s="157">
        <v>1.54</v>
      </c>
      <c r="G36" s="157"/>
      <c r="H36" s="236">
        <v>1</v>
      </c>
      <c r="I36" s="68"/>
      <c r="J36" s="155"/>
      <c r="K36" s="155"/>
      <c r="L36" s="155"/>
      <c r="M36" s="96">
        <v>2.57</v>
      </c>
      <c r="N36" s="156">
        <f>N37</f>
        <v>0</v>
      </c>
      <c r="O36" s="156">
        <f t="shared" si="16"/>
        <v>0</v>
      </c>
      <c r="P36" s="249"/>
      <c r="Q36" s="98">
        <f>SUM(P36*$E37*$F37*$H37*$J37*$Q$11)</f>
        <v>0</v>
      </c>
      <c r="R36" s="573"/>
      <c r="S36" s="566">
        <f>SUM(R36*$E37*$F37*$H37*$J37*$S$11)</f>
        <v>0</v>
      </c>
      <c r="T36" s="249"/>
      <c r="U36" s="98">
        <f>SUM(T36*$E37*$F37*$H37*$J37*$U$11)</f>
        <v>0</v>
      </c>
      <c r="V36" s="249"/>
      <c r="W36" s="98">
        <f>SUM(V36*$E37*$F37*$H37*$J37*$W$11)</f>
        <v>0</v>
      </c>
      <c r="X36" s="356">
        <v>590</v>
      </c>
      <c r="Y36" s="357">
        <f>SUM(X36*$E37*$F37*$H37*$J37*$Y$11)</f>
        <v>17223421.599999998</v>
      </c>
      <c r="Z36" s="326">
        <v>0</v>
      </c>
      <c r="AA36" s="98">
        <v>0</v>
      </c>
      <c r="AB36" s="249">
        <v>0</v>
      </c>
      <c r="AC36" s="98">
        <v>0</v>
      </c>
      <c r="AD36" s="249">
        <v>3</v>
      </c>
      <c r="AE36" s="98">
        <f>AD36*E37*F37*H37*J37</f>
        <v>87576.72</v>
      </c>
      <c r="AF36" s="249"/>
      <c r="AG36" s="98"/>
      <c r="AH36" s="249">
        <v>0</v>
      </c>
      <c r="AI36" s="98">
        <v>0</v>
      </c>
      <c r="AJ36" s="351">
        <v>4</v>
      </c>
      <c r="AK36" s="98">
        <f>AJ36*$E37*$F37*$H37*$K37*$AK$11</f>
        <v>140122.75200000001</v>
      </c>
      <c r="AL36" s="326">
        <v>5</v>
      </c>
      <c r="AM36" s="98">
        <f>SUM(AL36*$E37*$F37*$H37*$J37*$AM$11)</f>
        <v>145961.19999999998</v>
      </c>
      <c r="AN36" s="249"/>
      <c r="AO36" s="97">
        <f>SUM(AN36*$E37*$F37*$H37*$J37*$AO$11)</f>
        <v>0</v>
      </c>
      <c r="AP36" s="249"/>
      <c r="AQ36" s="98">
        <f>SUM(AP36*$E37*$F37*$H37*$J37*$AQ$11)</f>
        <v>0</v>
      </c>
      <c r="AR36" s="249"/>
      <c r="AS36" s="98">
        <f>SUM(AR36*$E37*$F37*$H37*$J37*$AS$11)</f>
        <v>0</v>
      </c>
      <c r="AT36" s="249"/>
      <c r="AU36" s="98">
        <f>SUM(AT36*$E37*$F37*$H37*$J37*$AU$11)</f>
        <v>0</v>
      </c>
      <c r="AV36" s="249"/>
      <c r="AW36" s="98">
        <f>SUM(AV36*$E37*$F37*$H37*$J37*$AW$11)</f>
        <v>0</v>
      </c>
      <c r="AX36" s="249"/>
      <c r="AY36" s="98">
        <f>SUM(AX36*$E37*$F37*$H37*$J37*$AY$11)</f>
        <v>0</v>
      </c>
      <c r="AZ36" s="249"/>
      <c r="BA36" s="98">
        <f>SUM(AZ36*$E37*$F37*$H37*$J37*$BA$11)</f>
        <v>0</v>
      </c>
      <c r="BB36" s="104">
        <v>9</v>
      </c>
      <c r="BC36" s="98">
        <f>SUM(BB36*$E37*$F37*$H37*$J37*$BC$11)</f>
        <v>262730.15999999997</v>
      </c>
      <c r="BD36" s="249"/>
      <c r="BE36" s="98">
        <f>SUM(BD36*$E37*$F37*$H37*$J37*$BE$11)</f>
        <v>0</v>
      </c>
      <c r="BF36" s="249"/>
      <c r="BG36" s="98">
        <f>SUM(BF36*$E37*$F37*$H37*$J37*$BG$11)</f>
        <v>0</v>
      </c>
      <c r="BH36" s="249"/>
      <c r="BI36" s="98">
        <f>SUM(BH36*$E37*$F37*$H37*$J37*$BI$11)</f>
        <v>0</v>
      </c>
      <c r="BJ36" s="249">
        <v>45</v>
      </c>
      <c r="BK36" s="98">
        <f>SUM(BJ36*$E37*$F37*$H37*$J37*$BK$11)</f>
        <v>1313650.7999999998</v>
      </c>
      <c r="BL36" s="249"/>
      <c r="BM36" s="98">
        <f>BL36*$E37*$F37*$H37*$K37*$BM$11</f>
        <v>0</v>
      </c>
      <c r="BN36" s="249"/>
      <c r="BO36" s="98">
        <f>BN36*$E37*$F37*$H37*$K37*$BO$11</f>
        <v>0</v>
      </c>
      <c r="BP36" s="249"/>
      <c r="BQ36" s="98">
        <f>BP36*$E37*$F37*$H37*$K37*$BQ$11</f>
        <v>0</v>
      </c>
      <c r="BR36" s="249"/>
      <c r="BS36" s="98">
        <f>BR36*$E37*$F37*$H37*$K37*$BS$11</f>
        <v>0</v>
      </c>
      <c r="BT36" s="351"/>
      <c r="BU36" s="98">
        <f>BT36*$E37*$F37*$H37*$K37*$BU$11</f>
        <v>0</v>
      </c>
      <c r="BV36" s="349">
        <v>2</v>
      </c>
      <c r="BW36" s="98">
        <f>BV36*$E37*$F37*$H37*$K37*$BW$11</f>
        <v>70061.376000000004</v>
      </c>
      <c r="BX36" s="350">
        <v>15</v>
      </c>
      <c r="BY36" s="98">
        <f>BX36*$E37*$F37*$H37*$K37*$BY$11</f>
        <v>525460.31999999995</v>
      </c>
      <c r="BZ36" s="349"/>
      <c r="CA36" s="329">
        <f>BZ36*$E37*$F37*$H37*$K37*$CA$11</f>
        <v>0</v>
      </c>
      <c r="CB36" s="351">
        <v>5</v>
      </c>
      <c r="CC36" s="98">
        <f>CB36*$E37*$F37*$H37*$K37*$CC$11</f>
        <v>175153.44</v>
      </c>
      <c r="CD36" s="249"/>
      <c r="CE36" s="98">
        <f>CD36*$E37*$F37*$H37*$K37*$CE$11</f>
        <v>0</v>
      </c>
      <c r="CF36" s="104">
        <v>5</v>
      </c>
      <c r="CG36" s="98">
        <f>CF36*$E37*$F37*$H37*$K37*$CG$11</f>
        <v>175153.44</v>
      </c>
      <c r="CH36" s="358">
        <v>5</v>
      </c>
      <c r="CI36" s="98">
        <f>CH36*$E37*$F37*$H37*$K37*$CI$11</f>
        <v>175153.44</v>
      </c>
      <c r="CJ36" s="351"/>
      <c r="CK36" s="98">
        <f>CJ36*$E37*$F37*$H37*$K37*$CK$11</f>
        <v>0</v>
      </c>
      <c r="CL36" s="249">
        <v>5</v>
      </c>
      <c r="CM36" s="98">
        <f>CL36*$E37*$F37*$H37*$K37*$CM$11</f>
        <v>175153.44</v>
      </c>
      <c r="CN36" s="249">
        <v>7</v>
      </c>
      <c r="CO36" s="98">
        <f>CN36*$E37*$F37*$H37*$K37*$CO$11</f>
        <v>245214.81600000002</v>
      </c>
      <c r="CP36" s="351">
        <v>10</v>
      </c>
      <c r="CQ36" s="98">
        <f>CP36*$E37*$F37*$H37*$L37*$CQ$11</f>
        <v>464990.68</v>
      </c>
      <c r="CR36" s="351">
        <v>3</v>
      </c>
      <c r="CS36" s="98">
        <f>CR36*$E37*$F37*$H37*$M37*$CS$11</f>
        <v>160765.83600000001</v>
      </c>
      <c r="CT36" s="97"/>
      <c r="CU36" s="98">
        <f>CT36*E37*F37*H37</f>
        <v>0</v>
      </c>
      <c r="CV36" s="97"/>
      <c r="CW36" s="98"/>
      <c r="CX36" s="331">
        <f>SUM(P36+N37+Z36+R36+T36+AB36+X36+V36+AD36+AH36+AF36+AJ36+AL36+AP36+BL36+BR36+AN36+AZ36+BB36+CD36+CF36+CB36+CH36+CJ36+BV36+BX36+AR36+AT36+AV36+AX36+BN36+BP36+BT36+BD36+BF36+BH36+BJ36+BZ36+CL36+CN36+CP36+CR36+CT36+CV36)</f>
        <v>713</v>
      </c>
      <c r="CY36" s="331">
        <f>SUM(Q36+O37+AA36+S36+U36+AC36+Y36+W36+AE36+AI36+AG36+AK36+AM36+AQ36+BM36+BS36+AO36+BA36+BC36+CE36+CG36+CC36+CI36+CK36+BW36+BY36+AS36+AU36+AW36+AY36+BO36+BQ36+BU36+BE36+BG36+BI36+BK36+CA36+CM36+CO36+CQ36+CS36+CU36+CW36)</f>
        <v>21340570.02</v>
      </c>
    </row>
    <row r="37" spans="1:103" s="355" customFormat="1" x14ac:dyDescent="0.25">
      <c r="A37" s="240"/>
      <c r="B37" s="240">
        <v>13</v>
      </c>
      <c r="C37" s="245" t="s">
        <v>966</v>
      </c>
      <c r="D37" s="92" t="s">
        <v>967</v>
      </c>
      <c r="E37" s="246">
        <v>13540</v>
      </c>
      <c r="F37" s="93">
        <v>1.54</v>
      </c>
      <c r="G37" s="93"/>
      <c r="H37" s="94">
        <v>1</v>
      </c>
      <c r="I37" s="88"/>
      <c r="J37" s="95">
        <v>1.4</v>
      </c>
      <c r="K37" s="95">
        <v>1.68</v>
      </c>
      <c r="L37" s="95">
        <v>2.23</v>
      </c>
      <c r="M37" s="96">
        <v>2.57</v>
      </c>
      <c r="N37" s="249">
        <v>0</v>
      </c>
      <c r="O37" s="98">
        <f>SUM(N37*$E37*$F37*$H37*$J37*$O$11)</f>
        <v>0</v>
      </c>
      <c r="P37" s="156">
        <f t="shared" ref="O37:BZ38" si="19">P38</f>
        <v>0</v>
      </c>
      <c r="Q37" s="156">
        <f t="shared" si="19"/>
        <v>0</v>
      </c>
      <c r="R37" s="574">
        <f t="shared" si="19"/>
        <v>0</v>
      </c>
      <c r="S37" s="574">
        <f t="shared" si="19"/>
        <v>0</v>
      </c>
      <c r="T37" s="156">
        <f t="shared" si="19"/>
        <v>0</v>
      </c>
      <c r="U37" s="156">
        <f t="shared" si="19"/>
        <v>0</v>
      </c>
      <c r="V37" s="156">
        <f t="shared" si="19"/>
        <v>0</v>
      </c>
      <c r="W37" s="156">
        <f t="shared" si="19"/>
        <v>0</v>
      </c>
      <c r="X37" s="156">
        <f t="shared" si="19"/>
        <v>0</v>
      </c>
      <c r="Y37" s="156">
        <f t="shared" si="19"/>
        <v>0</v>
      </c>
      <c r="Z37" s="156">
        <v>0</v>
      </c>
      <c r="AA37" s="156">
        <v>0</v>
      </c>
      <c r="AB37" s="156">
        <v>0</v>
      </c>
      <c r="AC37" s="156">
        <v>0</v>
      </c>
      <c r="AD37" s="156">
        <v>0</v>
      </c>
      <c r="AE37" s="156">
        <v>0</v>
      </c>
      <c r="AF37" s="156">
        <v>0</v>
      </c>
      <c r="AG37" s="156">
        <v>0</v>
      </c>
      <c r="AH37" s="156">
        <v>0</v>
      </c>
      <c r="AI37" s="156">
        <v>0</v>
      </c>
      <c r="AJ37" s="156">
        <f t="shared" ref="AJ37" si="20">AJ38</f>
        <v>0</v>
      </c>
      <c r="AK37" s="156">
        <f t="shared" si="19"/>
        <v>0</v>
      </c>
      <c r="AL37" s="156">
        <f t="shared" si="19"/>
        <v>10</v>
      </c>
      <c r="AM37" s="156">
        <f t="shared" si="19"/>
        <v>185768.8</v>
      </c>
      <c r="AN37" s="156">
        <f t="shared" si="19"/>
        <v>0</v>
      </c>
      <c r="AO37" s="156">
        <f t="shared" si="19"/>
        <v>0</v>
      </c>
      <c r="AP37" s="156">
        <f t="shared" si="19"/>
        <v>0</v>
      </c>
      <c r="AQ37" s="156">
        <f t="shared" si="19"/>
        <v>0</v>
      </c>
      <c r="AR37" s="156">
        <f t="shared" si="19"/>
        <v>0</v>
      </c>
      <c r="AS37" s="156">
        <f t="shared" si="19"/>
        <v>0</v>
      </c>
      <c r="AT37" s="156">
        <f t="shared" si="19"/>
        <v>0</v>
      </c>
      <c r="AU37" s="156">
        <f t="shared" si="19"/>
        <v>0</v>
      </c>
      <c r="AV37" s="156">
        <f t="shared" si="19"/>
        <v>0</v>
      </c>
      <c r="AW37" s="156">
        <f t="shared" si="19"/>
        <v>0</v>
      </c>
      <c r="AX37" s="156">
        <f t="shared" si="19"/>
        <v>0</v>
      </c>
      <c r="AY37" s="156">
        <f t="shared" si="19"/>
        <v>0</v>
      </c>
      <c r="AZ37" s="156">
        <f t="shared" si="19"/>
        <v>0</v>
      </c>
      <c r="BA37" s="156">
        <f t="shared" si="19"/>
        <v>0</v>
      </c>
      <c r="BB37" s="156">
        <f t="shared" si="19"/>
        <v>0</v>
      </c>
      <c r="BC37" s="156">
        <f t="shared" si="19"/>
        <v>0</v>
      </c>
      <c r="BD37" s="156">
        <f t="shared" si="19"/>
        <v>0</v>
      </c>
      <c r="BE37" s="156">
        <f t="shared" si="19"/>
        <v>0</v>
      </c>
      <c r="BF37" s="156">
        <f t="shared" si="19"/>
        <v>0</v>
      </c>
      <c r="BG37" s="156">
        <f t="shared" si="19"/>
        <v>0</v>
      </c>
      <c r="BH37" s="156">
        <f t="shared" si="19"/>
        <v>0</v>
      </c>
      <c r="BI37" s="156">
        <f t="shared" si="19"/>
        <v>0</v>
      </c>
      <c r="BJ37" s="156">
        <f t="shared" si="19"/>
        <v>0</v>
      </c>
      <c r="BK37" s="156">
        <f t="shared" si="19"/>
        <v>0</v>
      </c>
      <c r="BL37" s="156">
        <f t="shared" si="19"/>
        <v>0</v>
      </c>
      <c r="BM37" s="156">
        <f t="shared" si="19"/>
        <v>0</v>
      </c>
      <c r="BN37" s="156">
        <f t="shared" si="19"/>
        <v>0</v>
      </c>
      <c r="BO37" s="156">
        <f t="shared" si="19"/>
        <v>0</v>
      </c>
      <c r="BP37" s="156">
        <f t="shared" si="19"/>
        <v>0</v>
      </c>
      <c r="BQ37" s="156">
        <f t="shared" si="19"/>
        <v>0</v>
      </c>
      <c r="BR37" s="156">
        <f t="shared" si="19"/>
        <v>0</v>
      </c>
      <c r="BS37" s="156">
        <f t="shared" si="19"/>
        <v>0</v>
      </c>
      <c r="BT37" s="156">
        <f t="shared" si="19"/>
        <v>0</v>
      </c>
      <c r="BU37" s="156">
        <f t="shared" si="19"/>
        <v>0</v>
      </c>
      <c r="BV37" s="352">
        <f t="shared" si="19"/>
        <v>0</v>
      </c>
      <c r="BW37" s="156">
        <f t="shared" si="19"/>
        <v>0</v>
      </c>
      <c r="BX37" s="156">
        <f t="shared" si="19"/>
        <v>0</v>
      </c>
      <c r="BY37" s="156">
        <f t="shared" si="19"/>
        <v>0</v>
      </c>
      <c r="BZ37" s="352">
        <f t="shared" si="19"/>
        <v>0</v>
      </c>
      <c r="CA37" s="352">
        <f t="shared" ref="CA37:CY37" si="21">CA38</f>
        <v>0</v>
      </c>
      <c r="CB37" s="156">
        <f t="shared" si="21"/>
        <v>5</v>
      </c>
      <c r="CC37" s="156">
        <f t="shared" si="21"/>
        <v>111461.28</v>
      </c>
      <c r="CD37" s="156">
        <f t="shared" si="21"/>
        <v>0</v>
      </c>
      <c r="CE37" s="156">
        <f t="shared" si="21"/>
        <v>0</v>
      </c>
      <c r="CF37" s="156">
        <f t="shared" si="21"/>
        <v>4</v>
      </c>
      <c r="CG37" s="156">
        <f t="shared" si="21"/>
        <v>89169.02399999999</v>
      </c>
      <c r="CH37" s="156">
        <f t="shared" si="21"/>
        <v>0</v>
      </c>
      <c r="CI37" s="156">
        <f t="shared" si="21"/>
        <v>0</v>
      </c>
      <c r="CJ37" s="156">
        <f t="shared" si="21"/>
        <v>0</v>
      </c>
      <c r="CK37" s="156">
        <f t="shared" si="21"/>
        <v>0</v>
      </c>
      <c r="CL37" s="156">
        <f t="shared" si="21"/>
        <v>0</v>
      </c>
      <c r="CM37" s="156">
        <f t="shared" si="21"/>
        <v>0</v>
      </c>
      <c r="CN37" s="156">
        <f t="shared" si="21"/>
        <v>0</v>
      </c>
      <c r="CO37" s="156">
        <f t="shared" si="21"/>
        <v>0</v>
      </c>
      <c r="CP37" s="156">
        <f t="shared" si="21"/>
        <v>0</v>
      </c>
      <c r="CQ37" s="156">
        <f t="shared" si="21"/>
        <v>0</v>
      </c>
      <c r="CR37" s="156">
        <f t="shared" si="21"/>
        <v>0</v>
      </c>
      <c r="CS37" s="156">
        <f t="shared" si="21"/>
        <v>0</v>
      </c>
      <c r="CT37" s="156">
        <f t="shared" si="21"/>
        <v>0</v>
      </c>
      <c r="CU37" s="156">
        <f t="shared" si="21"/>
        <v>0</v>
      </c>
      <c r="CV37" s="156">
        <f t="shared" si="21"/>
        <v>0</v>
      </c>
      <c r="CW37" s="156">
        <f t="shared" si="21"/>
        <v>0</v>
      </c>
      <c r="CX37" s="156">
        <f t="shared" si="21"/>
        <v>19</v>
      </c>
      <c r="CY37" s="156">
        <f t="shared" si="21"/>
        <v>386399.10399999993</v>
      </c>
    </row>
    <row r="38" spans="1:103" s="225" customFormat="1" x14ac:dyDescent="0.25">
      <c r="A38" s="112">
        <v>7</v>
      </c>
      <c r="B38" s="112"/>
      <c r="C38" s="240" t="s">
        <v>968</v>
      </c>
      <c r="D38" s="243" t="s">
        <v>204</v>
      </c>
      <c r="E38" s="246">
        <v>13540</v>
      </c>
      <c r="F38" s="157">
        <v>0.98</v>
      </c>
      <c r="G38" s="157"/>
      <c r="H38" s="236">
        <v>1</v>
      </c>
      <c r="I38" s="68"/>
      <c r="J38" s="155"/>
      <c r="K38" s="155"/>
      <c r="L38" s="155"/>
      <c r="M38" s="96">
        <v>2.57</v>
      </c>
      <c r="N38" s="156">
        <f>N39</f>
        <v>0</v>
      </c>
      <c r="O38" s="156">
        <f t="shared" si="19"/>
        <v>0</v>
      </c>
      <c r="P38" s="249"/>
      <c r="Q38" s="98">
        <f>SUM(P38*$E39*$F39*$H39*$J39*$Q$11)</f>
        <v>0</v>
      </c>
      <c r="R38" s="573"/>
      <c r="S38" s="566">
        <f>SUM(R38*$E39*$F39*$H39*$J39*$S$11)</f>
        <v>0</v>
      </c>
      <c r="T38" s="249"/>
      <c r="U38" s="98">
        <f>SUM(T38*$E39*$F39*$H39*$J39*$U$11)</f>
        <v>0</v>
      </c>
      <c r="V38" s="249"/>
      <c r="W38" s="98">
        <f>SUM(V38*$E39*$F39*$H39*$J39*$W$11)</f>
        <v>0</v>
      </c>
      <c r="X38" s="250"/>
      <c r="Y38" s="97">
        <f>SUM(X38*$E39*$F39*$H39*$J39*$Y$11)</f>
        <v>0</v>
      </c>
      <c r="Z38" s="326">
        <v>0</v>
      </c>
      <c r="AA38" s="98">
        <v>0</v>
      </c>
      <c r="AB38" s="249">
        <v>0</v>
      </c>
      <c r="AC38" s="98">
        <v>0</v>
      </c>
      <c r="AD38" s="249">
        <v>0</v>
      </c>
      <c r="AE38" s="98">
        <v>0</v>
      </c>
      <c r="AF38" s="249">
        <v>0</v>
      </c>
      <c r="AG38" s="98">
        <v>0</v>
      </c>
      <c r="AH38" s="249">
        <v>0</v>
      </c>
      <c r="AI38" s="98">
        <v>0</v>
      </c>
      <c r="AJ38" s="249"/>
      <c r="AK38" s="98">
        <f>AJ38*$E39*$F39*$H39*$K39*$AK$11</f>
        <v>0</v>
      </c>
      <c r="AL38" s="326">
        <v>10</v>
      </c>
      <c r="AM38" s="98">
        <f>SUM(AL38*$E39*$F39*$H39*$J39*$AM$11)</f>
        <v>185768.8</v>
      </c>
      <c r="AN38" s="249"/>
      <c r="AO38" s="97">
        <f>SUM(AN38*$E39*$F39*$H39*$J39*$AO$11)</f>
        <v>0</v>
      </c>
      <c r="AP38" s="249"/>
      <c r="AQ38" s="98">
        <f>SUM(AP38*$E39*$F39*$H39*$J39*$AQ$11)</f>
        <v>0</v>
      </c>
      <c r="AR38" s="249"/>
      <c r="AS38" s="98">
        <f>SUM(AR38*$E39*$F39*$H39*$J39*$AS$11)</f>
        <v>0</v>
      </c>
      <c r="AT38" s="249"/>
      <c r="AU38" s="98">
        <f>SUM(AT38*$E39*$F39*$H39*$J39*$AU$11)</f>
        <v>0</v>
      </c>
      <c r="AV38" s="249"/>
      <c r="AW38" s="98">
        <f>SUM(AV38*$E39*$F39*$H39*$J39*$AW$11)</f>
        <v>0</v>
      </c>
      <c r="AX38" s="249"/>
      <c r="AY38" s="98">
        <f>SUM(AX38*$E39*$F39*$H39*$J39*$AY$11)</f>
        <v>0</v>
      </c>
      <c r="AZ38" s="249"/>
      <c r="BA38" s="98">
        <f>SUM(AZ38*$E39*$F39*$H39*$J39*$BA$11)</f>
        <v>0</v>
      </c>
      <c r="BB38" s="249"/>
      <c r="BC38" s="98">
        <f>SUM(BB38*$E39*$F39*$H39*$J39*$BC$11)</f>
        <v>0</v>
      </c>
      <c r="BD38" s="249"/>
      <c r="BE38" s="98">
        <f>SUM(BD38*$E39*$F39*$H39*$J39*$BE$11)</f>
        <v>0</v>
      </c>
      <c r="BF38" s="249"/>
      <c r="BG38" s="98">
        <f>SUM(BF38*$E39*$F39*$H39*$J39*$BG$11)</f>
        <v>0</v>
      </c>
      <c r="BH38" s="249"/>
      <c r="BI38" s="98">
        <f>SUM(BH38*$E39*$F39*$H39*$J39*$BI$11)</f>
        <v>0</v>
      </c>
      <c r="BJ38" s="249"/>
      <c r="BK38" s="98">
        <f>SUM(BJ38*$E39*$F39*$H39*$J39*$BK$11)</f>
        <v>0</v>
      </c>
      <c r="BL38" s="249"/>
      <c r="BM38" s="98">
        <f>BL38*$E39*$F39*$H39*$K39*$BM$11</f>
        <v>0</v>
      </c>
      <c r="BN38" s="249"/>
      <c r="BO38" s="98">
        <f>BN38*$E39*$F39*$H39*$K39*$BO$11</f>
        <v>0</v>
      </c>
      <c r="BP38" s="249"/>
      <c r="BQ38" s="98">
        <f>BP38*$E39*$F39*$H39*$K39*$BQ$11</f>
        <v>0</v>
      </c>
      <c r="BR38" s="249"/>
      <c r="BS38" s="98">
        <f>BR38*$E39*$F39*$H39*$K39*$BS$11</f>
        <v>0</v>
      </c>
      <c r="BT38" s="249"/>
      <c r="BU38" s="98">
        <f>BT38*$E39*$F39*$H39*$K39*$BU$11</f>
        <v>0</v>
      </c>
      <c r="BV38" s="350"/>
      <c r="BW38" s="98">
        <f>BV38*$E39*$F39*$H39*$K39*$BW$11</f>
        <v>0</v>
      </c>
      <c r="BX38" s="249"/>
      <c r="BY38" s="98">
        <f>BX38*$E39*$F39*$H39*$K39*$BY$11</f>
        <v>0</v>
      </c>
      <c r="BZ38" s="350"/>
      <c r="CA38" s="329">
        <f>BZ38*$E39*$F39*$H39*$K39*$CA$11</f>
        <v>0</v>
      </c>
      <c r="CB38" s="249">
        <v>5</v>
      </c>
      <c r="CC38" s="98">
        <f>CB38*$E39*$F39*$H39*$K39*$CC$11</f>
        <v>111461.28</v>
      </c>
      <c r="CD38" s="249"/>
      <c r="CE38" s="98">
        <f>CD38*$E39*$F39*$H39*$K39*$CE$11</f>
        <v>0</v>
      </c>
      <c r="CF38" s="249">
        <v>4</v>
      </c>
      <c r="CG38" s="98">
        <f>CF38*$E39*$F39*$H39*$K39*$CG$11</f>
        <v>89169.02399999999</v>
      </c>
      <c r="CH38" s="249"/>
      <c r="CI38" s="98">
        <f>CH38*$E39*$F39*$H39*$K39*$CI$11</f>
        <v>0</v>
      </c>
      <c r="CJ38" s="249"/>
      <c r="CK38" s="98">
        <f>CJ38*$E39*$F39*$H39*$K39*$CK$11</f>
        <v>0</v>
      </c>
      <c r="CL38" s="249"/>
      <c r="CM38" s="98">
        <f>CL38*$E39*$F39*$H39*$K39*$CM$11</f>
        <v>0</v>
      </c>
      <c r="CN38" s="249"/>
      <c r="CO38" s="98">
        <f>CN38*$E39*$F39*$H39*$K39*$CO$11</f>
        <v>0</v>
      </c>
      <c r="CP38" s="249"/>
      <c r="CQ38" s="98">
        <f>CP38*$E39*$F39*$H39*$L39*$CQ$11</f>
        <v>0</v>
      </c>
      <c r="CR38" s="249"/>
      <c r="CS38" s="98">
        <f>CR38*$E39*$F39*$H39*$M39*$CS$11</f>
        <v>0</v>
      </c>
      <c r="CT38" s="97"/>
      <c r="CU38" s="98">
        <f>CT38*E39*F39*H39</f>
        <v>0</v>
      </c>
      <c r="CV38" s="97"/>
      <c r="CW38" s="98"/>
      <c r="CX38" s="331">
        <f>SUM(P38+N39+Z38+R38+T38+AB38+X38+V38+AD38+AH38+AF38+AJ38+AL38+AP38+BL38+BR38+AN38+AZ38+BB38+CD38+CF38+CB38+CH38+CJ38+BV38+BX38+AR38+AT38+AV38+AX38+BN38+BP38+BT38+BD38+BF38+BH38+BJ38+BZ38+CL38+CN38+CP38+CR38+CT38+CV38)</f>
        <v>19</v>
      </c>
      <c r="CY38" s="331">
        <f>SUM(Q38+O39+AA38+S38+U38+AC38+Y38+W38+AE38+AI38+AG38+AK38+AM38+AQ38+BM38+BS38+AO38+BA38+BC38+CE38+CG38+CC38+CI38+CK38+BW38+BY38+AS38+AU38+AW38+AY38+BO38+BQ38+BU38+BE38+BG38+BI38+BK38+CA38+CM38+CO38+CQ38+CS38+CU38+CW38)</f>
        <v>386399.10399999993</v>
      </c>
    </row>
    <row r="39" spans="1:103" s="355" customFormat="1" ht="30" x14ac:dyDescent="0.25">
      <c r="A39" s="240"/>
      <c r="B39" s="240">
        <v>14</v>
      </c>
      <c r="C39" s="245" t="s">
        <v>969</v>
      </c>
      <c r="D39" s="92" t="s">
        <v>970</v>
      </c>
      <c r="E39" s="246">
        <v>13540</v>
      </c>
      <c r="F39" s="93">
        <v>0.98</v>
      </c>
      <c r="G39" s="93"/>
      <c r="H39" s="94">
        <v>1</v>
      </c>
      <c r="I39" s="88"/>
      <c r="J39" s="95">
        <v>1.4</v>
      </c>
      <c r="K39" s="95">
        <v>1.68</v>
      </c>
      <c r="L39" s="95">
        <v>2.23</v>
      </c>
      <c r="M39" s="96">
        <v>2.57</v>
      </c>
      <c r="N39" s="249"/>
      <c r="O39" s="98">
        <f>SUM(N39*$E39*$F39*$H39*$J39*$O$11)</f>
        <v>0</v>
      </c>
      <c r="P39" s="156">
        <f t="shared" ref="O39:BZ40" si="22">SUM(P40:P42)</f>
        <v>0</v>
      </c>
      <c r="Q39" s="156">
        <f t="shared" si="22"/>
        <v>0</v>
      </c>
      <c r="R39" s="574">
        <f t="shared" si="22"/>
        <v>165</v>
      </c>
      <c r="S39" s="574">
        <f t="shared" si="22"/>
        <v>41700356.599999994</v>
      </c>
      <c r="T39" s="156">
        <f t="shared" si="22"/>
        <v>0</v>
      </c>
      <c r="U39" s="156">
        <f t="shared" si="22"/>
        <v>0</v>
      </c>
      <c r="V39" s="156">
        <f t="shared" si="22"/>
        <v>0</v>
      </c>
      <c r="W39" s="156">
        <f t="shared" si="22"/>
        <v>0</v>
      </c>
      <c r="X39" s="156">
        <f t="shared" si="22"/>
        <v>0</v>
      </c>
      <c r="Y39" s="156">
        <f t="shared" si="22"/>
        <v>0</v>
      </c>
      <c r="Z39" s="156">
        <f t="shared" si="22"/>
        <v>0</v>
      </c>
      <c r="AA39" s="156">
        <f t="shared" si="22"/>
        <v>0</v>
      </c>
      <c r="AB39" s="156">
        <f t="shared" si="22"/>
        <v>0</v>
      </c>
      <c r="AC39" s="156">
        <f t="shared" si="22"/>
        <v>0</v>
      </c>
      <c r="AD39" s="156">
        <f t="shared" si="22"/>
        <v>0</v>
      </c>
      <c r="AE39" s="156">
        <f t="shared" si="22"/>
        <v>0</v>
      </c>
      <c r="AF39" s="156">
        <f t="shared" si="22"/>
        <v>0</v>
      </c>
      <c r="AG39" s="156">
        <f t="shared" si="22"/>
        <v>0</v>
      </c>
      <c r="AH39" s="156">
        <f t="shared" si="22"/>
        <v>0</v>
      </c>
      <c r="AI39" s="156">
        <f t="shared" si="22"/>
        <v>0</v>
      </c>
      <c r="AJ39" s="156">
        <f t="shared" si="22"/>
        <v>0</v>
      </c>
      <c r="AK39" s="156">
        <f t="shared" si="22"/>
        <v>0</v>
      </c>
      <c r="AL39" s="156">
        <f t="shared" si="22"/>
        <v>0</v>
      </c>
      <c r="AM39" s="156">
        <f t="shared" si="22"/>
        <v>0</v>
      </c>
      <c r="AN39" s="156">
        <f t="shared" si="22"/>
        <v>0</v>
      </c>
      <c r="AO39" s="156">
        <f t="shared" si="22"/>
        <v>0</v>
      </c>
      <c r="AP39" s="156">
        <f t="shared" si="22"/>
        <v>0</v>
      </c>
      <c r="AQ39" s="156">
        <f t="shared" si="22"/>
        <v>0</v>
      </c>
      <c r="AR39" s="156">
        <f t="shared" si="22"/>
        <v>0</v>
      </c>
      <c r="AS39" s="156">
        <f t="shared" si="22"/>
        <v>0</v>
      </c>
      <c r="AT39" s="156">
        <f t="shared" si="22"/>
        <v>0</v>
      </c>
      <c r="AU39" s="156">
        <f t="shared" si="22"/>
        <v>0</v>
      </c>
      <c r="AV39" s="156">
        <f t="shared" si="22"/>
        <v>0</v>
      </c>
      <c r="AW39" s="156">
        <f t="shared" si="22"/>
        <v>0</v>
      </c>
      <c r="AX39" s="156">
        <f t="shared" si="22"/>
        <v>0</v>
      </c>
      <c r="AY39" s="156">
        <f t="shared" si="22"/>
        <v>0</v>
      </c>
      <c r="AZ39" s="156">
        <f t="shared" si="22"/>
        <v>0</v>
      </c>
      <c r="BA39" s="156">
        <f t="shared" si="22"/>
        <v>0</v>
      </c>
      <c r="BB39" s="156">
        <f t="shared" si="22"/>
        <v>0</v>
      </c>
      <c r="BC39" s="156">
        <f t="shared" si="22"/>
        <v>0</v>
      </c>
      <c r="BD39" s="156">
        <f t="shared" si="22"/>
        <v>0</v>
      </c>
      <c r="BE39" s="156">
        <f t="shared" si="22"/>
        <v>0</v>
      </c>
      <c r="BF39" s="156">
        <f t="shared" si="22"/>
        <v>0</v>
      </c>
      <c r="BG39" s="156">
        <f t="shared" si="22"/>
        <v>0</v>
      </c>
      <c r="BH39" s="156">
        <f t="shared" si="22"/>
        <v>0</v>
      </c>
      <c r="BI39" s="156">
        <f t="shared" si="22"/>
        <v>0</v>
      </c>
      <c r="BJ39" s="156">
        <f t="shared" si="22"/>
        <v>0</v>
      </c>
      <c r="BK39" s="156">
        <f t="shared" si="22"/>
        <v>0</v>
      </c>
      <c r="BL39" s="156">
        <f t="shared" si="22"/>
        <v>0</v>
      </c>
      <c r="BM39" s="156">
        <f t="shared" si="22"/>
        <v>0</v>
      </c>
      <c r="BN39" s="156">
        <f t="shared" si="22"/>
        <v>0</v>
      </c>
      <c r="BO39" s="156">
        <f t="shared" si="22"/>
        <v>0</v>
      </c>
      <c r="BP39" s="156">
        <f t="shared" si="22"/>
        <v>0</v>
      </c>
      <c r="BQ39" s="156">
        <f t="shared" si="22"/>
        <v>0</v>
      </c>
      <c r="BR39" s="156">
        <f t="shared" si="22"/>
        <v>0</v>
      </c>
      <c r="BS39" s="156">
        <f t="shared" si="22"/>
        <v>0</v>
      </c>
      <c r="BT39" s="156">
        <f t="shared" si="22"/>
        <v>0</v>
      </c>
      <c r="BU39" s="156">
        <f t="shared" si="22"/>
        <v>0</v>
      </c>
      <c r="BV39" s="156">
        <f t="shared" si="22"/>
        <v>0</v>
      </c>
      <c r="BW39" s="156">
        <f t="shared" si="22"/>
        <v>0</v>
      </c>
      <c r="BX39" s="156">
        <f t="shared" si="22"/>
        <v>0</v>
      </c>
      <c r="BY39" s="156">
        <f t="shared" si="22"/>
        <v>0</v>
      </c>
      <c r="BZ39" s="352">
        <f t="shared" si="22"/>
        <v>0</v>
      </c>
      <c r="CA39" s="352">
        <f t="shared" ref="CA39:CY39" si="23">SUM(CA40:CA42)</f>
        <v>0</v>
      </c>
      <c r="CB39" s="156">
        <f t="shared" si="23"/>
        <v>0</v>
      </c>
      <c r="CC39" s="156">
        <f t="shared" si="23"/>
        <v>0</v>
      </c>
      <c r="CD39" s="156">
        <f t="shared" si="23"/>
        <v>0</v>
      </c>
      <c r="CE39" s="156">
        <f t="shared" si="23"/>
        <v>0</v>
      </c>
      <c r="CF39" s="156">
        <f t="shared" si="23"/>
        <v>0</v>
      </c>
      <c r="CG39" s="156">
        <f t="shared" si="23"/>
        <v>0</v>
      </c>
      <c r="CH39" s="156">
        <f t="shared" si="23"/>
        <v>0</v>
      </c>
      <c r="CI39" s="156">
        <f t="shared" si="23"/>
        <v>0</v>
      </c>
      <c r="CJ39" s="156">
        <f t="shared" si="23"/>
        <v>0</v>
      </c>
      <c r="CK39" s="156">
        <f t="shared" si="23"/>
        <v>0</v>
      </c>
      <c r="CL39" s="156">
        <f t="shared" si="23"/>
        <v>0</v>
      </c>
      <c r="CM39" s="156">
        <f t="shared" si="23"/>
        <v>0</v>
      </c>
      <c r="CN39" s="156">
        <f t="shared" si="23"/>
        <v>0</v>
      </c>
      <c r="CO39" s="156">
        <f t="shared" si="23"/>
        <v>0</v>
      </c>
      <c r="CP39" s="156">
        <f t="shared" si="23"/>
        <v>0</v>
      </c>
      <c r="CQ39" s="156">
        <f t="shared" si="23"/>
        <v>0</v>
      </c>
      <c r="CR39" s="156">
        <f t="shared" si="23"/>
        <v>0</v>
      </c>
      <c r="CS39" s="156">
        <f t="shared" si="23"/>
        <v>0</v>
      </c>
      <c r="CT39" s="156">
        <f t="shared" si="23"/>
        <v>0</v>
      </c>
      <c r="CU39" s="156">
        <f t="shared" si="23"/>
        <v>0</v>
      </c>
      <c r="CV39" s="156">
        <f t="shared" si="23"/>
        <v>0</v>
      </c>
      <c r="CW39" s="156">
        <f t="shared" si="23"/>
        <v>0</v>
      </c>
      <c r="CX39" s="156">
        <f t="shared" si="23"/>
        <v>165</v>
      </c>
      <c r="CY39" s="156">
        <f t="shared" si="23"/>
        <v>41700356.599999994</v>
      </c>
    </row>
    <row r="40" spans="1:103" x14ac:dyDescent="0.25">
      <c r="A40" s="112">
        <v>8</v>
      </c>
      <c r="B40" s="112"/>
      <c r="C40" s="240" t="s">
        <v>971</v>
      </c>
      <c r="D40" s="243" t="s">
        <v>207</v>
      </c>
      <c r="E40" s="246">
        <v>13540</v>
      </c>
      <c r="F40" s="157">
        <v>12.8</v>
      </c>
      <c r="G40" s="157"/>
      <c r="H40" s="236">
        <v>1</v>
      </c>
      <c r="I40" s="68"/>
      <c r="J40" s="155"/>
      <c r="K40" s="155"/>
      <c r="L40" s="155"/>
      <c r="M40" s="96">
        <v>2.57</v>
      </c>
      <c r="N40" s="156">
        <f>SUM(N41:N43)</f>
        <v>0</v>
      </c>
      <c r="O40" s="156">
        <f t="shared" si="22"/>
        <v>0</v>
      </c>
      <c r="P40" s="249"/>
      <c r="Q40" s="98">
        <f>SUM(P40*$E41*$F41*$H41*$J41*$Q$11)</f>
        <v>0</v>
      </c>
      <c r="R40" s="278">
        <v>5</v>
      </c>
      <c r="S40" s="566">
        <f>SUM(R40*$E41*$F41*$H41*$J41*$S$11)</f>
        <v>753501</v>
      </c>
      <c r="T40" s="249"/>
      <c r="U40" s="98">
        <f>SUM(T40*$E41*$F41*$H41*$J41*$U$11)</f>
        <v>0</v>
      </c>
      <c r="V40" s="249"/>
      <c r="W40" s="98">
        <f>SUM(V40*$E41*$F41*$H41*$J41*$W$11)</f>
        <v>0</v>
      </c>
      <c r="X40" s="250"/>
      <c r="Y40" s="97">
        <f>SUM(X40*$E41*$F41*$H41*$J41*$Y$11)</f>
        <v>0</v>
      </c>
      <c r="Z40" s="326">
        <v>0</v>
      </c>
      <c r="AA40" s="98">
        <v>0</v>
      </c>
      <c r="AB40" s="249">
        <v>0</v>
      </c>
      <c r="AC40" s="98">
        <v>0</v>
      </c>
      <c r="AD40" s="249">
        <v>0</v>
      </c>
      <c r="AE40" s="98">
        <v>0</v>
      </c>
      <c r="AF40" s="249">
        <v>0</v>
      </c>
      <c r="AG40" s="98">
        <v>0</v>
      </c>
      <c r="AH40" s="249">
        <v>0</v>
      </c>
      <c r="AI40" s="98">
        <v>0</v>
      </c>
      <c r="AJ40" s="249"/>
      <c r="AK40" s="98">
        <f>AJ40*$E41*$F41*$H41*$K41*$AK$11</f>
        <v>0</v>
      </c>
      <c r="AL40" s="326"/>
      <c r="AM40" s="98">
        <f>SUM(AL40*$E41*$F41*$H41*$J41*$AM$11)</f>
        <v>0</v>
      </c>
      <c r="AN40" s="249"/>
      <c r="AO40" s="97">
        <f>SUM(AN40*$E41*$F41*$H41*$J41*$AO$11)</f>
        <v>0</v>
      </c>
      <c r="AP40" s="249"/>
      <c r="AQ40" s="98">
        <f>SUM(AP40*$E41*$F41*$H41*$J41*$AQ$11)</f>
        <v>0</v>
      </c>
      <c r="AR40" s="249"/>
      <c r="AS40" s="98">
        <f>SUM(AR40*$E41*$F41*$H41*$J41*$AS$11)</f>
        <v>0</v>
      </c>
      <c r="AT40" s="249"/>
      <c r="AU40" s="98">
        <f>SUM(AT40*$E41*$F41*$H41*$J41*$AU$11)</f>
        <v>0</v>
      </c>
      <c r="AV40" s="249"/>
      <c r="AW40" s="98">
        <f>SUM(AV40*$E41*$F41*$H41*$J41*$AW$11)</f>
        <v>0</v>
      </c>
      <c r="AX40" s="249"/>
      <c r="AY40" s="98">
        <f>SUM(AX40*$E41*$F41*$H41*$J41*$AY$11)</f>
        <v>0</v>
      </c>
      <c r="AZ40" s="249"/>
      <c r="BA40" s="98">
        <f>SUM(AZ40*$E41*$F41*$H41*$J41*$BA$11)</f>
        <v>0</v>
      </c>
      <c r="BB40" s="249"/>
      <c r="BC40" s="98">
        <f>SUM(BB40*$E41*$F41*$H41*$J41*$BC$11)</f>
        <v>0</v>
      </c>
      <c r="BD40" s="249"/>
      <c r="BE40" s="98">
        <f>SUM(BD40*$E41*$F41*$H41*$J41*$BE$11)</f>
        <v>0</v>
      </c>
      <c r="BF40" s="249"/>
      <c r="BG40" s="98">
        <f>SUM(BF40*$E41*$F41*$H41*$J41*$BG$11)</f>
        <v>0</v>
      </c>
      <c r="BH40" s="249"/>
      <c r="BI40" s="98">
        <f>SUM(BH40*$E41*$F41*$H41*$J41*$BI$11)</f>
        <v>0</v>
      </c>
      <c r="BJ40" s="249"/>
      <c r="BK40" s="98">
        <f>SUM(BJ40*$E41*$F41*$H41*$J41*$BK$11)</f>
        <v>0</v>
      </c>
      <c r="BL40" s="249"/>
      <c r="BM40" s="98">
        <f>BL40*$E41*$F41*$H41*$K41*$BM$11</f>
        <v>0</v>
      </c>
      <c r="BN40" s="249"/>
      <c r="BO40" s="98">
        <f>BN40*$E41*$F41*$H41*$K41*$BO$11</f>
        <v>0</v>
      </c>
      <c r="BP40" s="249"/>
      <c r="BQ40" s="98">
        <f>BP40*$E41*$F41*$H41*$K41*$BQ$11</f>
        <v>0</v>
      </c>
      <c r="BR40" s="249"/>
      <c r="BS40" s="98">
        <f>BR40*$E41*$F41*$H41*$K41*$BS$11</f>
        <v>0</v>
      </c>
      <c r="BT40" s="249"/>
      <c r="BU40" s="98">
        <f>BT40*$E41*$F41*$H41*$K41*$BU$11</f>
        <v>0</v>
      </c>
      <c r="BV40" s="350"/>
      <c r="BW40" s="98">
        <f>BV40*$E41*$F41*$H41*$K41*$BW$11</f>
        <v>0</v>
      </c>
      <c r="BX40" s="249"/>
      <c r="BY40" s="98">
        <f>BX40*$E41*$F41*$H41*$K41*$BY$11</f>
        <v>0</v>
      </c>
      <c r="BZ40" s="350"/>
      <c r="CA40" s="329">
        <f>BZ40*$E41*$F41*$H41*$K41*$CA$11</f>
        <v>0</v>
      </c>
      <c r="CB40" s="249"/>
      <c r="CC40" s="98">
        <f>CB40*$E41*$F41*$H41*$K41*$CC$11</f>
        <v>0</v>
      </c>
      <c r="CD40" s="249"/>
      <c r="CE40" s="98">
        <f>CD40*$E41*$F41*$H41*$K41*$CE$11</f>
        <v>0</v>
      </c>
      <c r="CF40" s="249"/>
      <c r="CG40" s="98">
        <f>CF40*$E41*$F41*$H41*$K41*$CG$11</f>
        <v>0</v>
      </c>
      <c r="CH40" s="249"/>
      <c r="CI40" s="98">
        <f>CH40*$E41*$F41*$H41*$K41*$CI$11</f>
        <v>0</v>
      </c>
      <c r="CJ40" s="249"/>
      <c r="CK40" s="98">
        <f>CJ40*$E41*$F41*$H41*$K41*$CK$11</f>
        <v>0</v>
      </c>
      <c r="CL40" s="249"/>
      <c r="CM40" s="98">
        <f>CL40*$E41*$F41*$H41*$K41*$CM$11</f>
        <v>0</v>
      </c>
      <c r="CN40" s="249"/>
      <c r="CO40" s="98">
        <f>CN40*$E41*$F41*$H41*$K41*$CO$11</f>
        <v>0</v>
      </c>
      <c r="CP40" s="249"/>
      <c r="CQ40" s="98">
        <f>CP40*$E41*$F41*$H41*$L41*$CQ$11</f>
        <v>0</v>
      </c>
      <c r="CR40" s="249"/>
      <c r="CS40" s="98">
        <f>CR40*$E41*$F41*$H41*$M41*$CS$11</f>
        <v>0</v>
      </c>
      <c r="CT40" s="97"/>
      <c r="CU40" s="98">
        <f>CT40*E41*F41*H41</f>
        <v>0</v>
      </c>
      <c r="CV40" s="97"/>
      <c r="CW40" s="98"/>
      <c r="CX40" s="331">
        <f t="shared" ref="CX40:CY42" si="24">SUM(P40+N41+Z40+R40+T40+AB40+X40+V40+AD40+AH40+AF40+AJ40+AL40+AP40+BL40+BR40+AN40+AZ40+BB40+CD40+CF40+CB40+CH40+CJ40+BV40+BX40+AR40+AT40+AV40+AX40+BN40+BP40+BT40+BD40+BF40+BH40+BJ40+BZ40+CL40+CN40+CP40+CR40+CT40+CV40)</f>
        <v>5</v>
      </c>
      <c r="CY40" s="331">
        <f t="shared" si="24"/>
        <v>753501</v>
      </c>
    </row>
    <row r="41" spans="1:103" ht="60" x14ac:dyDescent="0.25">
      <c r="A41" s="91"/>
      <c r="B41" s="91">
        <v>15</v>
      </c>
      <c r="C41" s="245" t="s">
        <v>972</v>
      </c>
      <c r="D41" s="92" t="s">
        <v>209</v>
      </c>
      <c r="E41" s="246">
        <v>13540</v>
      </c>
      <c r="F41" s="93">
        <v>7.95</v>
      </c>
      <c r="G41" s="93"/>
      <c r="H41" s="247">
        <v>1</v>
      </c>
      <c r="I41" s="248"/>
      <c r="J41" s="95">
        <v>1.4</v>
      </c>
      <c r="K41" s="95">
        <v>1.68</v>
      </c>
      <c r="L41" s="95">
        <v>2.23</v>
      </c>
      <c r="M41" s="96">
        <v>2.57</v>
      </c>
      <c r="N41" s="249"/>
      <c r="O41" s="98">
        <f>SUM(N41*$E41*$F41*$H41*$J41*$O$11)</f>
        <v>0</v>
      </c>
      <c r="P41" s="250">
        <v>0</v>
      </c>
      <c r="Q41" s="146"/>
      <c r="R41" s="566">
        <v>130</v>
      </c>
      <c r="S41" s="566">
        <f>SUM(R41*$E42*$F42*$H42*$J42*$S$11)</f>
        <v>35066704.399999999</v>
      </c>
      <c r="T41" s="250">
        <v>0</v>
      </c>
      <c r="U41" s="98">
        <f>SUM(T41*$E42*$F42*$H42*$J42*$U$11)</f>
        <v>0</v>
      </c>
      <c r="V41" s="250">
        <v>0</v>
      </c>
      <c r="W41" s="146"/>
      <c r="X41" s="250"/>
      <c r="Y41" s="104"/>
      <c r="Z41" s="326">
        <v>0</v>
      </c>
      <c r="AA41" s="146">
        <v>0</v>
      </c>
      <c r="AB41" s="250">
        <v>0</v>
      </c>
      <c r="AC41" s="146">
        <v>0</v>
      </c>
      <c r="AD41" s="250">
        <v>0</v>
      </c>
      <c r="AE41" s="146">
        <v>0</v>
      </c>
      <c r="AF41" s="250">
        <v>0</v>
      </c>
      <c r="AG41" s="98">
        <f>AF41*E42*F42*H42*J42</f>
        <v>0</v>
      </c>
      <c r="AH41" s="250"/>
      <c r="AI41" s="98"/>
      <c r="AJ41" s="250">
        <v>0</v>
      </c>
      <c r="AK41" s="146"/>
      <c r="AL41" s="326"/>
      <c r="AM41" s="146"/>
      <c r="AN41" s="250"/>
      <c r="AO41" s="104"/>
      <c r="AP41" s="250">
        <v>0</v>
      </c>
      <c r="AQ41" s="146"/>
      <c r="AR41" s="250">
        <v>0</v>
      </c>
      <c r="AS41" s="146"/>
      <c r="AT41" s="250"/>
      <c r="AU41" s="146"/>
      <c r="AV41" s="250"/>
      <c r="AW41" s="146"/>
      <c r="AX41" s="250"/>
      <c r="AY41" s="146"/>
      <c r="AZ41" s="249"/>
      <c r="BA41" s="146"/>
      <c r="BB41" s="250">
        <v>0</v>
      </c>
      <c r="BC41" s="146"/>
      <c r="BD41" s="250">
        <v>0</v>
      </c>
      <c r="BE41" s="146"/>
      <c r="BF41" s="250">
        <v>0</v>
      </c>
      <c r="BG41" s="146"/>
      <c r="BH41" s="249"/>
      <c r="BI41" s="146"/>
      <c r="BJ41" s="250"/>
      <c r="BK41" s="146"/>
      <c r="BL41" s="249"/>
      <c r="BM41" s="146"/>
      <c r="BN41" s="250">
        <v>0</v>
      </c>
      <c r="BO41" s="146"/>
      <c r="BP41" s="250">
        <v>0</v>
      </c>
      <c r="BQ41" s="146"/>
      <c r="BR41" s="250">
        <v>0</v>
      </c>
      <c r="BS41" s="146"/>
      <c r="BT41" s="250">
        <v>0</v>
      </c>
      <c r="BU41" s="146"/>
      <c r="BV41" s="328">
        <v>0</v>
      </c>
      <c r="BW41" s="146"/>
      <c r="BX41" s="250">
        <v>0</v>
      </c>
      <c r="BY41" s="146"/>
      <c r="BZ41" s="328"/>
      <c r="CA41" s="354"/>
      <c r="CB41" s="250">
        <v>0</v>
      </c>
      <c r="CC41" s="146"/>
      <c r="CD41" s="250">
        <v>0</v>
      </c>
      <c r="CE41" s="146"/>
      <c r="CF41" s="250">
        <v>0</v>
      </c>
      <c r="CG41" s="146"/>
      <c r="CH41" s="250">
        <v>0</v>
      </c>
      <c r="CI41" s="146"/>
      <c r="CJ41" s="250"/>
      <c r="CK41" s="146"/>
      <c r="CL41" s="250"/>
      <c r="CM41" s="146"/>
      <c r="CN41" s="250">
        <v>0</v>
      </c>
      <c r="CO41" s="146"/>
      <c r="CP41" s="250">
        <v>0</v>
      </c>
      <c r="CQ41" s="146"/>
      <c r="CR41" s="250">
        <v>0</v>
      </c>
      <c r="CS41" s="146"/>
      <c r="CT41" s="97"/>
      <c r="CU41" s="146"/>
      <c r="CV41" s="97"/>
      <c r="CW41" s="146"/>
      <c r="CX41" s="331">
        <f t="shared" si="24"/>
        <v>130</v>
      </c>
      <c r="CY41" s="331">
        <f t="shared" si="24"/>
        <v>35066704.399999999</v>
      </c>
    </row>
    <row r="42" spans="1:103" ht="30" x14ac:dyDescent="0.25">
      <c r="A42" s="91"/>
      <c r="B42" s="91">
        <v>16</v>
      </c>
      <c r="C42" s="245" t="s">
        <v>973</v>
      </c>
      <c r="D42" s="278" t="s">
        <v>211</v>
      </c>
      <c r="E42" s="246">
        <v>13540</v>
      </c>
      <c r="F42" s="94">
        <v>14.23</v>
      </c>
      <c r="G42" s="94"/>
      <c r="H42" s="247">
        <v>1</v>
      </c>
      <c r="I42" s="248"/>
      <c r="J42" s="164">
        <v>1.4</v>
      </c>
      <c r="K42" s="164">
        <v>1.68</v>
      </c>
      <c r="L42" s="164">
        <v>2.23</v>
      </c>
      <c r="M42" s="165">
        <v>2.57</v>
      </c>
      <c r="N42" s="249">
        <v>0</v>
      </c>
      <c r="O42" s="146"/>
      <c r="P42" s="249"/>
      <c r="Q42" s="146"/>
      <c r="R42" s="278">
        <v>30</v>
      </c>
      <c r="S42" s="566">
        <f>SUM(R42*$E43*$F43*$H43*$J43*$S$11)</f>
        <v>5880151.1999999993</v>
      </c>
      <c r="T42" s="249"/>
      <c r="U42" s="98">
        <f>SUM(T42*$E43*$F43*$H43*$J43*$U$11)</f>
        <v>0</v>
      </c>
      <c r="V42" s="249"/>
      <c r="W42" s="146"/>
      <c r="X42" s="250"/>
      <c r="Y42" s="104"/>
      <c r="Z42" s="326">
        <v>0</v>
      </c>
      <c r="AA42" s="146">
        <v>0</v>
      </c>
      <c r="AB42" s="249">
        <v>0</v>
      </c>
      <c r="AC42" s="146">
        <v>0</v>
      </c>
      <c r="AD42" s="249">
        <v>0</v>
      </c>
      <c r="AE42" s="146">
        <v>0</v>
      </c>
      <c r="AF42" s="249">
        <v>0</v>
      </c>
      <c r="AG42" s="98">
        <f>AF42*E43*F43*H43*J43</f>
        <v>0</v>
      </c>
      <c r="AH42" s="249">
        <v>0</v>
      </c>
      <c r="AI42" s="146">
        <v>0</v>
      </c>
      <c r="AJ42" s="249"/>
      <c r="AK42" s="146"/>
      <c r="AL42" s="326"/>
      <c r="AM42" s="146"/>
      <c r="AN42" s="249"/>
      <c r="AO42" s="104"/>
      <c r="AP42" s="249"/>
      <c r="AQ42" s="146"/>
      <c r="AR42" s="249"/>
      <c r="AS42" s="146"/>
      <c r="AT42" s="249"/>
      <c r="AU42" s="146"/>
      <c r="AV42" s="249"/>
      <c r="AW42" s="146"/>
      <c r="AX42" s="249"/>
      <c r="AY42" s="146"/>
      <c r="AZ42" s="249"/>
      <c r="BA42" s="146"/>
      <c r="BB42" s="249"/>
      <c r="BC42" s="146"/>
      <c r="BD42" s="249"/>
      <c r="BE42" s="146"/>
      <c r="BF42" s="249"/>
      <c r="BG42" s="146"/>
      <c r="BH42" s="249"/>
      <c r="BI42" s="146"/>
      <c r="BJ42" s="249"/>
      <c r="BK42" s="146"/>
      <c r="BL42" s="249"/>
      <c r="BM42" s="146"/>
      <c r="BN42" s="249"/>
      <c r="BO42" s="146"/>
      <c r="BP42" s="249"/>
      <c r="BQ42" s="146"/>
      <c r="BR42" s="249"/>
      <c r="BS42" s="146"/>
      <c r="BT42" s="249"/>
      <c r="BU42" s="146"/>
      <c r="BV42" s="350"/>
      <c r="BW42" s="146"/>
      <c r="BX42" s="249"/>
      <c r="BY42" s="146"/>
      <c r="BZ42" s="350"/>
      <c r="CA42" s="354"/>
      <c r="CB42" s="249"/>
      <c r="CC42" s="146"/>
      <c r="CD42" s="249"/>
      <c r="CE42" s="146"/>
      <c r="CF42" s="249"/>
      <c r="CG42" s="146"/>
      <c r="CH42" s="249"/>
      <c r="CI42" s="146"/>
      <c r="CJ42" s="249"/>
      <c r="CK42" s="146"/>
      <c r="CL42" s="249"/>
      <c r="CM42" s="146"/>
      <c r="CN42" s="249"/>
      <c r="CO42" s="146"/>
      <c r="CP42" s="249"/>
      <c r="CQ42" s="146"/>
      <c r="CR42" s="249"/>
      <c r="CS42" s="146"/>
      <c r="CT42" s="97"/>
      <c r="CU42" s="146"/>
      <c r="CV42" s="97"/>
      <c r="CW42" s="146"/>
      <c r="CX42" s="331">
        <f t="shared" si="24"/>
        <v>30</v>
      </c>
      <c r="CY42" s="331">
        <f t="shared" si="24"/>
        <v>5880151.1999999993</v>
      </c>
    </row>
    <row r="43" spans="1:103" s="355" customFormat="1" ht="60" x14ac:dyDescent="0.25">
      <c r="A43" s="91"/>
      <c r="B43" s="91">
        <v>17</v>
      </c>
      <c r="C43" s="245" t="s">
        <v>974</v>
      </c>
      <c r="D43" s="278" t="s">
        <v>975</v>
      </c>
      <c r="E43" s="246">
        <v>13540</v>
      </c>
      <c r="F43" s="94">
        <v>10.34</v>
      </c>
      <c r="G43" s="94"/>
      <c r="H43" s="247">
        <v>1</v>
      </c>
      <c r="I43" s="248"/>
      <c r="J43" s="164">
        <v>1.4</v>
      </c>
      <c r="K43" s="164">
        <v>1.68</v>
      </c>
      <c r="L43" s="164">
        <v>2.23</v>
      </c>
      <c r="M43" s="165">
        <v>2.57</v>
      </c>
      <c r="N43" s="249"/>
      <c r="O43" s="146"/>
      <c r="P43" s="156">
        <f t="shared" ref="N43:BY44" si="25">SUM(P44:P45)</f>
        <v>0</v>
      </c>
      <c r="Q43" s="156">
        <f t="shared" si="25"/>
        <v>0</v>
      </c>
      <c r="R43" s="574">
        <f t="shared" si="25"/>
        <v>0</v>
      </c>
      <c r="S43" s="574">
        <f t="shared" si="25"/>
        <v>0</v>
      </c>
      <c r="T43" s="156">
        <f t="shared" si="25"/>
        <v>0</v>
      </c>
      <c r="U43" s="156">
        <f t="shared" si="25"/>
        <v>0</v>
      </c>
      <c r="V43" s="156">
        <f t="shared" si="25"/>
        <v>0</v>
      </c>
      <c r="W43" s="156">
        <f t="shared" si="25"/>
        <v>0</v>
      </c>
      <c r="X43" s="156">
        <f t="shared" si="25"/>
        <v>0</v>
      </c>
      <c r="Y43" s="156">
        <f t="shared" si="25"/>
        <v>0</v>
      </c>
      <c r="Z43" s="156">
        <v>0</v>
      </c>
      <c r="AA43" s="156">
        <v>0</v>
      </c>
      <c r="AB43" s="156">
        <v>0</v>
      </c>
      <c r="AC43" s="156">
        <v>0</v>
      </c>
      <c r="AD43" s="156">
        <v>0</v>
      </c>
      <c r="AE43" s="156">
        <v>0</v>
      </c>
      <c r="AF43" s="156">
        <v>0</v>
      </c>
      <c r="AG43" s="156">
        <v>0</v>
      </c>
      <c r="AH43" s="156">
        <v>0</v>
      </c>
      <c r="AI43" s="156">
        <v>0</v>
      </c>
      <c r="AJ43" s="156">
        <f t="shared" ref="AJ43" si="26">SUM(AJ44:AJ45)</f>
        <v>0</v>
      </c>
      <c r="AK43" s="156">
        <f t="shared" si="25"/>
        <v>0</v>
      </c>
      <c r="AL43" s="156">
        <f t="shared" si="25"/>
        <v>0</v>
      </c>
      <c r="AM43" s="156">
        <f t="shared" si="25"/>
        <v>0</v>
      </c>
      <c r="AN43" s="156">
        <f t="shared" si="25"/>
        <v>0</v>
      </c>
      <c r="AO43" s="156">
        <f t="shared" si="25"/>
        <v>0</v>
      </c>
      <c r="AP43" s="156">
        <f t="shared" si="25"/>
        <v>0</v>
      </c>
      <c r="AQ43" s="156">
        <f t="shared" si="25"/>
        <v>0</v>
      </c>
      <c r="AR43" s="156">
        <f t="shared" si="25"/>
        <v>0</v>
      </c>
      <c r="AS43" s="156">
        <f t="shared" si="25"/>
        <v>0</v>
      </c>
      <c r="AT43" s="156">
        <f t="shared" si="25"/>
        <v>0</v>
      </c>
      <c r="AU43" s="156">
        <f t="shared" si="25"/>
        <v>0</v>
      </c>
      <c r="AV43" s="156">
        <f t="shared" si="25"/>
        <v>0</v>
      </c>
      <c r="AW43" s="156">
        <f t="shared" si="25"/>
        <v>0</v>
      </c>
      <c r="AX43" s="156">
        <f t="shared" si="25"/>
        <v>0</v>
      </c>
      <c r="AY43" s="156">
        <f t="shared" si="25"/>
        <v>0</v>
      </c>
      <c r="AZ43" s="156">
        <f t="shared" si="25"/>
        <v>0</v>
      </c>
      <c r="BA43" s="156">
        <f t="shared" si="25"/>
        <v>0</v>
      </c>
      <c r="BB43" s="156">
        <f t="shared" si="25"/>
        <v>0</v>
      </c>
      <c r="BC43" s="156">
        <f t="shared" si="25"/>
        <v>0</v>
      </c>
      <c r="BD43" s="156">
        <f t="shared" si="25"/>
        <v>0</v>
      </c>
      <c r="BE43" s="156">
        <f t="shared" si="25"/>
        <v>0</v>
      </c>
      <c r="BF43" s="156">
        <f t="shared" si="25"/>
        <v>0</v>
      </c>
      <c r="BG43" s="156">
        <f t="shared" si="25"/>
        <v>0</v>
      </c>
      <c r="BH43" s="156">
        <f t="shared" si="25"/>
        <v>0</v>
      </c>
      <c r="BI43" s="156">
        <f t="shared" si="25"/>
        <v>0</v>
      </c>
      <c r="BJ43" s="156">
        <f t="shared" si="25"/>
        <v>0</v>
      </c>
      <c r="BK43" s="156">
        <f t="shared" si="25"/>
        <v>0</v>
      </c>
      <c r="BL43" s="156">
        <f t="shared" si="25"/>
        <v>0</v>
      </c>
      <c r="BM43" s="156">
        <f t="shared" si="25"/>
        <v>0</v>
      </c>
      <c r="BN43" s="156">
        <f t="shared" si="25"/>
        <v>0</v>
      </c>
      <c r="BO43" s="156">
        <f t="shared" si="25"/>
        <v>0</v>
      </c>
      <c r="BP43" s="156">
        <f t="shared" si="25"/>
        <v>0</v>
      </c>
      <c r="BQ43" s="156">
        <f t="shared" si="25"/>
        <v>0</v>
      </c>
      <c r="BR43" s="156">
        <f t="shared" si="25"/>
        <v>0</v>
      </c>
      <c r="BS43" s="156">
        <f t="shared" si="25"/>
        <v>0</v>
      </c>
      <c r="BT43" s="156">
        <f t="shared" si="25"/>
        <v>0</v>
      </c>
      <c r="BU43" s="156">
        <f t="shared" si="25"/>
        <v>0</v>
      </c>
      <c r="BV43" s="352">
        <f t="shared" si="25"/>
        <v>0</v>
      </c>
      <c r="BW43" s="156">
        <f t="shared" si="25"/>
        <v>0</v>
      </c>
      <c r="BX43" s="156">
        <f t="shared" si="25"/>
        <v>0</v>
      </c>
      <c r="BY43" s="156">
        <f t="shared" si="25"/>
        <v>0</v>
      </c>
      <c r="BZ43" s="352">
        <f t="shared" ref="BZ43:CY43" si="27">SUM(BZ44:BZ45)</f>
        <v>0</v>
      </c>
      <c r="CA43" s="352">
        <f t="shared" si="27"/>
        <v>0</v>
      </c>
      <c r="CB43" s="156">
        <f t="shared" si="27"/>
        <v>1</v>
      </c>
      <c r="CC43" s="156">
        <f t="shared" si="27"/>
        <v>31391.135999999995</v>
      </c>
      <c r="CD43" s="156">
        <f t="shared" si="27"/>
        <v>0</v>
      </c>
      <c r="CE43" s="156">
        <f t="shared" si="27"/>
        <v>0</v>
      </c>
      <c r="CF43" s="156">
        <f t="shared" si="27"/>
        <v>0</v>
      </c>
      <c r="CG43" s="156">
        <f t="shared" si="27"/>
        <v>0</v>
      </c>
      <c r="CH43" s="156">
        <f t="shared" si="27"/>
        <v>0</v>
      </c>
      <c r="CI43" s="156">
        <f t="shared" si="27"/>
        <v>0</v>
      </c>
      <c r="CJ43" s="156">
        <f t="shared" si="27"/>
        <v>0</v>
      </c>
      <c r="CK43" s="156">
        <f t="shared" si="27"/>
        <v>0</v>
      </c>
      <c r="CL43" s="156">
        <f t="shared" si="27"/>
        <v>0</v>
      </c>
      <c r="CM43" s="156">
        <f t="shared" si="27"/>
        <v>0</v>
      </c>
      <c r="CN43" s="156">
        <f t="shared" si="27"/>
        <v>0</v>
      </c>
      <c r="CO43" s="156">
        <f t="shared" si="27"/>
        <v>0</v>
      </c>
      <c r="CP43" s="156">
        <f t="shared" si="27"/>
        <v>0</v>
      </c>
      <c r="CQ43" s="156">
        <f t="shared" si="27"/>
        <v>0</v>
      </c>
      <c r="CR43" s="156">
        <f t="shared" si="27"/>
        <v>0</v>
      </c>
      <c r="CS43" s="156">
        <f t="shared" si="27"/>
        <v>0</v>
      </c>
      <c r="CT43" s="156">
        <f t="shared" si="27"/>
        <v>0</v>
      </c>
      <c r="CU43" s="156">
        <f t="shared" si="27"/>
        <v>0</v>
      </c>
      <c r="CV43" s="156">
        <f t="shared" si="27"/>
        <v>0</v>
      </c>
      <c r="CW43" s="156">
        <f t="shared" si="27"/>
        <v>0</v>
      </c>
      <c r="CX43" s="156">
        <f t="shared" si="27"/>
        <v>1</v>
      </c>
      <c r="CY43" s="156">
        <f t="shared" si="27"/>
        <v>31391.135999999995</v>
      </c>
    </row>
    <row r="44" spans="1:103" x14ac:dyDescent="0.25">
      <c r="A44" s="112">
        <v>9</v>
      </c>
      <c r="B44" s="112"/>
      <c r="C44" s="240" t="s">
        <v>976</v>
      </c>
      <c r="D44" s="243" t="s">
        <v>214</v>
      </c>
      <c r="E44" s="246">
        <v>13540</v>
      </c>
      <c r="F44" s="157">
        <v>1.42</v>
      </c>
      <c r="G44" s="157"/>
      <c r="H44" s="236">
        <v>1</v>
      </c>
      <c r="I44" s="68"/>
      <c r="J44" s="155"/>
      <c r="K44" s="155"/>
      <c r="L44" s="155"/>
      <c r="M44" s="96">
        <v>2.57</v>
      </c>
      <c r="N44" s="156">
        <f t="shared" si="25"/>
        <v>0</v>
      </c>
      <c r="O44" s="156">
        <f t="shared" si="25"/>
        <v>0</v>
      </c>
      <c r="P44" s="250"/>
      <c r="Q44" s="98">
        <f>SUM(P44*$E45*$F45*$H45*$J45*$Q$11)</f>
        <v>0</v>
      </c>
      <c r="R44" s="565"/>
      <c r="S44" s="566">
        <f>SUM(R44*$E45*$F45*$H45*$J45*$S$11)</f>
        <v>0</v>
      </c>
      <c r="T44" s="250"/>
      <c r="U44" s="98">
        <f>SUM(T44*$E45*$F45*$H45*$J45*$U$11)</f>
        <v>0</v>
      </c>
      <c r="V44" s="250"/>
      <c r="W44" s="98">
        <f>SUM(V44*$E45*$F45*$H45*$J45*$W$11)</f>
        <v>0</v>
      </c>
      <c r="X44" s="250"/>
      <c r="Y44" s="97">
        <f>SUM(X44*$E45*$F45*$H45*$J45*$Y$11)</f>
        <v>0</v>
      </c>
      <c r="Z44" s="326"/>
      <c r="AA44" s="98"/>
      <c r="AB44" s="250"/>
      <c r="AC44" s="98"/>
      <c r="AD44" s="250"/>
      <c r="AE44" s="98"/>
      <c r="AF44" s="250">
        <v>0</v>
      </c>
      <c r="AG44" s="98">
        <v>0</v>
      </c>
      <c r="AH44" s="250">
        <v>0</v>
      </c>
      <c r="AI44" s="98">
        <v>0</v>
      </c>
      <c r="AJ44" s="250"/>
      <c r="AK44" s="98">
        <f>AJ44*$E45*$F45*$H45*$K45*$AK$11</f>
        <v>0</v>
      </c>
      <c r="AL44" s="326"/>
      <c r="AM44" s="98">
        <f>SUM(AL44*$E45*$F45*$H45*$J45*$AM$11)</f>
        <v>0</v>
      </c>
      <c r="AN44" s="250"/>
      <c r="AO44" s="97">
        <f>SUM(AN44*$E45*$F45*$H45*$J45*$AO$11)</f>
        <v>0</v>
      </c>
      <c r="AP44" s="250"/>
      <c r="AQ44" s="98">
        <f>SUM(AP44*$E45*$F45*$H45*$J45*$AQ$11)</f>
        <v>0</v>
      </c>
      <c r="AR44" s="250"/>
      <c r="AS44" s="98">
        <f>SUM(AR44*$E45*$F45*$H45*$J45*$AS$11)</f>
        <v>0</v>
      </c>
      <c r="AT44" s="250"/>
      <c r="AU44" s="98">
        <f>SUM(AT44*$E45*$F45*$H45*$J45*$AU$11)</f>
        <v>0</v>
      </c>
      <c r="AV44" s="250"/>
      <c r="AW44" s="98">
        <f>SUM(AV44*$E45*$F45*$H45*$J45*$AW$11)</f>
        <v>0</v>
      </c>
      <c r="AX44" s="250"/>
      <c r="AY44" s="98">
        <f>SUM(AX44*$E45*$F45*$H45*$J45*$AY$11)</f>
        <v>0</v>
      </c>
      <c r="AZ44" s="250"/>
      <c r="BA44" s="98">
        <f>SUM(AZ44*$E45*$F45*$H45*$J45*$BA$11)</f>
        <v>0</v>
      </c>
      <c r="BB44" s="250"/>
      <c r="BC44" s="98">
        <f>SUM(BB44*$E45*$F45*$H45*$J45*$BC$11)</f>
        <v>0</v>
      </c>
      <c r="BD44" s="250"/>
      <c r="BE44" s="98">
        <f>SUM(BD44*$E45*$F45*$H45*$J45*$BE$11)</f>
        <v>0</v>
      </c>
      <c r="BF44" s="250"/>
      <c r="BG44" s="98">
        <f>SUM(BF44*$E45*$F45*$H45*$J45*$BG$11)</f>
        <v>0</v>
      </c>
      <c r="BH44" s="250"/>
      <c r="BI44" s="98">
        <f>SUM(BH44*$E45*$F45*$H45*$J45*$BI$11)</f>
        <v>0</v>
      </c>
      <c r="BJ44" s="250"/>
      <c r="BK44" s="98">
        <f>SUM(BJ44*$E45*$F45*$H45*$J45*$BK$11)</f>
        <v>0</v>
      </c>
      <c r="BL44" s="250"/>
      <c r="BM44" s="98">
        <f>BL44*$E45*$F45*$H45*$K45*$BM$11</f>
        <v>0</v>
      </c>
      <c r="BN44" s="250"/>
      <c r="BO44" s="98">
        <f>BN44*$E45*$F45*$H45*$K45*$BO$11</f>
        <v>0</v>
      </c>
      <c r="BP44" s="250"/>
      <c r="BQ44" s="98">
        <f>BP44*$E45*$F45*$H45*$K45*$BQ$11</f>
        <v>0</v>
      </c>
      <c r="BR44" s="250"/>
      <c r="BS44" s="98">
        <f>BR44*$E45*$F45*$H45*$K45*$BS$11</f>
        <v>0</v>
      </c>
      <c r="BT44" s="250"/>
      <c r="BU44" s="98">
        <f>BT44*$E45*$F45*$H45*$K45*$BU$11</f>
        <v>0</v>
      </c>
      <c r="BV44" s="327"/>
      <c r="BW44" s="98">
        <f>BV44*$E45*$F45*$H45*$K45*$BW$11</f>
        <v>0</v>
      </c>
      <c r="BX44" s="250"/>
      <c r="BY44" s="98">
        <f>BX44*$E45*$F45*$H45*$K45*$BY$11</f>
        <v>0</v>
      </c>
      <c r="BZ44" s="328"/>
      <c r="CA44" s="329">
        <f>BZ44*$E45*$F45*$H45*$K45*$CA$11</f>
        <v>0</v>
      </c>
      <c r="CB44" s="250">
        <v>1</v>
      </c>
      <c r="CC44" s="98">
        <f>CB44*$E45*$F45*$H45*$K45*$CC$11</f>
        <v>31391.135999999995</v>
      </c>
      <c r="CD44" s="250"/>
      <c r="CE44" s="98">
        <f>CD44*$E45*$F45*$H45*$K45*$CE$11</f>
        <v>0</v>
      </c>
      <c r="CF44" s="250"/>
      <c r="CG44" s="98">
        <f>CF44*$E45*$F45*$H45*$K45*$CG$11</f>
        <v>0</v>
      </c>
      <c r="CH44" s="250"/>
      <c r="CI44" s="98">
        <f>CH44*$E45*$F45*$H45*$K45*$CI$11</f>
        <v>0</v>
      </c>
      <c r="CJ44" s="330"/>
      <c r="CK44" s="98">
        <f>CJ44*$E45*$F45*$H45*$K45*$CK$11</f>
        <v>0</v>
      </c>
      <c r="CL44" s="250"/>
      <c r="CM44" s="98">
        <f>CL44*$E45*$F45*$H45*$K45*$CM$11</f>
        <v>0</v>
      </c>
      <c r="CN44" s="250"/>
      <c r="CO44" s="98">
        <f>CN44*$E45*$F45*$H45*$K45*$CO$11</f>
        <v>0</v>
      </c>
      <c r="CP44" s="250"/>
      <c r="CQ44" s="98">
        <f>CP44*$E45*$F45*$H45*$L45*$CQ$11</f>
        <v>0</v>
      </c>
      <c r="CR44" s="250"/>
      <c r="CS44" s="98">
        <f>CR44*$E45*$F45*$H45*$M45*$CS$11</f>
        <v>0</v>
      </c>
      <c r="CT44" s="97"/>
      <c r="CU44" s="98">
        <f>CT44*E45*F45*H45</f>
        <v>0</v>
      </c>
      <c r="CV44" s="97"/>
      <c r="CW44" s="98"/>
      <c r="CX44" s="331">
        <f>SUM(P44+N45+Z44+R44+T44+AB44+X44+V44+AD44+AH44+AF44+AJ44+AL44+AP44+BL44+BR44+AN44+AZ44+BB44+CD44+CF44+CB44+CH44+CJ44+BV44+BX44+AR44+AT44+AV44+AX44+BN44+BP44+BT44+BD44+BF44+BH44+BJ44+BZ44+CL44+CN44+CP44+CR44+CT44+CV44)</f>
        <v>1</v>
      </c>
      <c r="CY44" s="331">
        <f>SUM(Q44+O45+AA44+S44+U44+AC44+Y44+W44+AE44+AI44+AG44+AK44+AM44+AQ44+BM44+BS44+AO44+BA44+BC44+CE44+CG44+CC44+CI44+CK44+BW44+BY44+AS44+AU44+AW44+AY44+BO44+BQ44+BU44+BE44+BG44+BI44+BK44+CA44+CM44+CO44+CQ44+CS44+CU44+CW44)</f>
        <v>31391.135999999995</v>
      </c>
    </row>
    <row r="45" spans="1:103" ht="30" x14ac:dyDescent="0.25">
      <c r="A45" s="91"/>
      <c r="B45" s="91">
        <v>18</v>
      </c>
      <c r="C45" s="245" t="s">
        <v>977</v>
      </c>
      <c r="D45" s="92" t="s">
        <v>978</v>
      </c>
      <c r="E45" s="246">
        <v>13540</v>
      </c>
      <c r="F45" s="93">
        <v>1.38</v>
      </c>
      <c r="G45" s="108"/>
      <c r="H45" s="88">
        <v>1</v>
      </c>
      <c r="I45" s="279"/>
      <c r="J45" s="95">
        <v>1.4</v>
      </c>
      <c r="K45" s="95">
        <v>1.68</v>
      </c>
      <c r="L45" s="95">
        <v>2.23</v>
      </c>
      <c r="M45" s="96">
        <v>2.57</v>
      </c>
      <c r="N45" s="249"/>
      <c r="O45" s="98">
        <f>SUM(N45*$E45*$F45*$H45*$J45*$O$11)</f>
        <v>0</v>
      </c>
      <c r="P45" s="249"/>
      <c r="Q45" s="98">
        <f>SUM(P45*$E46*$F46*$H46*$J46*$Q$11)</f>
        <v>0</v>
      </c>
      <c r="R45" s="573"/>
      <c r="S45" s="566">
        <f>SUM(R45*$E46*$F46*$H46*$J46*$S$11)</f>
        <v>0</v>
      </c>
      <c r="T45" s="249"/>
      <c r="U45" s="98">
        <f>SUM(T45*$E46*$F46*$H46*$J46*$U$11)</f>
        <v>0</v>
      </c>
      <c r="V45" s="249"/>
      <c r="W45" s="98">
        <f>SUM(V45*$E46*$F46*$H46*$J46*$W$11)</f>
        <v>0</v>
      </c>
      <c r="X45" s="250"/>
      <c r="Y45" s="97">
        <f>SUM(X45*$E46*$F46*$H46*$J46*$Y$11)</f>
        <v>0</v>
      </c>
      <c r="Z45" s="326"/>
      <c r="AA45" s="98"/>
      <c r="AB45" s="249"/>
      <c r="AC45" s="98"/>
      <c r="AD45" s="249"/>
      <c r="AE45" s="98"/>
      <c r="AF45" s="249"/>
      <c r="AG45" s="98"/>
      <c r="AH45" s="249"/>
      <c r="AI45" s="98"/>
      <c r="AJ45" s="249"/>
      <c r="AK45" s="98">
        <f>AJ45*$E46*$F46*$H46*$K46*$AK$11</f>
        <v>0</v>
      </c>
      <c r="AL45" s="326"/>
      <c r="AM45" s="98">
        <f>SUM(AL45*$E46*$F46*$H46*$J46*$AM$11)</f>
        <v>0</v>
      </c>
      <c r="AN45" s="249"/>
      <c r="AO45" s="97">
        <f>SUM(AN45*$E46*$F46*$H46*$J46*$AO$11)</f>
        <v>0</v>
      </c>
      <c r="AP45" s="249"/>
      <c r="AQ45" s="98">
        <f>SUM(AP45*$E46*$F46*$H46*$J46*$AQ$11)</f>
        <v>0</v>
      </c>
      <c r="AR45" s="249"/>
      <c r="AS45" s="98">
        <f>SUM(AR45*$E46*$F46*$H46*$J46*$AS$11)</f>
        <v>0</v>
      </c>
      <c r="AT45" s="249"/>
      <c r="AU45" s="98">
        <f>SUM(AT45*$E46*$F46*$H46*$J46*$AU$11)</f>
        <v>0</v>
      </c>
      <c r="AV45" s="249"/>
      <c r="AW45" s="98">
        <f>SUM(AV45*$E46*$F46*$H46*$J46*$AW$11)</f>
        <v>0</v>
      </c>
      <c r="AX45" s="249"/>
      <c r="AY45" s="98">
        <f>SUM(AX45*$E46*$F46*$H46*$J46*$AY$11)</f>
        <v>0</v>
      </c>
      <c r="AZ45" s="249"/>
      <c r="BA45" s="98">
        <f>SUM(AZ45*$E46*$F46*$H46*$J46*$BA$11)</f>
        <v>0</v>
      </c>
      <c r="BB45" s="249"/>
      <c r="BC45" s="98">
        <f>SUM(BB45*$E46*$F46*$H46*$J46*$BC$11)</f>
        <v>0</v>
      </c>
      <c r="BD45" s="249"/>
      <c r="BE45" s="98">
        <f>SUM(BD45*$E46*$F46*$H46*$J46*$BE$11)</f>
        <v>0</v>
      </c>
      <c r="BF45" s="249"/>
      <c r="BG45" s="98">
        <f>SUM(BF45*$E46*$F46*$H46*$J46*$BG$11)</f>
        <v>0</v>
      </c>
      <c r="BH45" s="249"/>
      <c r="BI45" s="98">
        <f>SUM(BH45*$E46*$F46*$H46*$J46*$BI$11)</f>
        <v>0</v>
      </c>
      <c r="BJ45" s="249"/>
      <c r="BK45" s="98">
        <f>SUM(BJ45*$E46*$F46*$H46*$J46*$BK$11)</f>
        <v>0</v>
      </c>
      <c r="BL45" s="249"/>
      <c r="BM45" s="98">
        <f>BL45*$E46*$F46*$H46*$K46*$BM$11</f>
        <v>0</v>
      </c>
      <c r="BN45" s="249"/>
      <c r="BO45" s="98">
        <f>BN45*$E46*$F46*$H46*$K46*$BO$11</f>
        <v>0</v>
      </c>
      <c r="BP45" s="249"/>
      <c r="BQ45" s="98">
        <f>BP45*$E46*$F46*$H46*$K46*$BQ$11</f>
        <v>0</v>
      </c>
      <c r="BR45" s="249"/>
      <c r="BS45" s="98">
        <f>BR45*$E46*$F46*$H46*$K46*$BS$11</f>
        <v>0</v>
      </c>
      <c r="BT45" s="249"/>
      <c r="BU45" s="98">
        <f>BT45*$E46*$F46*$H46*$K46*$BU$11</f>
        <v>0</v>
      </c>
      <c r="BV45" s="349"/>
      <c r="BW45" s="98">
        <f>BV45*$E46*$F46*$H46*$K46*$BW$11</f>
        <v>0</v>
      </c>
      <c r="BX45" s="249"/>
      <c r="BY45" s="98">
        <f>BX45*$E46*$F46*$H46*$K46*$BY$11</f>
        <v>0</v>
      </c>
      <c r="BZ45" s="350"/>
      <c r="CA45" s="329">
        <f>BZ45*$E46*$F46*$H46*$K46*$CA$11</f>
        <v>0</v>
      </c>
      <c r="CB45" s="249"/>
      <c r="CC45" s="98">
        <f>CB45*$E46*$F46*$H46*$K46*$CC$11</f>
        <v>0</v>
      </c>
      <c r="CD45" s="249"/>
      <c r="CE45" s="98">
        <f>CD45*$E46*$F46*$H46*$K46*$CE$11</f>
        <v>0</v>
      </c>
      <c r="CF45" s="249"/>
      <c r="CG45" s="98">
        <f>CF45*$E46*$F46*$H46*$K46*$CG$11</f>
        <v>0</v>
      </c>
      <c r="CH45" s="249"/>
      <c r="CI45" s="98">
        <f>CH45*$E46*$F46*$H46*$K46*$CI$11</f>
        <v>0</v>
      </c>
      <c r="CJ45" s="249"/>
      <c r="CK45" s="98">
        <f>CJ45*$E46*$F46*$H46*$K46*$CK$11</f>
        <v>0</v>
      </c>
      <c r="CL45" s="249"/>
      <c r="CM45" s="98">
        <f>CL45*$E46*$F46*$H46*$K46*$CM$11</f>
        <v>0</v>
      </c>
      <c r="CN45" s="249"/>
      <c r="CO45" s="98">
        <f>CN45*$E46*$F46*$H46*$K46*$CO$11</f>
        <v>0</v>
      </c>
      <c r="CP45" s="249"/>
      <c r="CQ45" s="98">
        <f>CP45*$E46*$F46*$H46*$L46*$CQ$11</f>
        <v>0</v>
      </c>
      <c r="CR45" s="249"/>
      <c r="CS45" s="98">
        <f>CR45*$E46*$F46*$H46*$M46*$CS$11</f>
        <v>0</v>
      </c>
      <c r="CT45" s="97"/>
      <c r="CU45" s="98">
        <f>CT45*E46*F46*H46</f>
        <v>0</v>
      </c>
      <c r="CV45" s="97"/>
      <c r="CW45" s="98"/>
      <c r="CX45" s="331">
        <f>SUM(P45+N46+Z45+R45+T45+AB45+X45+V45+AD45+AH45+AF45+AJ45+AL45+AP45+BL45+BR45+AN45+AZ45+BB45+CD45+CF45+CB45+CH45+CJ45+BV45+BX45+AR45+AT45+AV45+AX45+BN45+BP45+BT45+BD45+BF45+BH45+BJ45+BZ45+CL45+CN45+CP45+CR45+CT45+CV45)</f>
        <v>0</v>
      </c>
      <c r="CY45" s="331">
        <f>SUM(Q45+O46+AA45+S45+U45+AC45+Y45+W45+AE45+AI45+AG45+AK45+AM45+AQ45+BM45+BS45+AO45+BA45+BC45+CE45+CG45+CC45+CI45+CK45+BW45+BY45+AS45+AU45+AW45+AY45+BO45+BQ45+BU45+BE45+BG45+BI45+BK45+CA45+CM45+CO45+CQ45+CS45+CU45+CW45)</f>
        <v>0</v>
      </c>
    </row>
    <row r="46" spans="1:103" s="355" customFormat="1" ht="30" x14ac:dyDescent="0.25">
      <c r="A46" s="91"/>
      <c r="B46" s="91">
        <v>19</v>
      </c>
      <c r="C46" s="245" t="s">
        <v>979</v>
      </c>
      <c r="D46" s="92" t="s">
        <v>980</v>
      </c>
      <c r="E46" s="246">
        <v>13540</v>
      </c>
      <c r="F46" s="247">
        <v>2.09</v>
      </c>
      <c r="G46" s="248"/>
      <c r="H46" s="88">
        <v>1</v>
      </c>
      <c r="I46" s="279"/>
      <c r="J46" s="95">
        <v>1.4</v>
      </c>
      <c r="K46" s="95">
        <v>1.68</v>
      </c>
      <c r="L46" s="95">
        <v>2.23</v>
      </c>
      <c r="M46" s="96">
        <v>2.57</v>
      </c>
      <c r="N46" s="249"/>
      <c r="O46" s="98">
        <f>SUM(N46*$E46*$F46*$H46*$J46*$O$11)</f>
        <v>0</v>
      </c>
      <c r="P46" s="156">
        <f t="shared" ref="O46:BZ47" si="28">P47</f>
        <v>0</v>
      </c>
      <c r="Q46" s="156">
        <f t="shared" si="28"/>
        <v>0</v>
      </c>
      <c r="R46" s="574">
        <f t="shared" si="28"/>
        <v>0</v>
      </c>
      <c r="S46" s="574">
        <f t="shared" si="28"/>
        <v>0</v>
      </c>
      <c r="T46" s="156">
        <f t="shared" si="28"/>
        <v>0</v>
      </c>
      <c r="U46" s="156">
        <f t="shared" si="28"/>
        <v>0</v>
      </c>
      <c r="V46" s="156">
        <f t="shared" si="28"/>
        <v>0</v>
      </c>
      <c r="W46" s="156">
        <f t="shared" si="28"/>
        <v>0</v>
      </c>
      <c r="X46" s="156">
        <f t="shared" si="28"/>
        <v>0</v>
      </c>
      <c r="Y46" s="156">
        <f t="shared" si="28"/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>
        <v>0</v>
      </c>
      <c r="AH46" s="156">
        <v>0</v>
      </c>
      <c r="AI46" s="156">
        <v>0</v>
      </c>
      <c r="AJ46" s="156">
        <f t="shared" ref="AJ46" si="29">AJ47</f>
        <v>0</v>
      </c>
      <c r="AK46" s="156">
        <f t="shared" si="28"/>
        <v>0</v>
      </c>
      <c r="AL46" s="156">
        <f t="shared" si="28"/>
        <v>0</v>
      </c>
      <c r="AM46" s="156">
        <f t="shared" si="28"/>
        <v>0</v>
      </c>
      <c r="AN46" s="156">
        <f t="shared" si="28"/>
        <v>0</v>
      </c>
      <c r="AO46" s="156">
        <f t="shared" si="28"/>
        <v>0</v>
      </c>
      <c r="AP46" s="156">
        <f t="shared" si="28"/>
        <v>0</v>
      </c>
      <c r="AQ46" s="156">
        <f t="shared" si="28"/>
        <v>0</v>
      </c>
      <c r="AR46" s="156">
        <f t="shared" si="28"/>
        <v>0</v>
      </c>
      <c r="AS46" s="156">
        <f t="shared" si="28"/>
        <v>0</v>
      </c>
      <c r="AT46" s="156">
        <f t="shared" si="28"/>
        <v>0</v>
      </c>
      <c r="AU46" s="156">
        <f t="shared" si="28"/>
        <v>0</v>
      </c>
      <c r="AV46" s="156">
        <f t="shared" si="28"/>
        <v>0</v>
      </c>
      <c r="AW46" s="156">
        <f t="shared" si="28"/>
        <v>0</v>
      </c>
      <c r="AX46" s="156">
        <f t="shared" si="28"/>
        <v>0</v>
      </c>
      <c r="AY46" s="156">
        <f t="shared" si="28"/>
        <v>0</v>
      </c>
      <c r="AZ46" s="156">
        <f t="shared" si="28"/>
        <v>0</v>
      </c>
      <c r="BA46" s="156">
        <f t="shared" si="28"/>
        <v>0</v>
      </c>
      <c r="BB46" s="156">
        <f t="shared" si="28"/>
        <v>0</v>
      </c>
      <c r="BC46" s="156">
        <f t="shared" si="28"/>
        <v>0</v>
      </c>
      <c r="BD46" s="156">
        <f t="shared" si="28"/>
        <v>0</v>
      </c>
      <c r="BE46" s="156">
        <f t="shared" si="28"/>
        <v>0</v>
      </c>
      <c r="BF46" s="156">
        <f t="shared" si="28"/>
        <v>0</v>
      </c>
      <c r="BG46" s="156">
        <f t="shared" si="28"/>
        <v>0</v>
      </c>
      <c r="BH46" s="156">
        <f t="shared" si="28"/>
        <v>0</v>
      </c>
      <c r="BI46" s="156">
        <f t="shared" si="28"/>
        <v>0</v>
      </c>
      <c r="BJ46" s="156">
        <f t="shared" si="28"/>
        <v>0</v>
      </c>
      <c r="BK46" s="156">
        <f t="shared" si="28"/>
        <v>0</v>
      </c>
      <c r="BL46" s="156">
        <f t="shared" si="28"/>
        <v>0</v>
      </c>
      <c r="BM46" s="156">
        <f t="shared" si="28"/>
        <v>0</v>
      </c>
      <c r="BN46" s="156">
        <f t="shared" si="28"/>
        <v>0</v>
      </c>
      <c r="BO46" s="156">
        <f t="shared" si="28"/>
        <v>0</v>
      </c>
      <c r="BP46" s="156">
        <f t="shared" si="28"/>
        <v>0</v>
      </c>
      <c r="BQ46" s="156">
        <f t="shared" si="28"/>
        <v>0</v>
      </c>
      <c r="BR46" s="156">
        <f t="shared" si="28"/>
        <v>0</v>
      </c>
      <c r="BS46" s="156">
        <f t="shared" si="28"/>
        <v>0</v>
      </c>
      <c r="BT46" s="156">
        <f t="shared" si="28"/>
        <v>0</v>
      </c>
      <c r="BU46" s="156">
        <f t="shared" si="28"/>
        <v>0</v>
      </c>
      <c r="BV46" s="352">
        <f t="shared" si="28"/>
        <v>0</v>
      </c>
      <c r="BW46" s="156">
        <f t="shared" si="28"/>
        <v>0</v>
      </c>
      <c r="BX46" s="156">
        <f t="shared" si="28"/>
        <v>0</v>
      </c>
      <c r="BY46" s="156">
        <f t="shared" si="28"/>
        <v>0</v>
      </c>
      <c r="BZ46" s="352">
        <f t="shared" si="28"/>
        <v>0</v>
      </c>
      <c r="CA46" s="352">
        <f t="shared" ref="CA46:CY46" si="30">CA47</f>
        <v>0</v>
      </c>
      <c r="CB46" s="156">
        <f t="shared" si="30"/>
        <v>0</v>
      </c>
      <c r="CC46" s="156">
        <f t="shared" si="30"/>
        <v>0</v>
      </c>
      <c r="CD46" s="156">
        <f t="shared" si="30"/>
        <v>0</v>
      </c>
      <c r="CE46" s="156">
        <f t="shared" si="30"/>
        <v>0</v>
      </c>
      <c r="CF46" s="156">
        <f t="shared" si="30"/>
        <v>0</v>
      </c>
      <c r="CG46" s="156">
        <f t="shared" si="30"/>
        <v>0</v>
      </c>
      <c r="CH46" s="156">
        <f t="shared" si="30"/>
        <v>0</v>
      </c>
      <c r="CI46" s="156">
        <f t="shared" si="30"/>
        <v>0</v>
      </c>
      <c r="CJ46" s="156">
        <f t="shared" si="30"/>
        <v>0</v>
      </c>
      <c r="CK46" s="156">
        <f t="shared" si="30"/>
        <v>0</v>
      </c>
      <c r="CL46" s="156">
        <f t="shared" si="30"/>
        <v>0</v>
      </c>
      <c r="CM46" s="156">
        <f t="shared" si="30"/>
        <v>0</v>
      </c>
      <c r="CN46" s="156">
        <f t="shared" si="30"/>
        <v>0</v>
      </c>
      <c r="CO46" s="156">
        <f t="shared" si="30"/>
        <v>0</v>
      </c>
      <c r="CP46" s="156">
        <f t="shared" si="30"/>
        <v>0</v>
      </c>
      <c r="CQ46" s="156">
        <f t="shared" si="30"/>
        <v>0</v>
      </c>
      <c r="CR46" s="156">
        <f t="shared" si="30"/>
        <v>0</v>
      </c>
      <c r="CS46" s="156">
        <f t="shared" si="30"/>
        <v>0</v>
      </c>
      <c r="CT46" s="156">
        <f t="shared" si="30"/>
        <v>0</v>
      </c>
      <c r="CU46" s="156">
        <f t="shared" si="30"/>
        <v>0</v>
      </c>
      <c r="CV46" s="156">
        <f t="shared" si="30"/>
        <v>0</v>
      </c>
      <c r="CW46" s="156">
        <f t="shared" si="30"/>
        <v>0</v>
      </c>
      <c r="CX46" s="156">
        <f t="shared" si="30"/>
        <v>0</v>
      </c>
      <c r="CY46" s="156">
        <f t="shared" si="30"/>
        <v>0</v>
      </c>
    </row>
    <row r="47" spans="1:103" x14ac:dyDescent="0.25">
      <c r="A47" s="112">
        <v>10</v>
      </c>
      <c r="B47" s="112"/>
      <c r="C47" s="240" t="s">
        <v>981</v>
      </c>
      <c r="D47" s="243" t="s">
        <v>235</v>
      </c>
      <c r="E47" s="246">
        <v>13540</v>
      </c>
      <c r="F47" s="157">
        <v>1.6</v>
      </c>
      <c r="G47" s="157"/>
      <c r="H47" s="236">
        <v>1</v>
      </c>
      <c r="I47" s="68"/>
      <c r="J47" s="155"/>
      <c r="K47" s="155"/>
      <c r="L47" s="155"/>
      <c r="M47" s="263">
        <v>2.57</v>
      </c>
      <c r="N47" s="156">
        <f>N48</f>
        <v>0</v>
      </c>
      <c r="O47" s="156">
        <f t="shared" si="28"/>
        <v>0</v>
      </c>
      <c r="P47" s="250"/>
      <c r="Q47" s="98">
        <f>SUM(P47*$E48*$F48*$H48*$J48*$Q$11)</f>
        <v>0</v>
      </c>
      <c r="R47" s="565"/>
      <c r="S47" s="566">
        <f>SUM(R47*$E48*$F48*$H48*$J48*$S$11)</f>
        <v>0</v>
      </c>
      <c r="T47" s="250"/>
      <c r="U47" s="98">
        <f>SUM(T47*$E48*$F48*$H48*$J48*$U$11)</f>
        <v>0</v>
      </c>
      <c r="V47" s="250"/>
      <c r="W47" s="98">
        <f>SUM(V47*$E48*$F48*$H48*$J48*$W$11)</f>
        <v>0</v>
      </c>
      <c r="X47" s="250"/>
      <c r="Y47" s="97">
        <f>SUM(X47*$E48*$F48*$H48*$J48*$Y$11)</f>
        <v>0</v>
      </c>
      <c r="Z47" s="326"/>
      <c r="AA47" s="98"/>
      <c r="AB47" s="250"/>
      <c r="AC47" s="98"/>
      <c r="AD47" s="250"/>
      <c r="AE47" s="98"/>
      <c r="AF47" s="250"/>
      <c r="AG47" s="98"/>
      <c r="AH47" s="250"/>
      <c r="AI47" s="98"/>
      <c r="AJ47" s="250"/>
      <c r="AK47" s="98">
        <f>AJ47*$E48*$F48*$H48*$K48*$AK$11</f>
        <v>0</v>
      </c>
      <c r="AL47" s="326"/>
      <c r="AM47" s="98">
        <f>SUM(AL47*$E48*$F48*$H48*$J48*$AM$11)</f>
        <v>0</v>
      </c>
      <c r="AN47" s="250"/>
      <c r="AO47" s="97">
        <f>SUM(AN47*$E48*$F48*$H48*$J48*$AO$11)</f>
        <v>0</v>
      </c>
      <c r="AP47" s="250"/>
      <c r="AQ47" s="98">
        <f>SUM(AP47*$E48*$F48*$H48*$J48*$AQ$11)</f>
        <v>0</v>
      </c>
      <c r="AR47" s="250"/>
      <c r="AS47" s="98">
        <f>SUM(AR47*$E48*$F48*$H48*$J48*$AS$11)</f>
        <v>0</v>
      </c>
      <c r="AT47" s="250"/>
      <c r="AU47" s="98">
        <f>SUM(AT47*$E48*$F48*$H48*$J48*$AU$11)</f>
        <v>0</v>
      </c>
      <c r="AV47" s="250"/>
      <c r="AW47" s="98">
        <f>SUM(AV47*$E48*$F48*$H48*$J48*$AW$11)</f>
        <v>0</v>
      </c>
      <c r="AX47" s="250"/>
      <c r="AY47" s="98">
        <f>SUM(AX47*$E48*$F48*$H48*$J48*$AY$11)</f>
        <v>0</v>
      </c>
      <c r="AZ47" s="250"/>
      <c r="BA47" s="98">
        <f>SUM(AZ47*$E48*$F48*$H48*$J48*$BA$11)</f>
        <v>0</v>
      </c>
      <c r="BB47" s="250"/>
      <c r="BC47" s="98">
        <f>SUM(BB47*$E48*$F48*$H48*$J48*$BC$11)</f>
        <v>0</v>
      </c>
      <c r="BD47" s="250"/>
      <c r="BE47" s="98">
        <f>SUM(BD47*$E48*$F48*$H48*$J48*$BE$11)</f>
        <v>0</v>
      </c>
      <c r="BF47" s="250"/>
      <c r="BG47" s="98">
        <f>SUM(BF47*$E48*$F48*$H48*$J48*$BG$11)</f>
        <v>0</v>
      </c>
      <c r="BH47" s="250"/>
      <c r="BI47" s="98">
        <f>SUM(BH47*$E48*$F48*$H48*$J48*$BI$11)</f>
        <v>0</v>
      </c>
      <c r="BJ47" s="250"/>
      <c r="BK47" s="98">
        <f>SUM(BJ47*$E48*$F48*$H48*$J48*$BK$11)</f>
        <v>0</v>
      </c>
      <c r="BL47" s="250"/>
      <c r="BM47" s="98">
        <f>BL47*$E48*$F48*$H48*$K48*$BM$11</f>
        <v>0</v>
      </c>
      <c r="BN47" s="250"/>
      <c r="BO47" s="98">
        <f>BN47*$E48*$F48*$H48*$K48*$BO$11</f>
        <v>0</v>
      </c>
      <c r="BP47" s="250"/>
      <c r="BQ47" s="98">
        <f>BP47*$E48*$F48*$H48*$K48*$BQ$11</f>
        <v>0</v>
      </c>
      <c r="BR47" s="250"/>
      <c r="BS47" s="98">
        <f>BR47*$E48*$F48*$H48*$K48*$BS$11</f>
        <v>0</v>
      </c>
      <c r="BT47" s="250"/>
      <c r="BU47" s="98">
        <f>BT47*$E48*$F48*$H48*$K48*$BU$11</f>
        <v>0</v>
      </c>
      <c r="BV47" s="328"/>
      <c r="BW47" s="98">
        <f>BV47*$E48*$F48*$H48*$K48*$BW$11</f>
        <v>0</v>
      </c>
      <c r="BX47" s="250"/>
      <c r="BY47" s="98">
        <f>BX47*$E48*$F48*$H48*$K48*$BY$11</f>
        <v>0</v>
      </c>
      <c r="BZ47" s="328"/>
      <c r="CA47" s="329">
        <f>BZ47*$E48*$F48*$H48*$K48*$CA$11</f>
        <v>0</v>
      </c>
      <c r="CB47" s="250"/>
      <c r="CC47" s="98">
        <f>CB47*$E48*$F48*$H48*$K48*$CC$11</f>
        <v>0</v>
      </c>
      <c r="CD47" s="250"/>
      <c r="CE47" s="98">
        <f>CD47*$E48*$F48*$H48*$K48*$CE$11</f>
        <v>0</v>
      </c>
      <c r="CF47" s="250"/>
      <c r="CG47" s="98">
        <f>CF47*$E48*$F48*$H48*$K48*$CG$11</f>
        <v>0</v>
      </c>
      <c r="CH47" s="250"/>
      <c r="CI47" s="98">
        <f>CH47*$E48*$F48*$H48*$K48*$CI$11</f>
        <v>0</v>
      </c>
      <c r="CJ47" s="250"/>
      <c r="CK47" s="98">
        <f>CJ47*$E48*$F48*$H48*$K48*$CK$11</f>
        <v>0</v>
      </c>
      <c r="CL47" s="250"/>
      <c r="CM47" s="98">
        <f>CL47*$E48*$F48*$H48*$K48*$CM$11</f>
        <v>0</v>
      </c>
      <c r="CN47" s="250"/>
      <c r="CO47" s="98">
        <f>CN47*$E48*$F48*$H48*$K48*$CO$11</f>
        <v>0</v>
      </c>
      <c r="CP47" s="250"/>
      <c r="CQ47" s="98">
        <f>CP47*$E48*$F48*$H48*$L48*$CQ$11</f>
        <v>0</v>
      </c>
      <c r="CR47" s="250"/>
      <c r="CS47" s="98">
        <f>CR47*$E48*$F48*$H48*$M48*$CS$11</f>
        <v>0</v>
      </c>
      <c r="CT47" s="97"/>
      <c r="CU47" s="98">
        <f>CT47*E48*F48*H48</f>
        <v>0</v>
      </c>
      <c r="CV47" s="97"/>
      <c r="CW47" s="98"/>
      <c r="CX47" s="331">
        <f>SUM(P47+N48+Z47+R47+T47+AB47+X47+V47+AD47+AH47+AF47+AJ47+AL47+AP47+BL47+BR47+AN47+AZ47+BB47+CD47+CF47+CB47+CH47+CJ47+BV47+BX47+AR47+AT47+AV47+AX47+BN47+BP47+BT47+BD47+BF47+BH47+BJ47+BZ47+CL47+CN47+CP47+CR47+CT47+CV47)</f>
        <v>0</v>
      </c>
      <c r="CY47" s="331">
        <f>SUM(Q47+O48+AA47+S47+U47+AC47+Y47+W47+AE47+AI47+AG47+AK47+AM47+AQ47+BM47+BS47+AO47+BA47+BC47+CE47+CG47+CC47+CI47+CK47+BW47+BY47+AS47+AU47+AW47+AY47+BO47+BQ47+BU47+BE47+BG47+BI47+BK47+CA47+CM47+CO47+CQ47+CS47+CU47+CW47)</f>
        <v>0</v>
      </c>
    </row>
    <row r="48" spans="1:103" s="355" customFormat="1" x14ac:dyDescent="0.25">
      <c r="A48" s="91"/>
      <c r="B48" s="91">
        <v>20</v>
      </c>
      <c r="C48" s="245" t="s">
        <v>982</v>
      </c>
      <c r="D48" s="92" t="s">
        <v>983</v>
      </c>
      <c r="E48" s="246">
        <v>13540</v>
      </c>
      <c r="F48" s="93">
        <v>1.6</v>
      </c>
      <c r="G48" s="108"/>
      <c r="H48" s="88">
        <v>1</v>
      </c>
      <c r="I48" s="279"/>
      <c r="J48" s="95">
        <v>1.4</v>
      </c>
      <c r="K48" s="95">
        <v>1.68</v>
      </c>
      <c r="L48" s="95">
        <v>2.23</v>
      </c>
      <c r="M48" s="96">
        <v>2.57</v>
      </c>
      <c r="N48" s="249"/>
      <c r="O48" s="98">
        <f>SUM(N48*$E48*$F48*$H48*$J48*$O$11)</f>
        <v>0</v>
      </c>
      <c r="P48" s="156">
        <f t="shared" ref="N48:BY49" si="31">SUM(P49:P50)</f>
        <v>0</v>
      </c>
      <c r="Q48" s="156">
        <f t="shared" si="31"/>
        <v>0</v>
      </c>
      <c r="R48" s="574">
        <f t="shared" si="31"/>
        <v>52</v>
      </c>
      <c r="S48" s="574">
        <f t="shared" si="31"/>
        <v>1340568.32</v>
      </c>
      <c r="T48" s="156">
        <f t="shared" si="31"/>
        <v>0</v>
      </c>
      <c r="U48" s="156">
        <f t="shared" si="31"/>
        <v>0</v>
      </c>
      <c r="V48" s="156">
        <f t="shared" si="31"/>
        <v>0</v>
      </c>
      <c r="W48" s="156">
        <f t="shared" si="31"/>
        <v>0</v>
      </c>
      <c r="X48" s="156">
        <f t="shared" si="31"/>
        <v>0</v>
      </c>
      <c r="Y48" s="156">
        <f t="shared" si="31"/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>
        <v>0</v>
      </c>
      <c r="AH48" s="156">
        <v>0</v>
      </c>
      <c r="AI48" s="156">
        <v>0</v>
      </c>
      <c r="AJ48" s="156">
        <f t="shared" ref="AJ48" si="32">SUM(AJ49:AJ50)</f>
        <v>0</v>
      </c>
      <c r="AK48" s="156">
        <f t="shared" si="31"/>
        <v>0</v>
      </c>
      <c r="AL48" s="156">
        <f t="shared" si="31"/>
        <v>10</v>
      </c>
      <c r="AM48" s="156">
        <f t="shared" si="31"/>
        <v>257801.59999999998</v>
      </c>
      <c r="AN48" s="156">
        <f t="shared" si="31"/>
        <v>0</v>
      </c>
      <c r="AO48" s="156">
        <f t="shared" si="31"/>
        <v>0</v>
      </c>
      <c r="AP48" s="156">
        <f t="shared" si="31"/>
        <v>0</v>
      </c>
      <c r="AQ48" s="156">
        <f t="shared" si="31"/>
        <v>0</v>
      </c>
      <c r="AR48" s="156">
        <f t="shared" si="31"/>
        <v>0</v>
      </c>
      <c r="AS48" s="156">
        <f t="shared" si="31"/>
        <v>0</v>
      </c>
      <c r="AT48" s="156">
        <f t="shared" si="31"/>
        <v>0</v>
      </c>
      <c r="AU48" s="156">
        <f t="shared" si="31"/>
        <v>0</v>
      </c>
      <c r="AV48" s="156">
        <f t="shared" si="31"/>
        <v>0</v>
      </c>
      <c r="AW48" s="156">
        <f t="shared" si="31"/>
        <v>0</v>
      </c>
      <c r="AX48" s="156">
        <f t="shared" si="31"/>
        <v>0</v>
      </c>
      <c r="AY48" s="156">
        <f t="shared" si="31"/>
        <v>0</v>
      </c>
      <c r="AZ48" s="156">
        <f t="shared" si="31"/>
        <v>0</v>
      </c>
      <c r="BA48" s="156">
        <f t="shared" si="31"/>
        <v>0</v>
      </c>
      <c r="BB48" s="156">
        <f t="shared" si="31"/>
        <v>0</v>
      </c>
      <c r="BC48" s="156">
        <f t="shared" si="31"/>
        <v>0</v>
      </c>
      <c r="BD48" s="156">
        <f t="shared" si="31"/>
        <v>0</v>
      </c>
      <c r="BE48" s="156">
        <f t="shared" si="31"/>
        <v>0</v>
      </c>
      <c r="BF48" s="156">
        <f t="shared" si="31"/>
        <v>0</v>
      </c>
      <c r="BG48" s="156">
        <f t="shared" si="31"/>
        <v>0</v>
      </c>
      <c r="BH48" s="156">
        <f t="shared" si="31"/>
        <v>0</v>
      </c>
      <c r="BI48" s="156">
        <f t="shared" si="31"/>
        <v>0</v>
      </c>
      <c r="BJ48" s="156">
        <f t="shared" si="31"/>
        <v>0</v>
      </c>
      <c r="BK48" s="156">
        <f t="shared" si="31"/>
        <v>0</v>
      </c>
      <c r="BL48" s="156">
        <f t="shared" si="31"/>
        <v>0</v>
      </c>
      <c r="BM48" s="156">
        <f t="shared" si="31"/>
        <v>0</v>
      </c>
      <c r="BN48" s="156">
        <f t="shared" si="31"/>
        <v>0</v>
      </c>
      <c r="BO48" s="156">
        <f t="shared" si="31"/>
        <v>0</v>
      </c>
      <c r="BP48" s="156">
        <f t="shared" si="31"/>
        <v>0</v>
      </c>
      <c r="BQ48" s="156">
        <f t="shared" si="31"/>
        <v>0</v>
      </c>
      <c r="BR48" s="156">
        <f t="shared" si="31"/>
        <v>0</v>
      </c>
      <c r="BS48" s="156">
        <f t="shared" si="31"/>
        <v>0</v>
      </c>
      <c r="BT48" s="156">
        <f t="shared" si="31"/>
        <v>72</v>
      </c>
      <c r="BU48" s="156">
        <f t="shared" si="31"/>
        <v>2227405.824</v>
      </c>
      <c r="BV48" s="352">
        <f t="shared" si="31"/>
        <v>0</v>
      </c>
      <c r="BW48" s="156">
        <f t="shared" si="31"/>
        <v>0</v>
      </c>
      <c r="BX48" s="156">
        <f t="shared" si="31"/>
        <v>1</v>
      </c>
      <c r="BY48" s="156">
        <f t="shared" si="31"/>
        <v>30936.192000000003</v>
      </c>
      <c r="BZ48" s="352">
        <f t="shared" ref="BZ48:CY48" si="33">SUM(BZ49:BZ50)</f>
        <v>0</v>
      </c>
      <c r="CA48" s="352">
        <f t="shared" si="33"/>
        <v>0</v>
      </c>
      <c r="CB48" s="156">
        <f t="shared" si="33"/>
        <v>0</v>
      </c>
      <c r="CC48" s="156">
        <f t="shared" si="33"/>
        <v>0</v>
      </c>
      <c r="CD48" s="156">
        <f t="shared" si="33"/>
        <v>0</v>
      </c>
      <c r="CE48" s="156">
        <f t="shared" si="33"/>
        <v>0</v>
      </c>
      <c r="CF48" s="156">
        <f t="shared" si="33"/>
        <v>15</v>
      </c>
      <c r="CG48" s="156">
        <f t="shared" si="33"/>
        <v>464042.88</v>
      </c>
      <c r="CH48" s="156">
        <f t="shared" si="33"/>
        <v>0</v>
      </c>
      <c r="CI48" s="156">
        <f t="shared" si="33"/>
        <v>0</v>
      </c>
      <c r="CJ48" s="156">
        <f t="shared" si="33"/>
        <v>0</v>
      </c>
      <c r="CK48" s="156">
        <f t="shared" si="33"/>
        <v>0</v>
      </c>
      <c r="CL48" s="156">
        <f t="shared" si="33"/>
        <v>0</v>
      </c>
      <c r="CM48" s="156">
        <f t="shared" si="33"/>
        <v>0</v>
      </c>
      <c r="CN48" s="156">
        <f t="shared" si="33"/>
        <v>0</v>
      </c>
      <c r="CO48" s="156">
        <f t="shared" si="33"/>
        <v>0</v>
      </c>
      <c r="CP48" s="156">
        <f t="shared" si="33"/>
        <v>0</v>
      </c>
      <c r="CQ48" s="156">
        <f t="shared" si="33"/>
        <v>0</v>
      </c>
      <c r="CR48" s="156">
        <f t="shared" si="33"/>
        <v>0</v>
      </c>
      <c r="CS48" s="156">
        <f t="shared" si="33"/>
        <v>0</v>
      </c>
      <c r="CT48" s="156">
        <f t="shared" si="33"/>
        <v>0</v>
      </c>
      <c r="CU48" s="156">
        <f t="shared" si="33"/>
        <v>0</v>
      </c>
      <c r="CV48" s="156">
        <f t="shared" si="33"/>
        <v>0</v>
      </c>
      <c r="CW48" s="156">
        <f t="shared" si="33"/>
        <v>0</v>
      </c>
      <c r="CX48" s="156">
        <f t="shared" si="33"/>
        <v>150</v>
      </c>
      <c r="CY48" s="156">
        <f t="shared" si="33"/>
        <v>4320754.8159999996</v>
      </c>
    </row>
    <row r="49" spans="1:103" x14ac:dyDescent="0.25">
      <c r="A49" s="112">
        <v>11</v>
      </c>
      <c r="B49" s="112"/>
      <c r="C49" s="240" t="s">
        <v>984</v>
      </c>
      <c r="D49" s="243" t="s">
        <v>250</v>
      </c>
      <c r="E49" s="246">
        <v>13540</v>
      </c>
      <c r="F49" s="157">
        <v>1.39</v>
      </c>
      <c r="G49" s="157"/>
      <c r="H49" s="236">
        <v>1</v>
      </c>
      <c r="I49" s="68"/>
      <c r="J49" s="155"/>
      <c r="K49" s="155"/>
      <c r="L49" s="155"/>
      <c r="M49" s="263">
        <v>2.57</v>
      </c>
      <c r="N49" s="156">
        <f t="shared" si="31"/>
        <v>0</v>
      </c>
      <c r="O49" s="156">
        <f t="shared" si="31"/>
        <v>0</v>
      </c>
      <c r="P49" s="250">
        <v>0</v>
      </c>
      <c r="Q49" s="98">
        <f>SUM(P49*$E50*$F50*$H50*$J50*$Q$11)</f>
        <v>0</v>
      </c>
      <c r="R49" s="565">
        <v>0</v>
      </c>
      <c r="S49" s="566">
        <f>SUM(R49*$E50*$F50*$H50*$J50*$S$11)</f>
        <v>0</v>
      </c>
      <c r="T49" s="250">
        <v>0</v>
      </c>
      <c r="U49" s="98">
        <f>SUM(T49*$E50*$F50*$H50*$J50*$U$11)</f>
        <v>0</v>
      </c>
      <c r="V49" s="250">
        <v>0</v>
      </c>
      <c r="W49" s="98">
        <f>SUM(V49*$E50*$F50*$H50*$J50*$W$11)</f>
        <v>0</v>
      </c>
      <c r="X49" s="250"/>
      <c r="Y49" s="97">
        <f>SUM(X49*$E50*$F50*$H50*$J50*$Y$11)</f>
        <v>0</v>
      </c>
      <c r="Z49" s="326"/>
      <c r="AA49" s="98"/>
      <c r="AB49" s="250"/>
      <c r="AC49" s="98"/>
      <c r="AD49" s="250"/>
      <c r="AE49" s="98"/>
      <c r="AF49" s="250">
        <v>0</v>
      </c>
      <c r="AG49" s="98">
        <v>0</v>
      </c>
      <c r="AH49" s="250">
        <v>0</v>
      </c>
      <c r="AI49" s="98">
        <v>0</v>
      </c>
      <c r="AJ49" s="250">
        <v>0</v>
      </c>
      <c r="AK49" s="98">
        <f>AJ49*$E50*$F50*$H50*$K50*$AK$11</f>
        <v>0</v>
      </c>
      <c r="AL49" s="326"/>
      <c r="AM49" s="98">
        <f>SUM(AL49*$E50*$F50*$H50*$J50*$AM$11)</f>
        <v>0</v>
      </c>
      <c r="AN49" s="250"/>
      <c r="AO49" s="97">
        <f>SUM(AN49*$E50*$F50*$H50*$J50*$AO$11)</f>
        <v>0</v>
      </c>
      <c r="AP49" s="250">
        <v>0</v>
      </c>
      <c r="AQ49" s="98">
        <f>SUM(AP49*$E50*$F50*$H50*$J50*$AQ$11)</f>
        <v>0</v>
      </c>
      <c r="AR49" s="250">
        <v>0</v>
      </c>
      <c r="AS49" s="98">
        <f>SUM(AR49*$E50*$F50*$H50*$J50*$AS$11)</f>
        <v>0</v>
      </c>
      <c r="AT49" s="250"/>
      <c r="AU49" s="98">
        <f>SUM(AT49*$E50*$F50*$H50*$J50*$AU$11)</f>
        <v>0</v>
      </c>
      <c r="AV49" s="250"/>
      <c r="AW49" s="98">
        <f>SUM(AV49*$E50*$F50*$H50*$J50*$AW$11)</f>
        <v>0</v>
      </c>
      <c r="AX49" s="250"/>
      <c r="AY49" s="98">
        <f>SUM(AX49*$E50*$F50*$H50*$J50*$AY$11)</f>
        <v>0</v>
      </c>
      <c r="AZ49" s="250">
        <v>0</v>
      </c>
      <c r="BA49" s="98">
        <f>SUM(AZ49*$E50*$F50*$H50*$J50*$BA$11)</f>
        <v>0</v>
      </c>
      <c r="BB49" s="250">
        <v>0</v>
      </c>
      <c r="BC49" s="98">
        <f>SUM(BB49*$E50*$F50*$H50*$J50*$BC$11)</f>
        <v>0</v>
      </c>
      <c r="BD49" s="250">
        <v>0</v>
      </c>
      <c r="BE49" s="98">
        <f>SUM(BD49*$E50*$F50*$H50*$J50*$BE$11)</f>
        <v>0</v>
      </c>
      <c r="BF49" s="250">
        <v>0</v>
      </c>
      <c r="BG49" s="98">
        <f>SUM(BF49*$E50*$F50*$H50*$J50*$BG$11)</f>
        <v>0</v>
      </c>
      <c r="BH49" s="250">
        <v>0</v>
      </c>
      <c r="BI49" s="98">
        <f>SUM(BH49*$E50*$F50*$H50*$J50*$BI$11)</f>
        <v>0</v>
      </c>
      <c r="BJ49" s="250"/>
      <c r="BK49" s="98">
        <f>SUM(BJ49*$E50*$F50*$H50*$J50*$BK$11)</f>
        <v>0</v>
      </c>
      <c r="BL49" s="250">
        <v>0</v>
      </c>
      <c r="BM49" s="98">
        <f>BL49*$E50*$F50*$H50*$K50*$BM$11</f>
        <v>0</v>
      </c>
      <c r="BN49" s="250">
        <v>0</v>
      </c>
      <c r="BO49" s="98">
        <f>BN49*$E50*$F50*$H50*$K50*$BO$11</f>
        <v>0</v>
      </c>
      <c r="BP49" s="250">
        <v>0</v>
      </c>
      <c r="BQ49" s="98">
        <f>BP49*$E50*$F50*$H50*$K50*$BQ$11</f>
        <v>0</v>
      </c>
      <c r="BR49" s="250">
        <v>0</v>
      </c>
      <c r="BS49" s="98">
        <f>BR49*$E50*$F50*$H50*$K50*$BS$11</f>
        <v>0</v>
      </c>
      <c r="BT49" s="330"/>
      <c r="BU49" s="98">
        <f>BT49*$E50*$F50*$H50*$K50*$BU$11</f>
        <v>0</v>
      </c>
      <c r="BV49" s="327"/>
      <c r="BW49" s="98">
        <f>BV49*$E50*$F50*$H50*$K50*$BW$11</f>
        <v>0</v>
      </c>
      <c r="BX49" s="250"/>
      <c r="BY49" s="98">
        <f>BX49*$E50*$F50*$H50*$K50*$BY$11</f>
        <v>0</v>
      </c>
      <c r="BZ49" s="328"/>
      <c r="CA49" s="329">
        <f>BZ49*$E50*$F50*$H50*$K50*$CA$11</f>
        <v>0</v>
      </c>
      <c r="CB49" s="250"/>
      <c r="CC49" s="98">
        <f>CB49*$E50*$F50*$H50*$K50*$CC$11</f>
        <v>0</v>
      </c>
      <c r="CD49" s="250"/>
      <c r="CE49" s="98">
        <f>CD49*$E50*$F50*$H50*$K50*$CE$11</f>
        <v>0</v>
      </c>
      <c r="CF49" s="250">
        <v>0</v>
      </c>
      <c r="CG49" s="98">
        <f>CF49*$E50*$F50*$H50*$K50*$CG$11</f>
        <v>0</v>
      </c>
      <c r="CH49" s="250">
        <v>0</v>
      </c>
      <c r="CI49" s="98">
        <f>CH49*$E50*$F50*$H50*$K50*$CI$11</f>
        <v>0</v>
      </c>
      <c r="CJ49" s="330"/>
      <c r="CK49" s="98">
        <f>CJ49*$E50*$F50*$H50*$K50*$CK$11</f>
        <v>0</v>
      </c>
      <c r="CL49" s="250"/>
      <c r="CM49" s="98">
        <f>CL49*$E50*$F50*$H50*$K50*$CM$11</f>
        <v>0</v>
      </c>
      <c r="CN49" s="250">
        <v>0</v>
      </c>
      <c r="CO49" s="98">
        <f>CN49*$E50*$F50*$H50*$K50*$CO$11</f>
        <v>0</v>
      </c>
      <c r="CP49" s="250">
        <v>0</v>
      </c>
      <c r="CQ49" s="98">
        <f>CP49*$E50*$F50*$H50*$L50*$CQ$11</f>
        <v>0</v>
      </c>
      <c r="CR49" s="250">
        <v>0</v>
      </c>
      <c r="CS49" s="98">
        <f>CR49*$E50*$F50*$H50*$M50*$CS$11</f>
        <v>0</v>
      </c>
      <c r="CT49" s="97"/>
      <c r="CU49" s="98">
        <f>CT49*E50*F50*H50</f>
        <v>0</v>
      </c>
      <c r="CV49" s="97"/>
      <c r="CW49" s="98"/>
      <c r="CX49" s="331">
        <f>SUM(P49+N50+Z49+R49+T49+AB49+X49+V49+AD49+AH49+AF49+AJ49+AL49+AP49+BL49+BR49+AN49+AZ49+BB49+CD49+CF49+CB49+CH49+CJ49+BV49+BX49+AR49+AT49+AV49+AX49+BN49+BP49+BT49+BD49+BF49+BH49+BJ49+BZ49+CL49+CN49+CP49+CR49+CT49+CV49)</f>
        <v>0</v>
      </c>
      <c r="CY49" s="331">
        <f>SUM(Q49+O50+AA49+S49+U49+AC49+Y49+W49+AE49+AI49+AG49+AK49+AM49+AQ49+BM49+BS49+AO49+BA49+BC49+CE49+CG49+CC49+CI49+CK49+BW49+BY49+AS49+AU49+AW49+AY49+BO49+BQ49+BU49+BE49+BG49+BI49+BK49+CA49+CM49+CO49+CQ49+CS49+CU49+CW49)</f>
        <v>0</v>
      </c>
    </row>
    <row r="50" spans="1:103" x14ac:dyDescent="0.25">
      <c r="A50" s="91"/>
      <c r="B50" s="91">
        <v>21</v>
      </c>
      <c r="C50" s="245" t="s">
        <v>985</v>
      </c>
      <c r="D50" s="168" t="s">
        <v>252</v>
      </c>
      <c r="E50" s="246">
        <v>13540</v>
      </c>
      <c r="F50" s="93">
        <v>1.49</v>
      </c>
      <c r="G50" s="93"/>
      <c r="H50" s="247">
        <v>1</v>
      </c>
      <c r="I50" s="248"/>
      <c r="J50" s="95">
        <v>1.4</v>
      </c>
      <c r="K50" s="95">
        <v>1.68</v>
      </c>
      <c r="L50" s="95">
        <v>2.23</v>
      </c>
      <c r="M50" s="96">
        <v>2.57</v>
      </c>
      <c r="N50" s="249"/>
      <c r="O50" s="98">
        <f>SUM(N50*$E50*$F50*$H50*$J50*$O$11)</f>
        <v>0</v>
      </c>
      <c r="P50" s="250"/>
      <c r="Q50" s="98">
        <f>SUM(P50*$E51*$F51*$H51*$J51*$Q$11)</f>
        <v>0</v>
      </c>
      <c r="R50" s="565">
        <v>52</v>
      </c>
      <c r="S50" s="566">
        <f>SUM(R50*$E51*$F51*$H51*$J51*$S$11)</f>
        <v>1340568.32</v>
      </c>
      <c r="T50" s="250"/>
      <c r="U50" s="98">
        <f>SUM(T50*$E51*$F51*$H51*$J51*$U$11)</f>
        <v>0</v>
      </c>
      <c r="V50" s="250"/>
      <c r="W50" s="98">
        <f>SUM(V50*$E51*$F51*$H51*$J51*$W$11)</f>
        <v>0</v>
      </c>
      <c r="X50" s="250"/>
      <c r="Y50" s="97">
        <f>SUM(X50*$E51*$F51*$H51*$J51*$Y$11)</f>
        <v>0</v>
      </c>
      <c r="Z50" s="326">
        <v>0</v>
      </c>
      <c r="AA50" s="98">
        <v>0</v>
      </c>
      <c r="AB50" s="250">
        <v>0</v>
      </c>
      <c r="AC50" s="98">
        <v>0</v>
      </c>
      <c r="AD50" s="250">
        <v>0</v>
      </c>
      <c r="AE50" s="98">
        <v>0</v>
      </c>
      <c r="AF50" s="250">
        <v>0</v>
      </c>
      <c r="AG50" s="98">
        <v>0</v>
      </c>
      <c r="AH50" s="250">
        <v>0</v>
      </c>
      <c r="AI50" s="98">
        <v>0</v>
      </c>
      <c r="AJ50" s="250"/>
      <c r="AK50" s="98">
        <f>AJ50*$E51*$F51*$H51*$K51*$AK$11</f>
        <v>0</v>
      </c>
      <c r="AL50" s="326">
        <v>10</v>
      </c>
      <c r="AM50" s="98">
        <f>SUM(AL50*$E51*$F51*$H51*$J51*$AM$11)</f>
        <v>257801.59999999998</v>
      </c>
      <c r="AN50" s="250"/>
      <c r="AO50" s="97">
        <f>SUM(AN50*$E51*$F51*$H51*$J51*$AO$11)</f>
        <v>0</v>
      </c>
      <c r="AP50" s="250"/>
      <c r="AQ50" s="98">
        <f>SUM(AP50*$E51*$F51*$H51*$J51*$AQ$11)</f>
        <v>0</v>
      </c>
      <c r="AR50" s="250"/>
      <c r="AS50" s="98">
        <f>SUM(AR50*$E51*$F51*$H51*$J51*$AS$11)</f>
        <v>0</v>
      </c>
      <c r="AT50" s="250"/>
      <c r="AU50" s="98">
        <f>SUM(AT50*$E51*$F51*$H51*$J51*$AU$11)</f>
        <v>0</v>
      </c>
      <c r="AV50" s="250"/>
      <c r="AW50" s="98">
        <f>SUM(AV50*$E51*$F51*$H51*$J51*$AW$11)</f>
        <v>0</v>
      </c>
      <c r="AX50" s="250"/>
      <c r="AY50" s="98">
        <f>SUM(AX50*$E51*$F51*$H51*$J51*$AY$11)</f>
        <v>0</v>
      </c>
      <c r="AZ50" s="250"/>
      <c r="BA50" s="98">
        <f>SUM(AZ50*$E51*$F51*$H51*$J51*$BA$11)</f>
        <v>0</v>
      </c>
      <c r="BB50" s="250"/>
      <c r="BC50" s="98">
        <f>SUM(BB50*$E51*$F51*$H51*$J51*$BC$11)</f>
        <v>0</v>
      </c>
      <c r="BD50" s="250"/>
      <c r="BE50" s="98">
        <f>SUM(BD50*$E51*$F51*$H51*$J51*$BE$11)</f>
        <v>0</v>
      </c>
      <c r="BF50" s="250"/>
      <c r="BG50" s="98">
        <f>SUM(BF50*$E51*$F51*$H51*$J51*$BG$11)</f>
        <v>0</v>
      </c>
      <c r="BH50" s="250"/>
      <c r="BI50" s="98">
        <f>SUM(BH50*$E51*$F51*$H51*$J51*$BI$11)</f>
        <v>0</v>
      </c>
      <c r="BJ50" s="250"/>
      <c r="BK50" s="98">
        <f>SUM(BJ50*$E51*$F51*$H51*$J51*$BK$11)</f>
        <v>0</v>
      </c>
      <c r="BL50" s="250"/>
      <c r="BM50" s="98">
        <f>BL50*$E51*$F51*$H51*$K51*$BM$11</f>
        <v>0</v>
      </c>
      <c r="BN50" s="250"/>
      <c r="BO50" s="98">
        <f>BN50*$E51*$F51*$H51*$K51*$BO$11</f>
        <v>0</v>
      </c>
      <c r="BP50" s="250"/>
      <c r="BQ50" s="98">
        <f>BP50*$E51*$F51*$H51*$K51*$BQ$11</f>
        <v>0</v>
      </c>
      <c r="BR50" s="250"/>
      <c r="BS50" s="98">
        <f>BR50*$E51*$F51*$H51*$K51*$BS$11</f>
        <v>0</v>
      </c>
      <c r="BT50" s="359">
        <v>72</v>
      </c>
      <c r="BU50" s="98">
        <f>BT50*$E51*$F51*$H51*$K51*$BU$11</f>
        <v>2227405.824</v>
      </c>
      <c r="BV50" s="328"/>
      <c r="BW50" s="98">
        <f>BV50*$E51*$F51*$H51*$K51*$BW$11</f>
        <v>0</v>
      </c>
      <c r="BX50" s="250">
        <v>1</v>
      </c>
      <c r="BY50" s="98">
        <f>BX50*$E51*$F51*$H51*$K51*$BY$11</f>
        <v>30936.192000000003</v>
      </c>
      <c r="BZ50" s="328"/>
      <c r="CA50" s="329">
        <f>BZ50*$E51*$F51*$H51*$K51*$CA$11</f>
        <v>0</v>
      </c>
      <c r="CB50" s="250"/>
      <c r="CC50" s="98">
        <f>CB50*$E51*$F51*$H51*$K51*$CC$11</f>
        <v>0</v>
      </c>
      <c r="CD50" s="250"/>
      <c r="CE50" s="98">
        <f>CD50*$E51*$F51*$H51*$K51*$CE$11</f>
        <v>0</v>
      </c>
      <c r="CF50" s="250">
        <v>15</v>
      </c>
      <c r="CG50" s="98">
        <f>CF50*$E51*$F51*$H51*$K51*$CG$11</f>
        <v>464042.88</v>
      </c>
      <c r="CH50" s="250"/>
      <c r="CI50" s="98">
        <f>CH50*$E51*$F51*$H51*$K51*$CI$11</f>
        <v>0</v>
      </c>
      <c r="CJ50" s="250"/>
      <c r="CK50" s="98">
        <f>CJ50*$E51*$F51*$H51*$K51*$CK$11</f>
        <v>0</v>
      </c>
      <c r="CL50" s="250"/>
      <c r="CM50" s="98">
        <f>CL50*$E51*$F51*$H51*$K51*$CM$11</f>
        <v>0</v>
      </c>
      <c r="CN50" s="250"/>
      <c r="CO50" s="98">
        <f>CN50*$E51*$F51*$H51*$K51*$CO$11</f>
        <v>0</v>
      </c>
      <c r="CP50" s="250"/>
      <c r="CQ50" s="98">
        <f>CP50*$E51*$F51*$H51*$L51*$CQ$11</f>
        <v>0</v>
      </c>
      <c r="CR50" s="250"/>
      <c r="CS50" s="98">
        <f>CR50*$E51*$F51*$H51*$M51*$CS$11</f>
        <v>0</v>
      </c>
      <c r="CT50" s="97"/>
      <c r="CU50" s="98">
        <f>CT50*E51*F51*H51</f>
        <v>0</v>
      </c>
      <c r="CV50" s="97"/>
      <c r="CW50" s="98"/>
      <c r="CX50" s="331">
        <f>SUM(P50+N51+Z50+R50+T50+AB50+X50+V50+AD50+AH50+AF50+AJ50+AL50+AP50+BL50+BR50+AN50+AZ50+BB50+CD50+CF50+CB50+CH50+CJ50+BV50+BX50+AR50+AT50+AV50+AX50+BN50+BP50+BT50+BD50+BF50+BH50+BJ50+BZ50+CL50+CN50+CP50+CR50+CT50+CV50)</f>
        <v>150</v>
      </c>
      <c r="CY50" s="331">
        <f>SUM(Q50+O51+AA50+S50+U50+AC50+Y50+W50+AE50+AI50+AG50+AK50+AM50+AQ50+BM50+BS50+AO50+BA50+BC50+CE50+CG50+CC50+CI50+CK50+BW50+BY50+AS50+AU50+AW50+AY50+BO50+BQ50+BU50+BE50+BG50+BI50+BK50+CA50+CM50+CO50+CQ50+CS50+CU50+CW50)</f>
        <v>4320754.8159999996</v>
      </c>
    </row>
    <row r="51" spans="1:103" s="355" customFormat="1" ht="30" x14ac:dyDescent="0.25">
      <c r="A51" s="91"/>
      <c r="B51" s="91">
        <v>22</v>
      </c>
      <c r="C51" s="245" t="s">
        <v>986</v>
      </c>
      <c r="D51" s="92" t="s">
        <v>987</v>
      </c>
      <c r="E51" s="246">
        <v>13540</v>
      </c>
      <c r="F51" s="93">
        <v>1.36</v>
      </c>
      <c r="G51" s="93"/>
      <c r="H51" s="247">
        <v>1</v>
      </c>
      <c r="I51" s="248"/>
      <c r="J51" s="95">
        <v>1.4</v>
      </c>
      <c r="K51" s="95">
        <v>1.68</v>
      </c>
      <c r="L51" s="95">
        <v>2.23</v>
      </c>
      <c r="M51" s="96">
        <v>2.57</v>
      </c>
      <c r="N51" s="249">
        <v>0</v>
      </c>
      <c r="O51" s="98">
        <f>SUM(N51*$E51*$F51*$H51*$J51*$O$11)</f>
        <v>0</v>
      </c>
      <c r="P51" s="156">
        <f t="shared" ref="N51:Y52" si="34">SUM(P52:P59)</f>
        <v>0</v>
      </c>
      <c r="Q51" s="156">
        <f t="shared" si="34"/>
        <v>0</v>
      </c>
      <c r="R51" s="574">
        <f t="shared" si="34"/>
        <v>0</v>
      </c>
      <c r="S51" s="574">
        <f t="shared" si="34"/>
        <v>0</v>
      </c>
      <c r="T51" s="156">
        <f t="shared" si="34"/>
        <v>0</v>
      </c>
      <c r="U51" s="156">
        <f t="shared" si="34"/>
        <v>0</v>
      </c>
      <c r="V51" s="156">
        <f t="shared" si="34"/>
        <v>0</v>
      </c>
      <c r="W51" s="156">
        <f t="shared" si="34"/>
        <v>0</v>
      </c>
      <c r="X51" s="156">
        <f t="shared" si="34"/>
        <v>0</v>
      </c>
      <c r="Y51" s="156">
        <f t="shared" si="34"/>
        <v>0</v>
      </c>
      <c r="Z51" s="156">
        <v>0</v>
      </c>
      <c r="AA51" s="156">
        <v>0</v>
      </c>
      <c r="AB51" s="156">
        <f t="shared" ref="AB51:AG51" si="35">SUM(AB52:AB59)</f>
        <v>10</v>
      </c>
      <c r="AC51" s="156">
        <f t="shared" si="35"/>
        <v>183873.19999999998</v>
      </c>
      <c r="AD51" s="156">
        <f t="shared" si="35"/>
        <v>89</v>
      </c>
      <c r="AE51" s="156">
        <f t="shared" si="35"/>
        <v>973390.59999999986</v>
      </c>
      <c r="AF51" s="113">
        <f t="shared" si="35"/>
        <v>114</v>
      </c>
      <c r="AG51" s="113">
        <f t="shared" si="35"/>
        <v>32013651.039999999</v>
      </c>
      <c r="AH51" s="156">
        <v>0</v>
      </c>
      <c r="AI51" s="156">
        <v>0</v>
      </c>
      <c r="AJ51" s="156">
        <f t="shared" ref="AJ51:BK51" si="36">SUM(AJ52:AJ59)</f>
        <v>23</v>
      </c>
      <c r="AK51" s="156">
        <f t="shared" si="36"/>
        <v>286614.71999999997</v>
      </c>
      <c r="AL51" s="156">
        <f t="shared" si="36"/>
        <v>0</v>
      </c>
      <c r="AM51" s="156">
        <f t="shared" si="36"/>
        <v>0</v>
      </c>
      <c r="AN51" s="156">
        <f t="shared" si="36"/>
        <v>0</v>
      </c>
      <c r="AO51" s="156">
        <f t="shared" si="36"/>
        <v>0</v>
      </c>
      <c r="AP51" s="156">
        <f t="shared" si="36"/>
        <v>0</v>
      </c>
      <c r="AQ51" s="156">
        <f t="shared" si="36"/>
        <v>0</v>
      </c>
      <c r="AR51" s="156">
        <f t="shared" si="36"/>
        <v>0</v>
      </c>
      <c r="AS51" s="156">
        <f t="shared" si="36"/>
        <v>0</v>
      </c>
      <c r="AT51" s="156">
        <f t="shared" si="36"/>
        <v>0</v>
      </c>
      <c r="AU51" s="156">
        <f t="shared" si="36"/>
        <v>0</v>
      </c>
      <c r="AV51" s="156">
        <f t="shared" si="36"/>
        <v>0</v>
      </c>
      <c r="AW51" s="156">
        <f t="shared" si="36"/>
        <v>0</v>
      </c>
      <c r="AX51" s="156">
        <f t="shared" si="36"/>
        <v>0</v>
      </c>
      <c r="AY51" s="156">
        <f t="shared" si="36"/>
        <v>0</v>
      </c>
      <c r="AZ51" s="156">
        <f t="shared" si="36"/>
        <v>0</v>
      </c>
      <c r="BA51" s="156">
        <f t="shared" si="36"/>
        <v>0</v>
      </c>
      <c r="BB51" s="156">
        <f t="shared" si="36"/>
        <v>0</v>
      </c>
      <c r="BC51" s="156">
        <f t="shared" si="36"/>
        <v>0</v>
      </c>
      <c r="BD51" s="156">
        <f t="shared" si="36"/>
        <v>0</v>
      </c>
      <c r="BE51" s="156">
        <f t="shared" si="36"/>
        <v>0</v>
      </c>
      <c r="BF51" s="156">
        <f t="shared" si="36"/>
        <v>0</v>
      </c>
      <c r="BG51" s="156">
        <f t="shared" si="36"/>
        <v>0</v>
      </c>
      <c r="BH51" s="156">
        <f t="shared" si="36"/>
        <v>0</v>
      </c>
      <c r="BI51" s="156">
        <f t="shared" si="36"/>
        <v>0</v>
      </c>
      <c r="BJ51" s="156">
        <f t="shared" si="36"/>
        <v>74</v>
      </c>
      <c r="BK51" s="156">
        <f t="shared" si="36"/>
        <v>936047.28</v>
      </c>
      <c r="BL51" s="156">
        <f>SUM(BL52:BL59)</f>
        <v>11</v>
      </c>
      <c r="BM51" s="156">
        <f>SUM(BM52:BM59)</f>
        <v>4443892.9920000006</v>
      </c>
      <c r="BN51" s="156">
        <f>SUM(BN52:BN59)</f>
        <v>0</v>
      </c>
      <c r="BO51" s="156">
        <f>SUM(BO52:BO59)</f>
        <v>0</v>
      </c>
      <c r="BP51" s="156">
        <f>SUM(BP52:BP59)</f>
        <v>200</v>
      </c>
      <c r="BQ51" s="156">
        <f t="shared" ref="BQ51" si="37">SUM(BQ52:BQ59)</f>
        <v>2720565.12</v>
      </c>
      <c r="BR51" s="156">
        <f>SUM(BR52:BR59)</f>
        <v>0</v>
      </c>
      <c r="BS51" s="156">
        <f t="shared" ref="BS51" si="38">SUM(BS52:BS59)</f>
        <v>0</v>
      </c>
      <c r="BT51" s="156">
        <f>SUM(BT52:BT59)</f>
        <v>0</v>
      </c>
      <c r="BU51" s="156">
        <f t="shared" ref="BU51" si="39">SUM(BU52:BU59)</f>
        <v>0</v>
      </c>
      <c r="BV51" s="352">
        <f>SUM(BV52:BV59)</f>
        <v>73</v>
      </c>
      <c r="BW51" s="156">
        <f t="shared" ref="BW51" si="40">SUM(BW52:BW59)</f>
        <v>10783765.103999998</v>
      </c>
      <c r="BX51" s="156">
        <f>SUM(BX52:BX59)</f>
        <v>84</v>
      </c>
      <c r="BY51" s="156">
        <f t="shared" ref="BY51:CY51" si="41">SUM(BY52:BY59)</f>
        <v>1200597.216</v>
      </c>
      <c r="BZ51" s="352">
        <f t="shared" si="41"/>
        <v>0</v>
      </c>
      <c r="CA51" s="352">
        <f t="shared" si="41"/>
        <v>0</v>
      </c>
      <c r="CB51" s="156">
        <f t="shared" si="41"/>
        <v>11</v>
      </c>
      <c r="CC51" s="156">
        <f t="shared" si="41"/>
        <v>144899.66399999999</v>
      </c>
      <c r="CD51" s="156">
        <f t="shared" si="41"/>
        <v>0</v>
      </c>
      <c r="CE51" s="156">
        <f t="shared" si="41"/>
        <v>0</v>
      </c>
      <c r="CF51" s="156">
        <f t="shared" si="41"/>
        <v>10</v>
      </c>
      <c r="CG51" s="156">
        <f t="shared" si="41"/>
        <v>175380.91200000001</v>
      </c>
      <c r="CH51" s="156">
        <f t="shared" si="41"/>
        <v>6</v>
      </c>
      <c r="CI51" s="156">
        <f t="shared" si="41"/>
        <v>85756.943999999989</v>
      </c>
      <c r="CJ51" s="156">
        <f t="shared" si="41"/>
        <v>0</v>
      </c>
      <c r="CK51" s="156">
        <f t="shared" si="41"/>
        <v>0</v>
      </c>
      <c r="CL51" s="156">
        <f t="shared" si="41"/>
        <v>18</v>
      </c>
      <c r="CM51" s="156">
        <f t="shared" si="41"/>
        <v>273421.34399999998</v>
      </c>
      <c r="CN51" s="156">
        <f t="shared" si="41"/>
        <v>8</v>
      </c>
      <c r="CO51" s="156">
        <f t="shared" si="41"/>
        <v>138302.976</v>
      </c>
      <c r="CP51" s="156">
        <f t="shared" si="41"/>
        <v>36</v>
      </c>
      <c r="CQ51" s="156">
        <f t="shared" si="41"/>
        <v>646759.76399999997</v>
      </c>
      <c r="CR51" s="156">
        <f t="shared" si="41"/>
        <v>0</v>
      </c>
      <c r="CS51" s="156">
        <f t="shared" si="41"/>
        <v>0</v>
      </c>
      <c r="CT51" s="156">
        <f t="shared" si="41"/>
        <v>0</v>
      </c>
      <c r="CU51" s="156">
        <f t="shared" si="41"/>
        <v>0</v>
      </c>
      <c r="CV51" s="156">
        <f t="shared" si="41"/>
        <v>0</v>
      </c>
      <c r="CW51" s="156">
        <f t="shared" si="41"/>
        <v>0</v>
      </c>
      <c r="CX51" s="156">
        <f t="shared" si="41"/>
        <v>783</v>
      </c>
      <c r="CY51" s="156">
        <f t="shared" si="41"/>
        <v>55218467.835999995</v>
      </c>
    </row>
    <row r="52" spans="1:103" ht="30" customHeight="1" x14ac:dyDescent="0.25">
      <c r="A52" s="112">
        <v>12</v>
      </c>
      <c r="B52" s="112"/>
      <c r="C52" s="240" t="s">
        <v>988</v>
      </c>
      <c r="D52" s="241" t="s">
        <v>259</v>
      </c>
      <c r="E52" s="246">
        <v>13540</v>
      </c>
      <c r="F52" s="157">
        <v>0.92</v>
      </c>
      <c r="G52" s="161"/>
      <c r="H52" s="236">
        <v>1</v>
      </c>
      <c r="I52" s="68"/>
      <c r="J52" s="280">
        <v>1.4</v>
      </c>
      <c r="K52" s="155">
        <v>1.68</v>
      </c>
      <c r="L52" s="155">
        <v>2.23</v>
      </c>
      <c r="M52" s="263">
        <v>2.57</v>
      </c>
      <c r="N52" s="156">
        <f t="shared" si="34"/>
        <v>16</v>
      </c>
      <c r="O52" s="156">
        <f t="shared" si="34"/>
        <v>211548.95999999996</v>
      </c>
      <c r="P52" s="250"/>
      <c r="Q52" s="98">
        <f t="shared" ref="Q52:Q59" si="42">SUM(P52*$E53*$F53*$H53*$J53*$Q$11)</f>
        <v>0</v>
      </c>
      <c r="R52" s="565"/>
      <c r="S52" s="566">
        <f t="shared" ref="S52:S59" si="43">SUM(R52*$E53*$F53*$H53*$J53*$S$11)</f>
        <v>0</v>
      </c>
      <c r="T52" s="250"/>
      <c r="U52" s="98">
        <f t="shared" ref="U52:U59" si="44">SUM(T52*$E53*$F53*$H53*$J53*$U$11)</f>
        <v>0</v>
      </c>
      <c r="V52" s="250"/>
      <c r="W52" s="98">
        <f t="shared" ref="W52:W59" si="45">SUM(V52*$E53*$F53*$H53*$J53*$W$11)</f>
        <v>0</v>
      </c>
      <c r="X52" s="250"/>
      <c r="Y52" s="97">
        <f t="shared" ref="Y52:Y59" si="46">SUM(X52*$E53*$F53*$H53*$J53*$Y$11)</f>
        <v>0</v>
      </c>
      <c r="Z52" s="326"/>
      <c r="AA52" s="98"/>
      <c r="AB52" s="250"/>
      <c r="AC52" s="98"/>
      <c r="AD52" s="250"/>
      <c r="AE52" s="98"/>
      <c r="AF52" s="250"/>
      <c r="AG52" s="98">
        <f t="shared" ref="AG52:AG59" si="47">AF52*E53*F53*H53*J53</f>
        <v>0</v>
      </c>
      <c r="AH52" s="250"/>
      <c r="AI52" s="98"/>
      <c r="AJ52" s="97"/>
      <c r="AK52" s="98">
        <f t="shared" ref="AK52:AK59" si="48">AJ52*$E53*$F53*$H53*$K53*$AK$11</f>
        <v>0</v>
      </c>
      <c r="AL52" s="326"/>
      <c r="AM52" s="98">
        <f t="shared" ref="AM52:AM59" si="49">SUM(AL52*$E53*$F53*$H53*$J53*$AM$11)</f>
        <v>0</v>
      </c>
      <c r="AN52" s="250"/>
      <c r="AO52" s="97">
        <f t="shared" ref="AO52:AO59" si="50">SUM(AN52*$E53*$F53*$H53*$J53*$AO$11)</f>
        <v>0</v>
      </c>
      <c r="AP52" s="250"/>
      <c r="AQ52" s="98">
        <f t="shared" ref="AQ52:AQ59" si="51">SUM(AP52*$E53*$F53*$H53*$J53*$AQ$11)</f>
        <v>0</v>
      </c>
      <c r="AR52" s="250"/>
      <c r="AS52" s="98">
        <f t="shared" ref="AS52:AS59" si="52">SUM(AR52*$E53*$F53*$H53*$J53*$AS$11)</f>
        <v>0</v>
      </c>
      <c r="AT52" s="250"/>
      <c r="AU52" s="98">
        <f t="shared" ref="AU52:AU59" si="53">SUM(AT52*$E53*$F53*$H53*$J53*$AU$11)</f>
        <v>0</v>
      </c>
      <c r="AV52" s="250"/>
      <c r="AW52" s="98">
        <f t="shared" ref="AW52:AW59" si="54">SUM(AV52*$E53*$F53*$H53*$J53*$AW$11)</f>
        <v>0</v>
      </c>
      <c r="AX52" s="250"/>
      <c r="AY52" s="98">
        <f t="shared" ref="AY52:AY59" si="55">SUM(AX52*$E53*$F53*$H53*$J53*$AY$11)</f>
        <v>0</v>
      </c>
      <c r="AZ52" s="250"/>
      <c r="BA52" s="98">
        <f t="shared" ref="BA52:BA59" si="56">SUM(AZ52*$E53*$F53*$H53*$J53*$BA$11)</f>
        <v>0</v>
      </c>
      <c r="BB52" s="250"/>
      <c r="BC52" s="98">
        <f t="shared" ref="BC52:BC59" si="57">SUM(BB52*$E53*$F53*$H53*$J53*$BC$11)</f>
        <v>0</v>
      </c>
      <c r="BD52" s="250"/>
      <c r="BE52" s="98">
        <f t="shared" ref="BE52:BE59" si="58">SUM(BD52*$E53*$F53*$H53*$J53*$BE$11)</f>
        <v>0</v>
      </c>
      <c r="BF52" s="250"/>
      <c r="BG52" s="98">
        <f t="shared" ref="BG52:BG59" si="59">SUM(BF52*$E53*$F53*$H53*$J53*$BG$11)</f>
        <v>0</v>
      </c>
      <c r="BH52" s="250"/>
      <c r="BI52" s="98">
        <f t="shared" ref="BI52:BI59" si="60">SUM(BH52*$E53*$F53*$H53*$J53*$BI$11)</f>
        <v>0</v>
      </c>
      <c r="BJ52" s="250"/>
      <c r="BK52" s="98">
        <f t="shared" ref="BK52:BK59" si="61">SUM(BJ52*$E53*$F53*$H53*$J53*$BK$11)</f>
        <v>0</v>
      </c>
      <c r="BL52" s="250"/>
      <c r="BM52" s="98">
        <f t="shared" ref="BM52:BM59" si="62">BL52*$E53*$F53*$H53*$K53*$BM$11</f>
        <v>0</v>
      </c>
      <c r="BN52" s="250"/>
      <c r="BO52" s="98">
        <f t="shared" ref="BO52:BO59" si="63">BN52*$E53*$F53*$H53*$K53*$BO$11</f>
        <v>0</v>
      </c>
      <c r="BP52" s="353"/>
      <c r="BQ52" s="98">
        <f t="shared" ref="BQ52:BQ59" si="64">BP52*$E53*$F53*$H53*$K53*$BQ$11</f>
        <v>0</v>
      </c>
      <c r="BR52" s="250"/>
      <c r="BS52" s="98">
        <f t="shared" ref="BS52:BS59" si="65">BR52*$E53*$F53*$H53*$K53*$BS$11</f>
        <v>0</v>
      </c>
      <c r="BT52" s="250"/>
      <c r="BU52" s="98">
        <f t="shared" ref="BU52:BU59" si="66">BT52*$E53*$F53*$H53*$K53*$BU$11</f>
        <v>0</v>
      </c>
      <c r="BV52" s="328"/>
      <c r="BW52" s="98">
        <f t="shared" ref="BW52:BW59" si="67">BV52*$E53*$F53*$H53*$K53*$BW$11</f>
        <v>0</v>
      </c>
      <c r="BX52" s="250"/>
      <c r="BY52" s="98">
        <f t="shared" ref="BY52:BY59" si="68">BX52*$E53*$F53*$H53*$K53*$BY$11</f>
        <v>0</v>
      </c>
      <c r="BZ52" s="328"/>
      <c r="CA52" s="329">
        <f t="shared" ref="CA52:CA59" si="69">BZ52*$E53*$F53*$H53*$K53*$CA$11</f>
        <v>0</v>
      </c>
      <c r="CB52" s="250"/>
      <c r="CC52" s="98">
        <f t="shared" ref="CC52:CC59" si="70">CB52*$E53*$F53*$H53*$K53*$CC$11</f>
        <v>0</v>
      </c>
      <c r="CD52" s="250"/>
      <c r="CE52" s="98">
        <f t="shared" ref="CE52:CE59" si="71">CD52*$E53*$F53*$H53*$K53*$CE$11</f>
        <v>0</v>
      </c>
      <c r="CF52" s="250"/>
      <c r="CG52" s="98">
        <f t="shared" ref="CG52:CG59" si="72">CF52*$E53*$F53*$H53*$K53*$CG$11</f>
        <v>0</v>
      </c>
      <c r="CH52" s="250"/>
      <c r="CI52" s="98">
        <f t="shared" ref="CI52:CI59" si="73">CH52*$E53*$F53*$H53*$K53*$CI$11</f>
        <v>0</v>
      </c>
      <c r="CJ52" s="250"/>
      <c r="CK52" s="98">
        <f t="shared" ref="CK52:CK59" si="74">CJ52*$E53*$F53*$H53*$K53*$CK$11</f>
        <v>0</v>
      </c>
      <c r="CL52" s="250"/>
      <c r="CM52" s="98">
        <f t="shared" ref="CM52:CM59" si="75">CL52*$E53*$F53*$H53*$K53*$CM$11</f>
        <v>0</v>
      </c>
      <c r="CN52" s="250"/>
      <c r="CO52" s="98">
        <f t="shared" ref="CO52:CO59" si="76">CN52*$E53*$F53*$H53*$K53*$CO$11</f>
        <v>0</v>
      </c>
      <c r="CP52" s="250"/>
      <c r="CQ52" s="98">
        <f t="shared" ref="CQ52:CQ59" si="77">CP52*$E53*$F53*$H53*$L53*$CQ$11</f>
        <v>0</v>
      </c>
      <c r="CR52" s="250"/>
      <c r="CS52" s="98">
        <f t="shared" ref="CS52:CS59" si="78">CR52*$E53*$F53*$H53*$M53*$CS$11</f>
        <v>0</v>
      </c>
      <c r="CT52" s="97"/>
      <c r="CU52" s="98">
        <f t="shared" ref="CU52:CU59" si="79">CT52*E53*F53*H53</f>
        <v>0</v>
      </c>
      <c r="CV52" s="97"/>
      <c r="CW52" s="98"/>
      <c r="CX52" s="331">
        <f t="shared" ref="CX52:CY59" si="80">SUM(P52+N53+Z52+R52+T52+AB52+X52+V52+AD52+AH52+AF52+AJ52+AL52+AP52+BL52+BR52+AN52+AZ52+BB52+CD52+CF52+CB52+CH52+CJ52+BV52+BX52+AR52+AT52+AV52+AX52+BN52+BP52+BT52+BD52+BF52+BH52+BJ52+BZ52+CL52+CN52+CP52+CR52+CT52+CV52)</f>
        <v>0</v>
      </c>
      <c r="CY52" s="331">
        <f t="shared" si="80"/>
        <v>0</v>
      </c>
    </row>
    <row r="53" spans="1:103" ht="30" x14ac:dyDescent="0.25">
      <c r="A53" s="91"/>
      <c r="B53" s="91">
        <v>23</v>
      </c>
      <c r="C53" s="245" t="s">
        <v>989</v>
      </c>
      <c r="D53" s="92" t="s">
        <v>990</v>
      </c>
      <c r="E53" s="246">
        <v>13540</v>
      </c>
      <c r="F53" s="93">
        <v>2.75</v>
      </c>
      <c r="G53" s="93"/>
      <c r="H53" s="247">
        <v>1</v>
      </c>
      <c r="I53" s="248"/>
      <c r="J53" s="95">
        <v>1.4</v>
      </c>
      <c r="K53" s="95">
        <v>1.68</v>
      </c>
      <c r="L53" s="95">
        <v>2.23</v>
      </c>
      <c r="M53" s="96">
        <v>2.57</v>
      </c>
      <c r="N53" s="249"/>
      <c r="O53" s="98">
        <f t="shared" ref="O53:O60" si="81">SUM(N53*$E53*$F53*$H53*$J53*$O$11)</f>
        <v>0</v>
      </c>
      <c r="P53" s="250"/>
      <c r="Q53" s="98">
        <f t="shared" si="42"/>
        <v>0</v>
      </c>
      <c r="R53" s="565"/>
      <c r="S53" s="566">
        <f t="shared" si="43"/>
        <v>0</v>
      </c>
      <c r="T53" s="250"/>
      <c r="U53" s="98">
        <f t="shared" si="44"/>
        <v>0</v>
      </c>
      <c r="V53" s="250"/>
      <c r="W53" s="98">
        <f t="shared" si="45"/>
        <v>0</v>
      </c>
      <c r="X53" s="250"/>
      <c r="Y53" s="97">
        <f t="shared" si="46"/>
        <v>0</v>
      </c>
      <c r="Z53" s="326"/>
      <c r="AA53" s="98"/>
      <c r="AB53" s="250"/>
      <c r="AC53" s="98"/>
      <c r="AD53" s="250"/>
      <c r="AE53" s="98"/>
      <c r="AF53" s="250"/>
      <c r="AG53" s="98">
        <f t="shared" si="47"/>
        <v>0</v>
      </c>
      <c r="AH53" s="250"/>
      <c r="AI53" s="98"/>
      <c r="AJ53" s="97"/>
      <c r="AK53" s="98">
        <f t="shared" si="48"/>
        <v>0</v>
      </c>
      <c r="AL53" s="326"/>
      <c r="AM53" s="98">
        <f t="shared" si="49"/>
        <v>0</v>
      </c>
      <c r="AN53" s="250"/>
      <c r="AO53" s="97">
        <f t="shared" si="50"/>
        <v>0</v>
      </c>
      <c r="AP53" s="250"/>
      <c r="AQ53" s="98">
        <f t="shared" si="51"/>
        <v>0</v>
      </c>
      <c r="AR53" s="250"/>
      <c r="AS53" s="98">
        <f t="shared" si="52"/>
        <v>0</v>
      </c>
      <c r="AT53" s="250"/>
      <c r="AU53" s="98">
        <f t="shared" si="53"/>
        <v>0</v>
      </c>
      <c r="AV53" s="250"/>
      <c r="AW53" s="98">
        <f t="shared" si="54"/>
        <v>0</v>
      </c>
      <c r="AX53" s="250"/>
      <c r="AY53" s="98">
        <f t="shared" si="55"/>
        <v>0</v>
      </c>
      <c r="AZ53" s="250"/>
      <c r="BA53" s="98">
        <f t="shared" si="56"/>
        <v>0</v>
      </c>
      <c r="BB53" s="250"/>
      <c r="BC53" s="98">
        <f t="shared" si="57"/>
        <v>0</v>
      </c>
      <c r="BD53" s="250"/>
      <c r="BE53" s="98">
        <f t="shared" si="58"/>
        <v>0</v>
      </c>
      <c r="BF53" s="250"/>
      <c r="BG53" s="98">
        <f t="shared" si="59"/>
        <v>0</v>
      </c>
      <c r="BH53" s="250"/>
      <c r="BI53" s="98">
        <f t="shared" si="60"/>
        <v>0</v>
      </c>
      <c r="BJ53" s="250"/>
      <c r="BK53" s="98">
        <f t="shared" si="61"/>
        <v>0</v>
      </c>
      <c r="BL53" s="250"/>
      <c r="BM53" s="98">
        <f t="shared" si="62"/>
        <v>0</v>
      </c>
      <c r="BN53" s="250"/>
      <c r="BO53" s="98">
        <f t="shared" si="63"/>
        <v>0</v>
      </c>
      <c r="BP53" s="353"/>
      <c r="BQ53" s="98">
        <f t="shared" si="64"/>
        <v>0</v>
      </c>
      <c r="BR53" s="250"/>
      <c r="BS53" s="98">
        <f t="shared" si="65"/>
        <v>0</v>
      </c>
      <c r="BT53" s="250"/>
      <c r="BU53" s="98">
        <f t="shared" si="66"/>
        <v>0</v>
      </c>
      <c r="BV53" s="328"/>
      <c r="BW53" s="98">
        <f t="shared" si="67"/>
        <v>0</v>
      </c>
      <c r="BX53" s="250"/>
      <c r="BY53" s="98">
        <f t="shared" si="68"/>
        <v>0</v>
      </c>
      <c r="BZ53" s="328"/>
      <c r="CA53" s="329">
        <f t="shared" si="69"/>
        <v>0</v>
      </c>
      <c r="CB53" s="250"/>
      <c r="CC53" s="98">
        <f t="shared" si="70"/>
        <v>0</v>
      </c>
      <c r="CD53" s="250"/>
      <c r="CE53" s="98">
        <f t="shared" si="71"/>
        <v>0</v>
      </c>
      <c r="CF53" s="250"/>
      <c r="CG53" s="98">
        <f t="shared" si="72"/>
        <v>0</v>
      </c>
      <c r="CH53" s="250"/>
      <c r="CI53" s="98">
        <f t="shared" si="73"/>
        <v>0</v>
      </c>
      <c r="CJ53" s="250"/>
      <c r="CK53" s="98">
        <f t="shared" si="74"/>
        <v>0</v>
      </c>
      <c r="CL53" s="250"/>
      <c r="CM53" s="98">
        <f t="shared" si="75"/>
        <v>0</v>
      </c>
      <c r="CN53" s="250"/>
      <c r="CO53" s="98">
        <f t="shared" si="76"/>
        <v>0</v>
      </c>
      <c r="CP53" s="250"/>
      <c r="CQ53" s="98">
        <f t="shared" si="77"/>
        <v>0</v>
      </c>
      <c r="CR53" s="250"/>
      <c r="CS53" s="98">
        <f t="shared" si="78"/>
        <v>0</v>
      </c>
      <c r="CT53" s="97"/>
      <c r="CU53" s="98">
        <f t="shared" si="79"/>
        <v>0</v>
      </c>
      <c r="CV53" s="97"/>
      <c r="CW53" s="98"/>
      <c r="CX53" s="331">
        <f t="shared" si="80"/>
        <v>0</v>
      </c>
      <c r="CY53" s="331">
        <f t="shared" si="80"/>
        <v>0</v>
      </c>
    </row>
    <row r="54" spans="1:103" ht="45" x14ac:dyDescent="0.25">
      <c r="A54" s="91"/>
      <c r="B54" s="91">
        <v>24</v>
      </c>
      <c r="C54" s="245" t="s">
        <v>991</v>
      </c>
      <c r="D54" s="148" t="s">
        <v>992</v>
      </c>
      <c r="E54" s="246">
        <v>13540</v>
      </c>
      <c r="F54" s="93">
        <v>4.9000000000000004</v>
      </c>
      <c r="G54" s="93"/>
      <c r="H54" s="247">
        <v>1</v>
      </c>
      <c r="I54" s="248"/>
      <c r="J54" s="164">
        <v>1.4</v>
      </c>
      <c r="K54" s="164">
        <v>1.68</v>
      </c>
      <c r="L54" s="164">
        <v>2.23</v>
      </c>
      <c r="M54" s="165">
        <v>2.57</v>
      </c>
      <c r="N54" s="249"/>
      <c r="O54" s="98">
        <f t="shared" si="81"/>
        <v>0</v>
      </c>
      <c r="P54" s="250"/>
      <c r="Q54" s="98">
        <f t="shared" si="42"/>
        <v>0</v>
      </c>
      <c r="R54" s="565"/>
      <c r="S54" s="566">
        <f t="shared" si="43"/>
        <v>0</v>
      </c>
      <c r="T54" s="250"/>
      <c r="U54" s="98">
        <f t="shared" si="44"/>
        <v>0</v>
      </c>
      <c r="V54" s="250"/>
      <c r="W54" s="98">
        <f t="shared" si="45"/>
        <v>0</v>
      </c>
      <c r="X54" s="250"/>
      <c r="Y54" s="97">
        <f t="shared" si="46"/>
        <v>0</v>
      </c>
      <c r="Z54" s="326">
        <v>0</v>
      </c>
      <c r="AA54" s="98">
        <v>0</v>
      </c>
      <c r="AB54" s="97">
        <v>0</v>
      </c>
      <c r="AC54" s="98">
        <v>0</v>
      </c>
      <c r="AD54" s="250">
        <v>0</v>
      </c>
      <c r="AE54" s="98">
        <v>0</v>
      </c>
      <c r="AF54" s="250">
        <v>94</v>
      </c>
      <c r="AG54" s="98">
        <f t="shared" si="47"/>
        <v>31645904.640000001</v>
      </c>
      <c r="AH54" s="249">
        <v>0</v>
      </c>
      <c r="AI54" s="98">
        <v>0</v>
      </c>
      <c r="AJ54" s="97"/>
      <c r="AK54" s="98">
        <f t="shared" si="48"/>
        <v>0</v>
      </c>
      <c r="AL54" s="326"/>
      <c r="AM54" s="98">
        <f t="shared" si="49"/>
        <v>0</v>
      </c>
      <c r="AN54" s="250"/>
      <c r="AO54" s="97">
        <f t="shared" si="50"/>
        <v>0</v>
      </c>
      <c r="AP54" s="250"/>
      <c r="AQ54" s="98">
        <f t="shared" si="51"/>
        <v>0</v>
      </c>
      <c r="AR54" s="250"/>
      <c r="AS54" s="98">
        <f t="shared" si="52"/>
        <v>0</v>
      </c>
      <c r="AT54" s="250"/>
      <c r="AU54" s="98">
        <f t="shared" si="53"/>
        <v>0</v>
      </c>
      <c r="AV54" s="250"/>
      <c r="AW54" s="98">
        <f t="shared" si="54"/>
        <v>0</v>
      </c>
      <c r="AX54" s="250"/>
      <c r="AY54" s="98">
        <f t="shared" si="55"/>
        <v>0</v>
      </c>
      <c r="AZ54" s="250"/>
      <c r="BA54" s="98">
        <f t="shared" si="56"/>
        <v>0</v>
      </c>
      <c r="BB54" s="250"/>
      <c r="BC54" s="98">
        <f t="shared" si="57"/>
        <v>0</v>
      </c>
      <c r="BD54" s="250"/>
      <c r="BE54" s="98">
        <f t="shared" si="58"/>
        <v>0</v>
      </c>
      <c r="BF54" s="250"/>
      <c r="BG54" s="98">
        <f t="shared" si="59"/>
        <v>0</v>
      </c>
      <c r="BH54" s="250"/>
      <c r="BI54" s="98">
        <f t="shared" si="60"/>
        <v>0</v>
      </c>
      <c r="BJ54" s="250"/>
      <c r="BK54" s="98">
        <f t="shared" si="61"/>
        <v>0</v>
      </c>
      <c r="BL54" s="357">
        <v>11</v>
      </c>
      <c r="BM54" s="98">
        <f t="shared" si="62"/>
        <v>4443892.9920000006</v>
      </c>
      <c r="BN54" s="250"/>
      <c r="BO54" s="98">
        <f t="shared" si="63"/>
        <v>0</v>
      </c>
      <c r="BP54" s="353"/>
      <c r="BQ54" s="98">
        <f t="shared" si="64"/>
        <v>0</v>
      </c>
      <c r="BR54" s="250"/>
      <c r="BS54" s="98">
        <f t="shared" si="65"/>
        <v>0</v>
      </c>
      <c r="BT54" s="250"/>
      <c r="BU54" s="98">
        <f t="shared" si="66"/>
        <v>0</v>
      </c>
      <c r="BV54" s="328">
        <v>25</v>
      </c>
      <c r="BW54" s="98">
        <f t="shared" si="67"/>
        <v>10099756.799999999</v>
      </c>
      <c r="BX54" s="250"/>
      <c r="BY54" s="98">
        <f t="shared" si="68"/>
        <v>0</v>
      </c>
      <c r="BZ54" s="328"/>
      <c r="CA54" s="329">
        <f t="shared" si="69"/>
        <v>0</v>
      </c>
      <c r="CB54" s="250"/>
      <c r="CC54" s="98">
        <f t="shared" si="70"/>
        <v>0</v>
      </c>
      <c r="CD54" s="250"/>
      <c r="CE54" s="98">
        <f t="shared" si="71"/>
        <v>0</v>
      </c>
      <c r="CF54" s="250"/>
      <c r="CG54" s="98">
        <f t="shared" si="72"/>
        <v>0</v>
      </c>
      <c r="CH54" s="250"/>
      <c r="CI54" s="98">
        <f t="shared" si="73"/>
        <v>0</v>
      </c>
      <c r="CJ54" s="250"/>
      <c r="CK54" s="98">
        <f t="shared" si="74"/>
        <v>0</v>
      </c>
      <c r="CL54" s="250"/>
      <c r="CM54" s="98">
        <f t="shared" si="75"/>
        <v>0</v>
      </c>
      <c r="CN54" s="250"/>
      <c r="CO54" s="98">
        <f t="shared" si="76"/>
        <v>0</v>
      </c>
      <c r="CP54" s="250"/>
      <c r="CQ54" s="98">
        <f t="shared" si="77"/>
        <v>0</v>
      </c>
      <c r="CR54" s="250"/>
      <c r="CS54" s="98">
        <f t="shared" si="78"/>
        <v>0</v>
      </c>
      <c r="CT54" s="97"/>
      <c r="CU54" s="98">
        <f t="shared" si="79"/>
        <v>0</v>
      </c>
      <c r="CV54" s="97"/>
      <c r="CW54" s="98"/>
      <c r="CX54" s="331">
        <f t="shared" si="80"/>
        <v>130</v>
      </c>
      <c r="CY54" s="331">
        <f t="shared" si="80"/>
        <v>46189554.431999996</v>
      </c>
    </row>
    <row r="55" spans="1:103" ht="75" x14ac:dyDescent="0.25">
      <c r="A55" s="91"/>
      <c r="B55" s="91">
        <v>25</v>
      </c>
      <c r="C55" s="245" t="s">
        <v>993</v>
      </c>
      <c r="D55" s="281" t="s">
        <v>994</v>
      </c>
      <c r="E55" s="246">
        <v>13540</v>
      </c>
      <c r="F55" s="93">
        <v>22.2</v>
      </c>
      <c r="G55" s="108"/>
      <c r="H55" s="282">
        <v>0.8</v>
      </c>
      <c r="I55" s="248"/>
      <c r="J55" s="283">
        <v>1.4</v>
      </c>
      <c r="K55" s="164">
        <v>1.68</v>
      </c>
      <c r="L55" s="164">
        <v>2.23</v>
      </c>
      <c r="M55" s="165">
        <v>2.57</v>
      </c>
      <c r="N55" s="249"/>
      <c r="O55" s="98">
        <f t="shared" si="81"/>
        <v>0</v>
      </c>
      <c r="P55" s="250"/>
      <c r="Q55" s="98">
        <f t="shared" si="42"/>
        <v>0</v>
      </c>
      <c r="R55" s="565"/>
      <c r="S55" s="566">
        <f t="shared" si="43"/>
        <v>0</v>
      </c>
      <c r="T55" s="250"/>
      <c r="U55" s="98">
        <f t="shared" si="44"/>
        <v>0</v>
      </c>
      <c r="V55" s="250"/>
      <c r="W55" s="98">
        <f t="shared" si="45"/>
        <v>0</v>
      </c>
      <c r="X55" s="250"/>
      <c r="Y55" s="97">
        <f t="shared" si="46"/>
        <v>0</v>
      </c>
      <c r="Z55" s="326">
        <v>0</v>
      </c>
      <c r="AA55" s="98">
        <v>0</v>
      </c>
      <c r="AB55" s="97">
        <v>10</v>
      </c>
      <c r="AC55" s="98">
        <f>AB55*E56*F56*H56*J56</f>
        <v>183873.19999999998</v>
      </c>
      <c r="AD55" s="250">
        <v>0</v>
      </c>
      <c r="AE55" s="98">
        <v>0</v>
      </c>
      <c r="AF55" s="250">
        <v>20</v>
      </c>
      <c r="AG55" s="98">
        <f t="shared" si="47"/>
        <v>367746.39999999997</v>
      </c>
      <c r="AH55" s="250">
        <v>0</v>
      </c>
      <c r="AI55" s="98">
        <v>0</v>
      </c>
      <c r="AJ55" s="97"/>
      <c r="AK55" s="98">
        <f t="shared" si="48"/>
        <v>0</v>
      </c>
      <c r="AL55" s="326"/>
      <c r="AM55" s="98">
        <f t="shared" si="49"/>
        <v>0</v>
      </c>
      <c r="AN55" s="250"/>
      <c r="AO55" s="97">
        <f t="shared" si="50"/>
        <v>0</v>
      </c>
      <c r="AP55" s="250"/>
      <c r="AQ55" s="98">
        <f t="shared" si="51"/>
        <v>0</v>
      </c>
      <c r="AR55" s="250"/>
      <c r="AS55" s="98">
        <f t="shared" si="52"/>
        <v>0</v>
      </c>
      <c r="AT55" s="250"/>
      <c r="AU55" s="98">
        <f t="shared" si="53"/>
        <v>0</v>
      </c>
      <c r="AV55" s="250"/>
      <c r="AW55" s="98">
        <f t="shared" si="54"/>
        <v>0</v>
      </c>
      <c r="AX55" s="250"/>
      <c r="AY55" s="98">
        <f t="shared" si="55"/>
        <v>0</v>
      </c>
      <c r="AZ55" s="250"/>
      <c r="BA55" s="98">
        <f t="shared" si="56"/>
        <v>0</v>
      </c>
      <c r="BB55" s="250"/>
      <c r="BC55" s="98">
        <f t="shared" si="57"/>
        <v>0</v>
      </c>
      <c r="BD55" s="250"/>
      <c r="BE55" s="98">
        <f t="shared" si="58"/>
        <v>0</v>
      </c>
      <c r="BF55" s="250"/>
      <c r="BG55" s="98">
        <f t="shared" si="59"/>
        <v>0</v>
      </c>
      <c r="BH55" s="250"/>
      <c r="BI55" s="98">
        <f t="shared" si="60"/>
        <v>0</v>
      </c>
      <c r="BJ55" s="250">
        <v>4</v>
      </c>
      <c r="BK55" s="98">
        <f t="shared" si="61"/>
        <v>73549.279999999984</v>
      </c>
      <c r="BL55" s="357"/>
      <c r="BM55" s="98">
        <f t="shared" si="62"/>
        <v>0</v>
      </c>
      <c r="BN55" s="250"/>
      <c r="BO55" s="98">
        <f t="shared" si="63"/>
        <v>0</v>
      </c>
      <c r="BP55" s="353"/>
      <c r="BQ55" s="98">
        <f t="shared" si="64"/>
        <v>0</v>
      </c>
      <c r="BR55" s="250"/>
      <c r="BS55" s="98">
        <f t="shared" si="65"/>
        <v>0</v>
      </c>
      <c r="BT55" s="250"/>
      <c r="BU55" s="98">
        <f t="shared" si="66"/>
        <v>0</v>
      </c>
      <c r="BV55" s="327">
        <v>5</v>
      </c>
      <c r="BW55" s="98">
        <f t="shared" si="67"/>
        <v>110323.92</v>
      </c>
      <c r="BX55" s="97"/>
      <c r="BY55" s="98">
        <f t="shared" si="68"/>
        <v>0</v>
      </c>
      <c r="BZ55" s="328"/>
      <c r="CA55" s="329">
        <f t="shared" si="69"/>
        <v>0</v>
      </c>
      <c r="CB55" s="250"/>
      <c r="CC55" s="98">
        <f t="shared" si="70"/>
        <v>0</v>
      </c>
      <c r="CD55" s="250"/>
      <c r="CE55" s="98">
        <f t="shared" si="71"/>
        <v>0</v>
      </c>
      <c r="CF55" s="97">
        <v>5</v>
      </c>
      <c r="CG55" s="98">
        <f t="shared" si="72"/>
        <v>110323.92</v>
      </c>
      <c r="CH55" s="250"/>
      <c r="CI55" s="98">
        <f t="shared" si="73"/>
        <v>0</v>
      </c>
      <c r="CJ55" s="250"/>
      <c r="CK55" s="98">
        <f t="shared" si="74"/>
        <v>0</v>
      </c>
      <c r="CL55" s="250">
        <v>1</v>
      </c>
      <c r="CM55" s="98">
        <f t="shared" si="75"/>
        <v>22064.784</v>
      </c>
      <c r="CN55" s="250"/>
      <c r="CO55" s="98">
        <f t="shared" si="76"/>
        <v>0</v>
      </c>
      <c r="CP55" s="330">
        <v>6</v>
      </c>
      <c r="CQ55" s="98">
        <f t="shared" si="77"/>
        <v>175730.24400000001</v>
      </c>
      <c r="CR55" s="250"/>
      <c r="CS55" s="98">
        <f t="shared" si="78"/>
        <v>0</v>
      </c>
      <c r="CT55" s="97"/>
      <c r="CU55" s="98">
        <f t="shared" si="79"/>
        <v>0</v>
      </c>
      <c r="CV55" s="97"/>
      <c r="CW55" s="98"/>
      <c r="CX55" s="331">
        <f t="shared" si="80"/>
        <v>55</v>
      </c>
      <c r="CY55" s="331">
        <f t="shared" si="80"/>
        <v>1117161.0279999999</v>
      </c>
    </row>
    <row r="56" spans="1:103" x14ac:dyDescent="0.25">
      <c r="A56" s="91"/>
      <c r="B56" s="91">
        <v>26</v>
      </c>
      <c r="C56" s="245" t="s">
        <v>995</v>
      </c>
      <c r="D56" s="92" t="s">
        <v>996</v>
      </c>
      <c r="E56" s="246">
        <v>13540</v>
      </c>
      <c r="F56" s="93">
        <v>0.97</v>
      </c>
      <c r="G56" s="93"/>
      <c r="H56" s="247">
        <v>1</v>
      </c>
      <c r="I56" s="248"/>
      <c r="J56" s="95">
        <v>1.4</v>
      </c>
      <c r="K56" s="95">
        <v>1.68</v>
      </c>
      <c r="L56" s="95">
        <v>2.23</v>
      </c>
      <c r="M56" s="96">
        <v>2.57</v>
      </c>
      <c r="N56" s="249">
        <v>4</v>
      </c>
      <c r="O56" s="98">
        <f t="shared" si="81"/>
        <v>73549.279999999984</v>
      </c>
      <c r="P56" s="250">
        <v>0</v>
      </c>
      <c r="Q56" s="98">
        <f t="shared" si="42"/>
        <v>0</v>
      </c>
      <c r="R56" s="565">
        <v>0</v>
      </c>
      <c r="S56" s="566">
        <f t="shared" si="43"/>
        <v>0</v>
      </c>
      <c r="T56" s="250">
        <v>0</v>
      </c>
      <c r="U56" s="98">
        <f t="shared" si="44"/>
        <v>0</v>
      </c>
      <c r="V56" s="250">
        <v>0</v>
      </c>
      <c r="W56" s="98">
        <f t="shared" si="45"/>
        <v>0</v>
      </c>
      <c r="X56" s="330"/>
      <c r="Y56" s="97">
        <f t="shared" si="46"/>
        <v>0</v>
      </c>
      <c r="Z56" s="326"/>
      <c r="AA56" s="98"/>
      <c r="AB56" s="97"/>
      <c r="AC56" s="98"/>
      <c r="AD56" s="250"/>
      <c r="AE56" s="98"/>
      <c r="AF56" s="250">
        <v>0</v>
      </c>
      <c r="AG56" s="98">
        <f t="shared" si="47"/>
        <v>0</v>
      </c>
      <c r="AH56" s="250">
        <v>0</v>
      </c>
      <c r="AI56" s="98">
        <v>0</v>
      </c>
      <c r="AJ56" s="359">
        <v>1</v>
      </c>
      <c r="AK56" s="98">
        <f t="shared" si="48"/>
        <v>26386.751999999997</v>
      </c>
      <c r="AL56" s="326"/>
      <c r="AM56" s="98">
        <f t="shared" si="49"/>
        <v>0</v>
      </c>
      <c r="AN56" s="250"/>
      <c r="AO56" s="97">
        <f t="shared" si="50"/>
        <v>0</v>
      </c>
      <c r="AP56" s="250">
        <v>0</v>
      </c>
      <c r="AQ56" s="98">
        <f t="shared" si="51"/>
        <v>0</v>
      </c>
      <c r="AR56" s="250">
        <v>0</v>
      </c>
      <c r="AS56" s="98">
        <f t="shared" si="52"/>
        <v>0</v>
      </c>
      <c r="AT56" s="250"/>
      <c r="AU56" s="98">
        <f t="shared" si="53"/>
        <v>0</v>
      </c>
      <c r="AV56" s="250"/>
      <c r="AW56" s="98">
        <f t="shared" si="54"/>
        <v>0</v>
      </c>
      <c r="AX56" s="250"/>
      <c r="AY56" s="98">
        <f t="shared" si="55"/>
        <v>0</v>
      </c>
      <c r="AZ56" s="250"/>
      <c r="BA56" s="98">
        <f t="shared" si="56"/>
        <v>0</v>
      </c>
      <c r="BB56" s="250">
        <v>0</v>
      </c>
      <c r="BC56" s="98">
        <f t="shared" si="57"/>
        <v>0</v>
      </c>
      <c r="BD56" s="250">
        <v>0</v>
      </c>
      <c r="BE56" s="98">
        <f t="shared" si="58"/>
        <v>0</v>
      </c>
      <c r="BF56" s="250">
        <v>0</v>
      </c>
      <c r="BG56" s="98">
        <f t="shared" si="59"/>
        <v>0</v>
      </c>
      <c r="BH56" s="250">
        <v>0</v>
      </c>
      <c r="BI56" s="98">
        <f t="shared" si="60"/>
        <v>0</v>
      </c>
      <c r="BJ56" s="250"/>
      <c r="BK56" s="98">
        <f t="shared" si="61"/>
        <v>0</v>
      </c>
      <c r="BL56" s="250">
        <v>0</v>
      </c>
      <c r="BM56" s="98">
        <f t="shared" si="62"/>
        <v>0</v>
      </c>
      <c r="BN56" s="250">
        <v>0</v>
      </c>
      <c r="BO56" s="98">
        <f t="shared" si="63"/>
        <v>0</v>
      </c>
      <c r="BP56" s="353">
        <v>0</v>
      </c>
      <c r="BQ56" s="98">
        <f t="shared" si="64"/>
        <v>0</v>
      </c>
      <c r="BR56" s="250">
        <v>0</v>
      </c>
      <c r="BS56" s="98">
        <f t="shared" si="65"/>
        <v>0</v>
      </c>
      <c r="BT56" s="250">
        <v>0</v>
      </c>
      <c r="BU56" s="98">
        <f t="shared" si="66"/>
        <v>0</v>
      </c>
      <c r="BV56" s="328"/>
      <c r="BW56" s="98">
        <f t="shared" si="67"/>
        <v>0</v>
      </c>
      <c r="BX56" s="97"/>
      <c r="BY56" s="98">
        <f t="shared" si="68"/>
        <v>0</v>
      </c>
      <c r="BZ56" s="328"/>
      <c r="CA56" s="329">
        <f t="shared" si="69"/>
        <v>0</v>
      </c>
      <c r="CB56" s="250">
        <v>0</v>
      </c>
      <c r="CC56" s="98">
        <f t="shared" si="70"/>
        <v>0</v>
      </c>
      <c r="CD56" s="250"/>
      <c r="CE56" s="98">
        <f t="shared" si="71"/>
        <v>0</v>
      </c>
      <c r="CF56" s="97">
        <v>0</v>
      </c>
      <c r="CG56" s="98">
        <f t="shared" si="72"/>
        <v>0</v>
      </c>
      <c r="CH56" s="250">
        <v>0</v>
      </c>
      <c r="CI56" s="98">
        <f t="shared" si="73"/>
        <v>0</v>
      </c>
      <c r="CJ56" s="250"/>
      <c r="CK56" s="98">
        <f t="shared" si="74"/>
        <v>0</v>
      </c>
      <c r="CL56" s="250"/>
      <c r="CM56" s="98">
        <f t="shared" si="75"/>
        <v>0</v>
      </c>
      <c r="CN56" s="250">
        <v>3</v>
      </c>
      <c r="CO56" s="98">
        <f t="shared" si="76"/>
        <v>79160.255999999994</v>
      </c>
      <c r="CP56" s="250"/>
      <c r="CQ56" s="98">
        <f t="shared" si="77"/>
        <v>0</v>
      </c>
      <c r="CR56" s="250">
        <v>0</v>
      </c>
      <c r="CS56" s="98">
        <f t="shared" si="78"/>
        <v>0</v>
      </c>
      <c r="CT56" s="97"/>
      <c r="CU56" s="98">
        <f t="shared" si="79"/>
        <v>0</v>
      </c>
      <c r="CV56" s="97"/>
      <c r="CW56" s="98"/>
      <c r="CX56" s="331">
        <f t="shared" si="80"/>
        <v>4</v>
      </c>
      <c r="CY56" s="331">
        <f t="shared" si="80"/>
        <v>105547.00799999999</v>
      </c>
    </row>
    <row r="57" spans="1:103" ht="30" x14ac:dyDescent="0.25">
      <c r="A57" s="91"/>
      <c r="B57" s="91">
        <v>27</v>
      </c>
      <c r="C57" s="245" t="s">
        <v>997</v>
      </c>
      <c r="D57" s="92" t="s">
        <v>998</v>
      </c>
      <c r="E57" s="246">
        <v>13540</v>
      </c>
      <c r="F57" s="93">
        <v>1.1599999999999999</v>
      </c>
      <c r="G57" s="93"/>
      <c r="H57" s="247">
        <v>1</v>
      </c>
      <c r="I57" s="248"/>
      <c r="J57" s="95">
        <v>1.4</v>
      </c>
      <c r="K57" s="95">
        <v>1.68</v>
      </c>
      <c r="L57" s="95">
        <v>2.23</v>
      </c>
      <c r="M57" s="96">
        <v>2.57</v>
      </c>
      <c r="N57" s="249">
        <v>0</v>
      </c>
      <c r="O57" s="98">
        <f t="shared" si="81"/>
        <v>0</v>
      </c>
      <c r="P57" s="250"/>
      <c r="Q57" s="98">
        <f t="shared" si="42"/>
        <v>0</v>
      </c>
      <c r="R57" s="565"/>
      <c r="S57" s="566">
        <f t="shared" si="43"/>
        <v>0</v>
      </c>
      <c r="T57" s="250"/>
      <c r="U57" s="98">
        <f t="shared" si="44"/>
        <v>0</v>
      </c>
      <c r="V57" s="250"/>
      <c r="W57" s="98">
        <f t="shared" si="45"/>
        <v>0</v>
      </c>
      <c r="X57" s="330"/>
      <c r="Y57" s="97">
        <f t="shared" si="46"/>
        <v>0</v>
      </c>
      <c r="Z57" s="326"/>
      <c r="AA57" s="98"/>
      <c r="AB57" s="97"/>
      <c r="AC57" s="98"/>
      <c r="AD57" s="250">
        <v>0</v>
      </c>
      <c r="AE57" s="98">
        <v>0</v>
      </c>
      <c r="AF57" s="250">
        <v>0</v>
      </c>
      <c r="AG57" s="98">
        <f t="shared" si="47"/>
        <v>0</v>
      </c>
      <c r="AH57" s="250">
        <v>0</v>
      </c>
      <c r="AI57" s="98">
        <v>0</v>
      </c>
      <c r="AJ57" s="97"/>
      <c r="AK57" s="98">
        <f t="shared" si="48"/>
        <v>0</v>
      </c>
      <c r="AL57" s="326"/>
      <c r="AM57" s="98">
        <f t="shared" si="49"/>
        <v>0</v>
      </c>
      <c r="AN57" s="250"/>
      <c r="AO57" s="97">
        <f t="shared" si="50"/>
        <v>0</v>
      </c>
      <c r="AP57" s="250"/>
      <c r="AQ57" s="98">
        <f t="shared" si="51"/>
        <v>0</v>
      </c>
      <c r="AR57" s="250"/>
      <c r="AS57" s="98">
        <f t="shared" si="52"/>
        <v>0</v>
      </c>
      <c r="AT57" s="250"/>
      <c r="AU57" s="98">
        <f t="shared" si="53"/>
        <v>0</v>
      </c>
      <c r="AV57" s="250"/>
      <c r="AW57" s="98">
        <f t="shared" si="54"/>
        <v>0</v>
      </c>
      <c r="AX57" s="250"/>
      <c r="AY57" s="98">
        <f t="shared" si="55"/>
        <v>0</v>
      </c>
      <c r="AZ57" s="250"/>
      <c r="BA57" s="98">
        <f t="shared" si="56"/>
        <v>0</v>
      </c>
      <c r="BB57" s="250"/>
      <c r="BC57" s="98">
        <f t="shared" si="57"/>
        <v>0</v>
      </c>
      <c r="BD57" s="250"/>
      <c r="BE57" s="98">
        <f t="shared" si="58"/>
        <v>0</v>
      </c>
      <c r="BF57" s="250"/>
      <c r="BG57" s="98">
        <f t="shared" si="59"/>
        <v>0</v>
      </c>
      <c r="BH57" s="250"/>
      <c r="BI57" s="98">
        <f t="shared" si="60"/>
        <v>0</v>
      </c>
      <c r="BJ57" s="250"/>
      <c r="BK57" s="98">
        <f t="shared" si="61"/>
        <v>0</v>
      </c>
      <c r="BL57" s="250"/>
      <c r="BM57" s="98">
        <f t="shared" si="62"/>
        <v>0</v>
      </c>
      <c r="BN57" s="250"/>
      <c r="BO57" s="98">
        <f t="shared" si="63"/>
        <v>0</v>
      </c>
      <c r="BP57" s="353"/>
      <c r="BQ57" s="98">
        <f t="shared" si="64"/>
        <v>0</v>
      </c>
      <c r="BR57" s="250"/>
      <c r="BS57" s="98">
        <f t="shared" si="65"/>
        <v>0</v>
      </c>
      <c r="BT57" s="250"/>
      <c r="BU57" s="98">
        <f t="shared" si="66"/>
        <v>0</v>
      </c>
      <c r="BV57" s="328"/>
      <c r="BW57" s="98">
        <f t="shared" si="67"/>
        <v>0</v>
      </c>
      <c r="BX57" s="97"/>
      <c r="BY57" s="98">
        <f t="shared" si="68"/>
        <v>0</v>
      </c>
      <c r="BZ57" s="328"/>
      <c r="CA57" s="329">
        <f t="shared" si="69"/>
        <v>0</v>
      </c>
      <c r="CB57" s="250"/>
      <c r="CC57" s="98">
        <f t="shared" si="70"/>
        <v>0</v>
      </c>
      <c r="CD57" s="250"/>
      <c r="CE57" s="98">
        <f t="shared" si="71"/>
        <v>0</v>
      </c>
      <c r="CF57" s="97">
        <v>0</v>
      </c>
      <c r="CG57" s="98">
        <f t="shared" si="72"/>
        <v>0</v>
      </c>
      <c r="CH57" s="250"/>
      <c r="CI57" s="98">
        <f t="shared" si="73"/>
        <v>0</v>
      </c>
      <c r="CJ57" s="250"/>
      <c r="CK57" s="98">
        <f t="shared" si="74"/>
        <v>0</v>
      </c>
      <c r="CL57" s="250"/>
      <c r="CM57" s="98">
        <f t="shared" si="75"/>
        <v>0</v>
      </c>
      <c r="CN57" s="250"/>
      <c r="CO57" s="98">
        <f t="shared" si="76"/>
        <v>0</v>
      </c>
      <c r="CP57" s="250"/>
      <c r="CQ57" s="98">
        <f t="shared" si="77"/>
        <v>0</v>
      </c>
      <c r="CR57" s="250"/>
      <c r="CS57" s="98">
        <f t="shared" si="78"/>
        <v>0</v>
      </c>
      <c r="CT57" s="97"/>
      <c r="CU57" s="98">
        <f t="shared" si="79"/>
        <v>0</v>
      </c>
      <c r="CV57" s="97"/>
      <c r="CW57" s="98"/>
      <c r="CX57" s="331">
        <f t="shared" si="80"/>
        <v>0</v>
      </c>
      <c r="CY57" s="331">
        <f t="shared" si="80"/>
        <v>0</v>
      </c>
    </row>
    <row r="58" spans="1:103" ht="30" x14ac:dyDescent="0.25">
      <c r="A58" s="91"/>
      <c r="B58" s="91">
        <v>28</v>
      </c>
      <c r="C58" s="245" t="s">
        <v>999</v>
      </c>
      <c r="D58" s="92" t="s">
        <v>1000</v>
      </c>
      <c r="E58" s="246">
        <v>13540</v>
      </c>
      <c r="F58" s="93">
        <v>0.97</v>
      </c>
      <c r="G58" s="93"/>
      <c r="H58" s="247">
        <v>1</v>
      </c>
      <c r="I58" s="248"/>
      <c r="J58" s="95">
        <v>1.4</v>
      </c>
      <c r="K58" s="95">
        <v>1.68</v>
      </c>
      <c r="L58" s="95">
        <v>2.23</v>
      </c>
      <c r="M58" s="96">
        <v>2.57</v>
      </c>
      <c r="N58" s="249"/>
      <c r="O58" s="98">
        <f t="shared" si="81"/>
        <v>0</v>
      </c>
      <c r="P58" s="250">
        <v>0</v>
      </c>
      <c r="Q58" s="98">
        <f t="shared" si="42"/>
        <v>0</v>
      </c>
      <c r="R58" s="565">
        <v>0</v>
      </c>
      <c r="S58" s="566">
        <f t="shared" si="43"/>
        <v>0</v>
      </c>
      <c r="T58" s="250">
        <v>0</v>
      </c>
      <c r="U58" s="98">
        <f t="shared" si="44"/>
        <v>0</v>
      </c>
      <c r="V58" s="250">
        <v>0</v>
      </c>
      <c r="W58" s="98">
        <f t="shared" si="45"/>
        <v>0</v>
      </c>
      <c r="X58" s="250"/>
      <c r="Y58" s="97">
        <f t="shared" si="46"/>
        <v>0</v>
      </c>
      <c r="Z58" s="326">
        <v>0</v>
      </c>
      <c r="AA58" s="98">
        <v>0</v>
      </c>
      <c r="AB58" s="97">
        <v>0</v>
      </c>
      <c r="AC58" s="98">
        <v>0</v>
      </c>
      <c r="AD58" s="250">
        <v>50</v>
      </c>
      <c r="AE58" s="98">
        <f>AD58*E59*F59*H59*J59</f>
        <v>492855.99999999994</v>
      </c>
      <c r="AF58" s="250">
        <v>0</v>
      </c>
      <c r="AG58" s="98">
        <f t="shared" si="47"/>
        <v>0</v>
      </c>
      <c r="AH58" s="250">
        <v>0</v>
      </c>
      <c r="AI58" s="98">
        <v>0</v>
      </c>
      <c r="AJ58" s="359">
        <v>22</v>
      </c>
      <c r="AK58" s="98">
        <f t="shared" si="48"/>
        <v>260227.96799999999</v>
      </c>
      <c r="AL58" s="326"/>
      <c r="AM58" s="98">
        <f t="shared" si="49"/>
        <v>0</v>
      </c>
      <c r="AN58" s="250"/>
      <c r="AO58" s="97">
        <f t="shared" si="50"/>
        <v>0</v>
      </c>
      <c r="AP58" s="250">
        <v>0</v>
      </c>
      <c r="AQ58" s="98">
        <f t="shared" si="51"/>
        <v>0</v>
      </c>
      <c r="AR58" s="250"/>
      <c r="AS58" s="98">
        <f t="shared" si="52"/>
        <v>0</v>
      </c>
      <c r="AT58" s="250"/>
      <c r="AU58" s="98">
        <f t="shared" si="53"/>
        <v>0</v>
      </c>
      <c r="AV58" s="250"/>
      <c r="AW58" s="98">
        <f t="shared" si="54"/>
        <v>0</v>
      </c>
      <c r="AX58" s="250"/>
      <c r="AY58" s="98">
        <f t="shared" si="55"/>
        <v>0</v>
      </c>
      <c r="AZ58" s="250"/>
      <c r="BA58" s="98">
        <f t="shared" si="56"/>
        <v>0</v>
      </c>
      <c r="BB58" s="250"/>
      <c r="BC58" s="98">
        <f t="shared" si="57"/>
        <v>0</v>
      </c>
      <c r="BD58" s="250">
        <v>0</v>
      </c>
      <c r="BE58" s="98">
        <f t="shared" si="58"/>
        <v>0</v>
      </c>
      <c r="BF58" s="250">
        <v>0</v>
      </c>
      <c r="BG58" s="98">
        <f t="shared" si="59"/>
        <v>0</v>
      </c>
      <c r="BH58" s="250"/>
      <c r="BI58" s="98">
        <f t="shared" si="60"/>
        <v>0</v>
      </c>
      <c r="BJ58" s="250"/>
      <c r="BK58" s="98">
        <f t="shared" si="61"/>
        <v>0</v>
      </c>
      <c r="BL58" s="250">
        <v>0</v>
      </c>
      <c r="BM58" s="98">
        <f t="shared" si="62"/>
        <v>0</v>
      </c>
      <c r="BN58" s="250">
        <v>0</v>
      </c>
      <c r="BO58" s="98">
        <f t="shared" si="63"/>
        <v>0</v>
      </c>
      <c r="BP58" s="353">
        <v>80</v>
      </c>
      <c r="BQ58" s="98">
        <f t="shared" si="64"/>
        <v>946283.52000000002</v>
      </c>
      <c r="BR58" s="250"/>
      <c r="BS58" s="98">
        <f t="shared" si="65"/>
        <v>0</v>
      </c>
      <c r="BT58" s="250"/>
      <c r="BU58" s="98">
        <f t="shared" si="66"/>
        <v>0</v>
      </c>
      <c r="BV58" s="328">
        <v>21</v>
      </c>
      <c r="BW58" s="98">
        <f t="shared" si="67"/>
        <v>248399.42400000003</v>
      </c>
      <c r="BX58" s="97">
        <v>14</v>
      </c>
      <c r="BY58" s="98">
        <f t="shared" si="68"/>
        <v>165599.61599999998</v>
      </c>
      <c r="BZ58" s="328"/>
      <c r="CA58" s="329">
        <f t="shared" si="69"/>
        <v>0</v>
      </c>
      <c r="CB58" s="250">
        <v>6</v>
      </c>
      <c r="CC58" s="98">
        <f t="shared" si="70"/>
        <v>70971.263999999996</v>
      </c>
      <c r="CD58" s="250"/>
      <c r="CE58" s="98">
        <f t="shared" si="71"/>
        <v>0</v>
      </c>
      <c r="CF58" s="97">
        <v>3</v>
      </c>
      <c r="CG58" s="98">
        <f t="shared" si="72"/>
        <v>35485.631999999998</v>
      </c>
      <c r="CH58" s="97">
        <v>1</v>
      </c>
      <c r="CI58" s="98">
        <f t="shared" si="73"/>
        <v>11828.544</v>
      </c>
      <c r="CJ58" s="250"/>
      <c r="CK58" s="98">
        <f t="shared" si="74"/>
        <v>0</v>
      </c>
      <c r="CL58" s="250"/>
      <c r="CM58" s="98">
        <f t="shared" si="75"/>
        <v>0</v>
      </c>
      <c r="CN58" s="250">
        <v>5</v>
      </c>
      <c r="CO58" s="98">
        <f t="shared" si="76"/>
        <v>59142.720000000001</v>
      </c>
      <c r="CP58" s="330">
        <v>30</v>
      </c>
      <c r="CQ58" s="98">
        <f t="shared" si="77"/>
        <v>471029.52</v>
      </c>
      <c r="CR58" s="330"/>
      <c r="CS58" s="98">
        <f t="shared" si="78"/>
        <v>0</v>
      </c>
      <c r="CT58" s="97"/>
      <c r="CU58" s="98">
        <f t="shared" si="79"/>
        <v>0</v>
      </c>
      <c r="CV58" s="97"/>
      <c r="CW58" s="98"/>
      <c r="CX58" s="331">
        <f t="shared" si="80"/>
        <v>236</v>
      </c>
      <c r="CY58" s="331">
        <f t="shared" si="80"/>
        <v>2801252.6880000001</v>
      </c>
    </row>
    <row r="59" spans="1:103" ht="30" x14ac:dyDescent="0.25">
      <c r="A59" s="91"/>
      <c r="B59" s="91">
        <v>29</v>
      </c>
      <c r="C59" s="245" t="s">
        <v>1001</v>
      </c>
      <c r="D59" s="168" t="s">
        <v>1002</v>
      </c>
      <c r="E59" s="246">
        <v>13540</v>
      </c>
      <c r="F59" s="93">
        <v>0.52</v>
      </c>
      <c r="G59" s="93"/>
      <c r="H59" s="247">
        <v>1</v>
      </c>
      <c r="I59" s="248"/>
      <c r="J59" s="95">
        <v>1.4</v>
      </c>
      <c r="K59" s="95">
        <v>1.68</v>
      </c>
      <c r="L59" s="95">
        <v>2.23</v>
      </c>
      <c r="M59" s="96">
        <v>2.57</v>
      </c>
      <c r="N59" s="249">
        <v>4</v>
      </c>
      <c r="O59" s="98">
        <f t="shared" si="81"/>
        <v>39428.479999999996</v>
      </c>
      <c r="P59" s="249"/>
      <c r="Q59" s="98">
        <f t="shared" si="42"/>
        <v>0</v>
      </c>
      <c r="R59" s="573"/>
      <c r="S59" s="566">
        <f t="shared" si="43"/>
        <v>0</v>
      </c>
      <c r="T59" s="249"/>
      <c r="U59" s="98">
        <f t="shared" si="44"/>
        <v>0</v>
      </c>
      <c r="V59" s="249"/>
      <c r="W59" s="98">
        <f t="shared" si="45"/>
        <v>0</v>
      </c>
      <c r="X59" s="250"/>
      <c r="Y59" s="97">
        <f t="shared" si="46"/>
        <v>0</v>
      </c>
      <c r="Z59" s="326">
        <v>0</v>
      </c>
      <c r="AA59" s="98">
        <v>0</v>
      </c>
      <c r="AB59" s="249">
        <v>0</v>
      </c>
      <c r="AC59" s="98">
        <v>0</v>
      </c>
      <c r="AD59" s="249">
        <v>39</v>
      </c>
      <c r="AE59" s="98">
        <f>AD59*E60*F60*H60*J60</f>
        <v>480534.6</v>
      </c>
      <c r="AF59" s="249">
        <v>0</v>
      </c>
      <c r="AG59" s="98">
        <f t="shared" si="47"/>
        <v>0</v>
      </c>
      <c r="AH59" s="249">
        <v>0</v>
      </c>
      <c r="AI59" s="98">
        <v>0</v>
      </c>
      <c r="AJ59" s="104"/>
      <c r="AK59" s="98">
        <f t="shared" si="48"/>
        <v>0</v>
      </c>
      <c r="AL59" s="326"/>
      <c r="AM59" s="98">
        <f t="shared" si="49"/>
        <v>0</v>
      </c>
      <c r="AN59" s="249"/>
      <c r="AO59" s="97">
        <f t="shared" si="50"/>
        <v>0</v>
      </c>
      <c r="AP59" s="249"/>
      <c r="AQ59" s="98">
        <f t="shared" si="51"/>
        <v>0</v>
      </c>
      <c r="AR59" s="249"/>
      <c r="AS59" s="98">
        <f t="shared" si="52"/>
        <v>0</v>
      </c>
      <c r="AT59" s="249"/>
      <c r="AU59" s="98">
        <f t="shared" si="53"/>
        <v>0</v>
      </c>
      <c r="AV59" s="249"/>
      <c r="AW59" s="98">
        <f t="shared" si="54"/>
        <v>0</v>
      </c>
      <c r="AX59" s="249"/>
      <c r="AY59" s="98">
        <f t="shared" si="55"/>
        <v>0</v>
      </c>
      <c r="AZ59" s="249"/>
      <c r="BA59" s="98">
        <f t="shared" si="56"/>
        <v>0</v>
      </c>
      <c r="BB59" s="249"/>
      <c r="BC59" s="98">
        <f t="shared" si="57"/>
        <v>0</v>
      </c>
      <c r="BD59" s="249"/>
      <c r="BE59" s="98">
        <f t="shared" si="58"/>
        <v>0</v>
      </c>
      <c r="BF59" s="249"/>
      <c r="BG59" s="98">
        <f t="shared" si="59"/>
        <v>0</v>
      </c>
      <c r="BH59" s="249"/>
      <c r="BI59" s="98">
        <f t="shared" si="60"/>
        <v>0</v>
      </c>
      <c r="BJ59" s="249">
        <v>70</v>
      </c>
      <c r="BK59" s="98">
        <f t="shared" si="61"/>
        <v>862498</v>
      </c>
      <c r="BL59" s="249"/>
      <c r="BM59" s="98">
        <f t="shared" si="62"/>
        <v>0</v>
      </c>
      <c r="BN59" s="249"/>
      <c r="BO59" s="98">
        <f t="shared" si="63"/>
        <v>0</v>
      </c>
      <c r="BP59" s="360">
        <v>120</v>
      </c>
      <c r="BQ59" s="98">
        <f t="shared" si="64"/>
        <v>1774281.5999999999</v>
      </c>
      <c r="BR59" s="249"/>
      <c r="BS59" s="98">
        <f t="shared" si="65"/>
        <v>0</v>
      </c>
      <c r="BT59" s="351"/>
      <c r="BU59" s="98">
        <f t="shared" si="66"/>
        <v>0</v>
      </c>
      <c r="BV59" s="349">
        <v>22</v>
      </c>
      <c r="BW59" s="98">
        <f t="shared" si="67"/>
        <v>325284.95999999996</v>
      </c>
      <c r="BX59" s="104">
        <v>70</v>
      </c>
      <c r="BY59" s="98">
        <f t="shared" si="68"/>
        <v>1034997.6</v>
      </c>
      <c r="BZ59" s="350"/>
      <c r="CA59" s="329">
        <f t="shared" si="69"/>
        <v>0</v>
      </c>
      <c r="CB59" s="351">
        <v>5</v>
      </c>
      <c r="CC59" s="98">
        <f t="shared" si="70"/>
        <v>73928.399999999994</v>
      </c>
      <c r="CD59" s="249"/>
      <c r="CE59" s="98">
        <f t="shared" si="71"/>
        <v>0</v>
      </c>
      <c r="CF59" s="104">
        <v>2</v>
      </c>
      <c r="CG59" s="98">
        <f t="shared" si="72"/>
        <v>29571.360000000001</v>
      </c>
      <c r="CH59" s="104">
        <v>5</v>
      </c>
      <c r="CI59" s="98">
        <f t="shared" si="73"/>
        <v>73928.399999999994</v>
      </c>
      <c r="CJ59" s="249"/>
      <c r="CK59" s="98">
        <f t="shared" si="74"/>
        <v>0</v>
      </c>
      <c r="CL59" s="249">
        <v>17</v>
      </c>
      <c r="CM59" s="98">
        <f t="shared" si="75"/>
        <v>251356.56</v>
      </c>
      <c r="CN59" s="249"/>
      <c r="CO59" s="98">
        <f t="shared" si="76"/>
        <v>0</v>
      </c>
      <c r="CP59" s="249"/>
      <c r="CQ59" s="98">
        <f t="shared" si="77"/>
        <v>0</v>
      </c>
      <c r="CR59" s="249"/>
      <c r="CS59" s="98">
        <f t="shared" si="78"/>
        <v>0</v>
      </c>
      <c r="CT59" s="97"/>
      <c r="CU59" s="98">
        <f t="shared" si="79"/>
        <v>0</v>
      </c>
      <c r="CV59" s="97"/>
      <c r="CW59" s="98"/>
      <c r="CX59" s="331">
        <f t="shared" si="80"/>
        <v>358</v>
      </c>
      <c r="CY59" s="331">
        <f t="shared" si="80"/>
        <v>5004952.68</v>
      </c>
    </row>
    <row r="60" spans="1:103" s="355" customFormat="1" ht="30" x14ac:dyDescent="0.25">
      <c r="A60" s="91"/>
      <c r="B60" s="91">
        <v>30</v>
      </c>
      <c r="C60" s="245" t="s">
        <v>1003</v>
      </c>
      <c r="D60" s="168" t="s">
        <v>281</v>
      </c>
      <c r="E60" s="246">
        <v>13540</v>
      </c>
      <c r="F60" s="93">
        <v>0.65</v>
      </c>
      <c r="G60" s="93"/>
      <c r="H60" s="247">
        <v>1</v>
      </c>
      <c r="I60" s="248"/>
      <c r="J60" s="95">
        <v>1.4</v>
      </c>
      <c r="K60" s="95">
        <v>1.68</v>
      </c>
      <c r="L60" s="95">
        <v>2.23</v>
      </c>
      <c r="M60" s="96">
        <v>2.57</v>
      </c>
      <c r="N60" s="249">
        <v>8</v>
      </c>
      <c r="O60" s="98">
        <f t="shared" si="81"/>
        <v>98571.199999999997</v>
      </c>
      <c r="P60" s="156">
        <f t="shared" ref="O60:BZ61" si="82">SUM(P61:P63)</f>
        <v>0</v>
      </c>
      <c r="Q60" s="156">
        <f t="shared" si="82"/>
        <v>0</v>
      </c>
      <c r="R60" s="574">
        <f t="shared" si="82"/>
        <v>0</v>
      </c>
      <c r="S60" s="574">
        <f t="shared" si="82"/>
        <v>0</v>
      </c>
      <c r="T60" s="156">
        <f t="shared" si="82"/>
        <v>0</v>
      </c>
      <c r="U60" s="156">
        <f t="shared" si="82"/>
        <v>0</v>
      </c>
      <c r="V60" s="156">
        <f t="shared" si="82"/>
        <v>0</v>
      </c>
      <c r="W60" s="156">
        <f t="shared" si="82"/>
        <v>0</v>
      </c>
      <c r="X60" s="156">
        <f t="shared" si="82"/>
        <v>0</v>
      </c>
      <c r="Y60" s="156">
        <f t="shared" si="82"/>
        <v>0</v>
      </c>
      <c r="Z60" s="156">
        <v>0</v>
      </c>
      <c r="AA60" s="156">
        <v>0</v>
      </c>
      <c r="AB60" s="156">
        <f>SUM(AB61:AB63)</f>
        <v>23</v>
      </c>
      <c r="AC60" s="156">
        <f>SUM(AC61:AC63)</f>
        <v>348790.39999999997</v>
      </c>
      <c r="AD60" s="156">
        <v>0</v>
      </c>
      <c r="AE60" s="156">
        <v>0</v>
      </c>
      <c r="AF60" s="156">
        <f>SUM(AF61:AF63)</f>
        <v>37</v>
      </c>
      <c r="AG60" s="156">
        <f>SUM(AG61:AG63)</f>
        <v>561097.6</v>
      </c>
      <c r="AH60" s="156">
        <v>0</v>
      </c>
      <c r="AI60" s="156">
        <v>0</v>
      </c>
      <c r="AJ60" s="156">
        <f t="shared" ref="AJ60" si="83">SUM(AJ61:AJ63)</f>
        <v>181</v>
      </c>
      <c r="AK60" s="156">
        <f t="shared" si="82"/>
        <v>3293794.56</v>
      </c>
      <c r="AL60" s="156">
        <f t="shared" si="82"/>
        <v>0</v>
      </c>
      <c r="AM60" s="156">
        <f t="shared" si="82"/>
        <v>0</v>
      </c>
      <c r="AN60" s="156">
        <f t="shared" si="82"/>
        <v>70</v>
      </c>
      <c r="AO60" s="156">
        <f t="shared" si="82"/>
        <v>1061536</v>
      </c>
      <c r="AP60" s="156">
        <f t="shared" si="82"/>
        <v>0</v>
      </c>
      <c r="AQ60" s="156">
        <f t="shared" si="82"/>
        <v>0</v>
      </c>
      <c r="AR60" s="156">
        <f t="shared" si="82"/>
        <v>0</v>
      </c>
      <c r="AS60" s="156">
        <f t="shared" si="82"/>
        <v>0</v>
      </c>
      <c r="AT60" s="156">
        <f t="shared" si="82"/>
        <v>0</v>
      </c>
      <c r="AU60" s="156">
        <f t="shared" si="82"/>
        <v>0</v>
      </c>
      <c r="AV60" s="156">
        <f t="shared" si="82"/>
        <v>0</v>
      </c>
      <c r="AW60" s="156">
        <f t="shared" si="82"/>
        <v>0</v>
      </c>
      <c r="AX60" s="156">
        <f t="shared" si="82"/>
        <v>45</v>
      </c>
      <c r="AY60" s="156">
        <f t="shared" si="82"/>
        <v>682416</v>
      </c>
      <c r="AZ60" s="156">
        <f t="shared" si="82"/>
        <v>0</v>
      </c>
      <c r="BA60" s="156">
        <f t="shared" si="82"/>
        <v>0</v>
      </c>
      <c r="BB60" s="156">
        <f t="shared" si="82"/>
        <v>119</v>
      </c>
      <c r="BC60" s="156">
        <f t="shared" si="82"/>
        <v>1804611.2</v>
      </c>
      <c r="BD60" s="156">
        <f t="shared" si="82"/>
        <v>305</v>
      </c>
      <c r="BE60" s="156">
        <f t="shared" si="82"/>
        <v>4625264</v>
      </c>
      <c r="BF60" s="156">
        <f t="shared" si="82"/>
        <v>20</v>
      </c>
      <c r="BG60" s="156">
        <f t="shared" si="82"/>
        <v>303296</v>
      </c>
      <c r="BH60" s="156">
        <f t="shared" si="82"/>
        <v>0</v>
      </c>
      <c r="BI60" s="156">
        <f t="shared" si="82"/>
        <v>0</v>
      </c>
      <c r="BJ60" s="156">
        <f t="shared" si="82"/>
        <v>355</v>
      </c>
      <c r="BK60" s="156">
        <f t="shared" si="82"/>
        <v>5383504</v>
      </c>
      <c r="BL60" s="156">
        <f t="shared" si="82"/>
        <v>0</v>
      </c>
      <c r="BM60" s="156">
        <f t="shared" si="82"/>
        <v>0</v>
      </c>
      <c r="BN60" s="156">
        <f t="shared" si="82"/>
        <v>0</v>
      </c>
      <c r="BO60" s="156">
        <f t="shared" si="82"/>
        <v>0</v>
      </c>
      <c r="BP60" s="156">
        <f t="shared" si="82"/>
        <v>0</v>
      </c>
      <c r="BQ60" s="156">
        <f t="shared" si="82"/>
        <v>0</v>
      </c>
      <c r="BR60" s="156">
        <f t="shared" si="82"/>
        <v>0</v>
      </c>
      <c r="BS60" s="156">
        <f t="shared" si="82"/>
        <v>0</v>
      </c>
      <c r="BT60" s="156">
        <f t="shared" si="82"/>
        <v>0</v>
      </c>
      <c r="BU60" s="156">
        <f t="shared" si="82"/>
        <v>0</v>
      </c>
      <c r="BV60" s="352">
        <f t="shared" si="82"/>
        <v>256</v>
      </c>
      <c r="BW60" s="156">
        <f t="shared" si="82"/>
        <v>4658626.5599999996</v>
      </c>
      <c r="BX60" s="156">
        <f t="shared" si="82"/>
        <v>164</v>
      </c>
      <c r="BY60" s="156">
        <f t="shared" si="82"/>
        <v>2984432.6399999997</v>
      </c>
      <c r="BZ60" s="352">
        <f t="shared" si="82"/>
        <v>60</v>
      </c>
      <c r="CA60" s="352">
        <f t="shared" ref="CA60:CY60" si="84">SUM(CA61:CA63)</f>
        <v>1091865.5999999999</v>
      </c>
      <c r="CB60" s="156">
        <f t="shared" si="84"/>
        <v>90</v>
      </c>
      <c r="CC60" s="156">
        <f t="shared" si="84"/>
        <v>1637798.4</v>
      </c>
      <c r="CD60" s="156">
        <f t="shared" si="84"/>
        <v>0</v>
      </c>
      <c r="CE60" s="156">
        <f t="shared" si="84"/>
        <v>0</v>
      </c>
      <c r="CF60" s="156">
        <f t="shared" si="84"/>
        <v>200</v>
      </c>
      <c r="CG60" s="156">
        <f t="shared" si="84"/>
        <v>3639552</v>
      </c>
      <c r="CH60" s="156">
        <f t="shared" si="84"/>
        <v>5</v>
      </c>
      <c r="CI60" s="156">
        <f t="shared" si="84"/>
        <v>90988.800000000003</v>
      </c>
      <c r="CJ60" s="156">
        <f t="shared" si="84"/>
        <v>72</v>
      </c>
      <c r="CK60" s="156">
        <f t="shared" si="84"/>
        <v>1310238.72</v>
      </c>
      <c r="CL60" s="156">
        <f t="shared" si="84"/>
        <v>95</v>
      </c>
      <c r="CM60" s="156">
        <f t="shared" si="84"/>
        <v>1728787.2</v>
      </c>
      <c r="CN60" s="156">
        <f t="shared" si="84"/>
        <v>10</v>
      </c>
      <c r="CO60" s="156">
        <f t="shared" si="84"/>
        <v>181977.60000000001</v>
      </c>
      <c r="CP60" s="156">
        <f t="shared" si="84"/>
        <v>120</v>
      </c>
      <c r="CQ60" s="156">
        <f t="shared" si="84"/>
        <v>2898643.2</v>
      </c>
      <c r="CR60" s="156">
        <f t="shared" si="84"/>
        <v>72</v>
      </c>
      <c r="CS60" s="156">
        <f t="shared" si="84"/>
        <v>2004353.2799999998</v>
      </c>
      <c r="CT60" s="156">
        <f t="shared" si="84"/>
        <v>0</v>
      </c>
      <c r="CU60" s="156">
        <f t="shared" si="84"/>
        <v>0</v>
      </c>
      <c r="CV60" s="156">
        <f t="shared" si="84"/>
        <v>0</v>
      </c>
      <c r="CW60" s="156">
        <f t="shared" si="84"/>
        <v>0</v>
      </c>
      <c r="CX60" s="156">
        <f t="shared" si="84"/>
        <v>2299</v>
      </c>
      <c r="CY60" s="156">
        <f t="shared" si="84"/>
        <v>40291573.760000013</v>
      </c>
    </row>
    <row r="61" spans="1:103" x14ac:dyDescent="0.25">
      <c r="A61" s="112">
        <v>13</v>
      </c>
      <c r="B61" s="112"/>
      <c r="C61" s="240" t="s">
        <v>1004</v>
      </c>
      <c r="D61" s="243" t="s">
        <v>288</v>
      </c>
      <c r="E61" s="246">
        <v>13540</v>
      </c>
      <c r="F61" s="157">
        <v>0.8</v>
      </c>
      <c r="G61" s="157"/>
      <c r="H61" s="236">
        <v>1</v>
      </c>
      <c r="I61" s="68"/>
      <c r="J61" s="155">
        <v>1.4</v>
      </c>
      <c r="K61" s="155">
        <v>1.68</v>
      </c>
      <c r="L61" s="155">
        <v>2.23</v>
      </c>
      <c r="M61" s="263">
        <v>2.57</v>
      </c>
      <c r="N61" s="156">
        <f>SUM(N62:N64)</f>
        <v>0</v>
      </c>
      <c r="O61" s="156">
        <f t="shared" si="82"/>
        <v>0</v>
      </c>
      <c r="P61" s="250"/>
      <c r="Q61" s="98">
        <f>SUM(P61*$E62*$F62*$H62*$J62*$Q$11)</f>
        <v>0</v>
      </c>
      <c r="R61" s="565"/>
      <c r="S61" s="566">
        <f>SUM(R61*$E62*$F62*$H62*$J62*$S$11)</f>
        <v>0</v>
      </c>
      <c r="T61" s="250"/>
      <c r="U61" s="98">
        <f>SUM(T61*$E62*$F62*$H62*$J62*$U$11)</f>
        <v>0</v>
      </c>
      <c r="V61" s="250"/>
      <c r="W61" s="98">
        <f>SUM(V61*$E62*$F62*$H62*$J62*$W$11)</f>
        <v>0</v>
      </c>
      <c r="X61" s="250"/>
      <c r="Y61" s="97">
        <f>SUM(X61*$E62*$F62*$H62*$J62*$Y$11)</f>
        <v>0</v>
      </c>
      <c r="Z61" s="326">
        <v>0</v>
      </c>
      <c r="AA61" s="98">
        <v>0</v>
      </c>
      <c r="AB61" s="97">
        <v>23</v>
      </c>
      <c r="AC61" s="98">
        <f>AB61*E62*F62*H62*J62</f>
        <v>348790.39999999997</v>
      </c>
      <c r="AD61" s="250">
        <v>0</v>
      </c>
      <c r="AE61" s="98">
        <v>0</v>
      </c>
      <c r="AF61" s="250">
        <v>37</v>
      </c>
      <c r="AG61" s="98">
        <f>AF61*E62*F62*H62*J62</f>
        <v>561097.6</v>
      </c>
      <c r="AH61" s="250">
        <v>0</v>
      </c>
      <c r="AI61" s="98">
        <v>0</v>
      </c>
      <c r="AJ61" s="359">
        <v>181</v>
      </c>
      <c r="AK61" s="98">
        <f>AJ61*$E62*$F62*$H62*$K62*$AK$11</f>
        <v>3293794.56</v>
      </c>
      <c r="AL61" s="326"/>
      <c r="AM61" s="98">
        <f>SUM(AL61*$E62*$F62*$H62*$J62*$AM$11)</f>
        <v>0</v>
      </c>
      <c r="AN61" s="250">
        <v>70</v>
      </c>
      <c r="AO61" s="97">
        <f>SUM(AN61*$E62*$F62*$H62*$J62*$AO$11)</f>
        <v>1061536</v>
      </c>
      <c r="AP61" s="250"/>
      <c r="AQ61" s="98">
        <f>SUM(AP61*$E62*$F62*$H62*$J62*$AQ$11)</f>
        <v>0</v>
      </c>
      <c r="AR61" s="250"/>
      <c r="AS61" s="98">
        <f>SUM(AR61*$E62*$F62*$H62*$J62*$AS$11)</f>
        <v>0</v>
      </c>
      <c r="AT61" s="250"/>
      <c r="AU61" s="98">
        <f>SUM(AT61*$E62*$F62*$H62*$J62*$AU$11)</f>
        <v>0</v>
      </c>
      <c r="AV61" s="250"/>
      <c r="AW61" s="98">
        <f>SUM(AV61*$E62*$F62*$H62*$J62*$AW$11)</f>
        <v>0</v>
      </c>
      <c r="AX61" s="250">
        <v>45</v>
      </c>
      <c r="AY61" s="98">
        <f>SUM(AX61*$E62*$F62*$H62*$J62*$AY$11)</f>
        <v>682416</v>
      </c>
      <c r="AZ61" s="250"/>
      <c r="BA61" s="98">
        <f>SUM(AZ61*$E62*$F62*$H62*$J62*$BA$11)</f>
        <v>0</v>
      </c>
      <c r="BB61" s="97">
        <v>119</v>
      </c>
      <c r="BC61" s="98">
        <f>SUM(BB61*$E62*$F62*$H62*$J62*$BC$11)</f>
        <v>1804611.2</v>
      </c>
      <c r="BD61" s="97">
        <v>305</v>
      </c>
      <c r="BE61" s="98">
        <f>SUM(BD61*$E62*$F62*$H62*$J62*$BE$11)</f>
        <v>4625264</v>
      </c>
      <c r="BF61" s="250">
        <v>20</v>
      </c>
      <c r="BG61" s="98">
        <f>SUM(BF61*$E62*$F62*$H62*$J62*$BG$11)</f>
        <v>303296</v>
      </c>
      <c r="BH61" s="250"/>
      <c r="BI61" s="98">
        <f>SUM(BH61*$E62*$F62*$H62*$J62*$BI$11)</f>
        <v>0</v>
      </c>
      <c r="BJ61" s="250">
        <v>355</v>
      </c>
      <c r="BK61" s="98">
        <f>SUM(BJ61*$E62*$F62*$H62*$J62*$BK$11)</f>
        <v>5383504</v>
      </c>
      <c r="BL61" s="330"/>
      <c r="BM61" s="98">
        <f>BL61*$E62*$F62*$H62*$K62*$BM$11</f>
        <v>0</v>
      </c>
      <c r="BN61" s="330"/>
      <c r="BO61" s="98">
        <f>BN61*$E62*$F62*$H62*$K62*$BO$11</f>
        <v>0</v>
      </c>
      <c r="BP61" s="353"/>
      <c r="BQ61" s="98">
        <f>BP61*$E62*$F62*$H62*$K62*$BQ$11</f>
        <v>0</v>
      </c>
      <c r="BR61" s="330"/>
      <c r="BS61" s="98">
        <f>BR61*$E62*$F62*$H62*$K62*$BS$11</f>
        <v>0</v>
      </c>
      <c r="BT61" s="250"/>
      <c r="BU61" s="98">
        <f>BT61*$E62*$F62*$H62*$K62*$BU$11</f>
        <v>0</v>
      </c>
      <c r="BV61" s="327">
        <v>256</v>
      </c>
      <c r="BW61" s="98">
        <f>BV61*$E62*$F62*$H62*$K62*$BW$11</f>
        <v>4658626.5599999996</v>
      </c>
      <c r="BX61" s="250">
        <v>164</v>
      </c>
      <c r="BY61" s="98">
        <f>BX61*$E62*$F62*$H62*$K62*$BY$11</f>
        <v>2984432.6399999997</v>
      </c>
      <c r="BZ61" s="327">
        <v>60</v>
      </c>
      <c r="CA61" s="329">
        <f>BZ61*$E62*$F62*$H62*$K62*$CA$11</f>
        <v>1091865.5999999999</v>
      </c>
      <c r="CB61" s="330">
        <v>90</v>
      </c>
      <c r="CC61" s="98">
        <f>CB61*$E62*$F62*$H62*$K62*$CC$11</f>
        <v>1637798.4</v>
      </c>
      <c r="CD61" s="250"/>
      <c r="CE61" s="98">
        <f>CD61*$E62*$F62*$H62*$K62*$CE$11</f>
        <v>0</v>
      </c>
      <c r="CF61" s="250">
        <v>200</v>
      </c>
      <c r="CG61" s="98">
        <f>CF61*$E62*$F62*$H62*$K62*$CG$11</f>
        <v>3639552</v>
      </c>
      <c r="CH61" s="356">
        <v>5</v>
      </c>
      <c r="CI61" s="98">
        <f>CH61*$E62*$F62*$H62*$K62*$CI$11</f>
        <v>90988.800000000003</v>
      </c>
      <c r="CJ61" s="330">
        <v>72</v>
      </c>
      <c r="CK61" s="98">
        <f>CJ61*$E62*$F62*$H62*$K62*$CK$11</f>
        <v>1310238.72</v>
      </c>
      <c r="CL61" s="250">
        <v>95</v>
      </c>
      <c r="CM61" s="98">
        <f>CL61*$E62*$F62*$H62*$K62*$CM$11</f>
        <v>1728787.2</v>
      </c>
      <c r="CN61" s="250">
        <v>10</v>
      </c>
      <c r="CO61" s="98">
        <f>CN61*$E62*$F62*$H62*$K62*$CO$11</f>
        <v>181977.60000000001</v>
      </c>
      <c r="CP61" s="330">
        <v>120</v>
      </c>
      <c r="CQ61" s="98">
        <f>CP61*$E62*$F62*$H62*$L62*$CQ$11</f>
        <v>2898643.2</v>
      </c>
      <c r="CR61" s="330">
        <v>72</v>
      </c>
      <c r="CS61" s="98">
        <f>CR61*$E62*$F62*$H62*$M62*$CS$11</f>
        <v>2004353.2799999998</v>
      </c>
      <c r="CT61" s="97"/>
      <c r="CU61" s="98">
        <f>CT61*E62*F62*H62</f>
        <v>0</v>
      </c>
      <c r="CV61" s="97"/>
      <c r="CW61" s="98"/>
      <c r="CX61" s="331">
        <f t="shared" ref="CX61:CY63" si="85">SUM(P61+N62+Z61+R61+T61+AB61+X61+V61+AD61+AH61+AF61+AJ61+AL61+AP61+BL61+BR61+AN61+AZ61+BB61+CD61+CF61+CB61+CH61+CJ61+BV61+BX61+AR61+AT61+AV61+AX61+BN61+BP61+BT61+BD61+BF61+BH61+BJ61+BZ61+CL61+CN61+CP61+CR61+CT61+CV61)</f>
        <v>2299</v>
      </c>
      <c r="CY61" s="331">
        <f t="shared" si="85"/>
        <v>40291573.760000013</v>
      </c>
    </row>
    <row r="62" spans="1:103" ht="30" x14ac:dyDescent="0.25">
      <c r="A62" s="91"/>
      <c r="B62" s="91">
        <v>31</v>
      </c>
      <c r="C62" s="245" t="s">
        <v>1005</v>
      </c>
      <c r="D62" s="168" t="s">
        <v>1006</v>
      </c>
      <c r="E62" s="246">
        <v>13540</v>
      </c>
      <c r="F62" s="93">
        <v>0.8</v>
      </c>
      <c r="G62" s="93"/>
      <c r="H62" s="247">
        <v>1</v>
      </c>
      <c r="I62" s="284"/>
      <c r="J62" s="95">
        <v>1.4</v>
      </c>
      <c r="K62" s="95">
        <v>1.68</v>
      </c>
      <c r="L62" s="95">
        <v>2.23</v>
      </c>
      <c r="M62" s="96">
        <v>2.57</v>
      </c>
      <c r="N62" s="249">
        <v>0</v>
      </c>
      <c r="O62" s="98">
        <f>SUM(N62*$E62*$F62*$H62*$J62*$O$11)</f>
        <v>0</v>
      </c>
      <c r="P62" s="285"/>
      <c r="Q62" s="98">
        <f>SUM(P62*$E63*$F63*$H63*$J63*$Q$11)</f>
        <v>0</v>
      </c>
      <c r="R62" s="575"/>
      <c r="S62" s="566">
        <f>SUM(R62*$E63*$F63*$H63*$J63*$S$11)</f>
        <v>0</v>
      </c>
      <c r="T62" s="285"/>
      <c r="U62" s="98">
        <f>SUM(T62*$E63*$F63*$H63*$J63*$U$11)</f>
        <v>0</v>
      </c>
      <c r="V62" s="285"/>
      <c r="W62" s="98">
        <f>SUM(V62*$E63*$F63*$H63*$J63*$W$11)</f>
        <v>0</v>
      </c>
      <c r="X62" s="249"/>
      <c r="Y62" s="97">
        <f>SUM(X62*$E63*$F63*$H63*$J63*$Y$11)</f>
        <v>0</v>
      </c>
      <c r="Z62" s="326"/>
      <c r="AA62" s="98"/>
      <c r="AB62" s="285"/>
      <c r="AC62" s="98"/>
      <c r="AD62" s="285"/>
      <c r="AE62" s="98"/>
      <c r="AF62" s="285"/>
      <c r="AG62" s="98">
        <f>AF62*E63*F63*H63*J63</f>
        <v>0</v>
      </c>
      <c r="AH62" s="285"/>
      <c r="AI62" s="98"/>
      <c r="AJ62" s="285"/>
      <c r="AK62" s="98">
        <f>AJ62*$E63*$F63*$H63*$K63*$AK$11</f>
        <v>0</v>
      </c>
      <c r="AL62" s="326"/>
      <c r="AM62" s="98">
        <f>SUM(AL62*$E63*$F63*$H63*$J63*$AM$11)</f>
        <v>0</v>
      </c>
      <c r="AN62" s="285"/>
      <c r="AO62" s="97">
        <f>SUM(AN62*$E63*$F63*$H63*$J63*$AO$11)</f>
        <v>0</v>
      </c>
      <c r="AP62" s="285"/>
      <c r="AQ62" s="98">
        <f>SUM(AP62*$E63*$F63*$H63*$J63*$AQ$11)</f>
        <v>0</v>
      </c>
      <c r="AR62" s="285"/>
      <c r="AS62" s="98">
        <f>SUM(AR62*$E63*$F63*$H63*$J63*$AS$11)</f>
        <v>0</v>
      </c>
      <c r="AT62" s="285"/>
      <c r="AU62" s="98">
        <f>SUM(AT62*$E63*$F63*$H63*$J63*$AU$11)</f>
        <v>0</v>
      </c>
      <c r="AV62" s="249"/>
      <c r="AW62" s="98">
        <f>SUM(AV62*$E63*$F63*$H63*$J63*$AW$11)</f>
        <v>0</v>
      </c>
      <c r="AX62" s="285"/>
      <c r="AY62" s="98">
        <f>SUM(AX62*$E63*$F63*$H63*$J63*$AY$11)</f>
        <v>0</v>
      </c>
      <c r="AZ62" s="285"/>
      <c r="BA62" s="98">
        <f>SUM(AZ62*$E63*$F63*$H63*$J63*$BA$11)</f>
        <v>0</v>
      </c>
      <c r="BB62" s="285"/>
      <c r="BC62" s="98">
        <f>SUM(BB62*$E63*$F63*$H63*$J63*$BC$11)</f>
        <v>0</v>
      </c>
      <c r="BD62" s="285"/>
      <c r="BE62" s="98">
        <f>SUM(BD62*$E63*$F63*$H63*$J63*$BE$11)</f>
        <v>0</v>
      </c>
      <c r="BF62" s="285"/>
      <c r="BG62" s="98">
        <f>SUM(BF62*$E63*$F63*$H63*$J63*$BG$11)</f>
        <v>0</v>
      </c>
      <c r="BH62" s="285"/>
      <c r="BI62" s="98">
        <f>SUM(BH62*$E63*$F63*$H63*$J63*$BI$11)</f>
        <v>0</v>
      </c>
      <c r="BJ62" s="285"/>
      <c r="BK62" s="98">
        <f>SUM(BJ62*$E63*$F63*$H63*$J63*$BK$11)</f>
        <v>0</v>
      </c>
      <c r="BL62" s="361"/>
      <c r="BM62" s="98">
        <f>BL62*$E63*$F63*$H63*$K63*$BM$11</f>
        <v>0</v>
      </c>
      <c r="BN62" s="285"/>
      <c r="BO62" s="98">
        <f>BN62*$E63*$F63*$H63*$K63*$BO$11</f>
        <v>0</v>
      </c>
      <c r="BP62" s="360"/>
      <c r="BQ62" s="98">
        <f>BP62*$E63*$F63*$H63*$K63*$BQ$11</f>
        <v>0</v>
      </c>
      <c r="BR62" s="285"/>
      <c r="BS62" s="98">
        <f>BR62*$E63*$F63*$H63*$K63*$BS$11</f>
        <v>0</v>
      </c>
      <c r="BT62" s="285"/>
      <c r="BU62" s="98">
        <f>BT62*$E63*$F63*$H63*$K63*$BU$11</f>
        <v>0</v>
      </c>
      <c r="BV62" s="362"/>
      <c r="BW62" s="98">
        <f>BV62*$E63*$F63*$H63*$K63*$BW$11</f>
        <v>0</v>
      </c>
      <c r="BX62" s="285"/>
      <c r="BY62" s="98">
        <f>BX62*$E63*$F63*$H63*$K63*$BY$11</f>
        <v>0</v>
      </c>
      <c r="BZ62" s="362"/>
      <c r="CA62" s="329">
        <f>BZ62*$E63*$F63*$H63*$K63*$CA$11</f>
        <v>0</v>
      </c>
      <c r="CB62" s="285"/>
      <c r="CC62" s="98">
        <f>CB62*$E63*$F63*$H63*$K63*$CC$11</f>
        <v>0</v>
      </c>
      <c r="CD62" s="285"/>
      <c r="CE62" s="98">
        <f>CD62*$E63*$F63*$H63*$K63*$CE$11</f>
        <v>0</v>
      </c>
      <c r="CF62" s="285"/>
      <c r="CG62" s="98">
        <f>CF62*$E63*$F63*$H63*$K63*$CG$11</f>
        <v>0</v>
      </c>
      <c r="CH62" s="285"/>
      <c r="CI62" s="98">
        <f>CH62*$E63*$F63*$H63*$K63*$CI$11</f>
        <v>0</v>
      </c>
      <c r="CJ62" s="285"/>
      <c r="CK62" s="98">
        <f>CJ62*$E63*$F63*$H63*$K63*$CK$11</f>
        <v>0</v>
      </c>
      <c r="CL62" s="285"/>
      <c r="CM62" s="98">
        <f>CL62*$E63*$F63*$H63*$K63*$CM$11</f>
        <v>0</v>
      </c>
      <c r="CN62" s="285"/>
      <c r="CO62" s="98">
        <f>CN62*$E63*$F63*$H63*$K63*$CO$11</f>
        <v>0</v>
      </c>
      <c r="CP62" s="285"/>
      <c r="CQ62" s="98">
        <f>CP62*$E63*$F63*$H63*$L63*$CQ$11</f>
        <v>0</v>
      </c>
      <c r="CR62" s="285"/>
      <c r="CS62" s="98">
        <f>CR62*$E63*$F63*$H63*$M63*$CS$11</f>
        <v>0</v>
      </c>
      <c r="CT62" s="97"/>
      <c r="CU62" s="98">
        <f>CT62*E63*F63*H63</f>
        <v>0</v>
      </c>
      <c r="CV62" s="97"/>
      <c r="CW62" s="98"/>
      <c r="CX62" s="331">
        <f t="shared" si="85"/>
        <v>0</v>
      </c>
      <c r="CY62" s="331">
        <f t="shared" si="85"/>
        <v>0</v>
      </c>
    </row>
    <row r="63" spans="1:103" ht="30" x14ac:dyDescent="0.25">
      <c r="A63" s="91"/>
      <c r="B63" s="91">
        <v>32</v>
      </c>
      <c r="C63" s="245" t="s">
        <v>1007</v>
      </c>
      <c r="D63" s="168" t="s">
        <v>1008</v>
      </c>
      <c r="E63" s="246">
        <v>13540</v>
      </c>
      <c r="F63" s="93">
        <v>3.39</v>
      </c>
      <c r="G63" s="93"/>
      <c r="H63" s="247">
        <v>1</v>
      </c>
      <c r="I63" s="248"/>
      <c r="J63" s="95">
        <v>1.4</v>
      </c>
      <c r="K63" s="95">
        <v>1.68</v>
      </c>
      <c r="L63" s="95">
        <v>2.23</v>
      </c>
      <c r="M63" s="96">
        <v>2.57</v>
      </c>
      <c r="N63" s="285"/>
      <c r="O63" s="98">
        <f>SUM(N63*$E63*$F63*$H63*$J63*$O$11)</f>
        <v>0</v>
      </c>
      <c r="P63" s="285"/>
      <c r="Q63" s="98">
        <f>SUM(P63*$E64*$F64*$H64*$J64*$Q$11)</f>
        <v>0</v>
      </c>
      <c r="R63" s="575"/>
      <c r="S63" s="566">
        <f>SUM(R63*$E64*$F64*$H64*$J64*$S$11)</f>
        <v>0</v>
      </c>
      <c r="T63" s="285"/>
      <c r="U63" s="98">
        <f>SUM(T63*$E64*$F64*$H64*$J64*$U$11)</f>
        <v>0</v>
      </c>
      <c r="V63" s="285"/>
      <c r="W63" s="98">
        <f>SUM(V63*$E64*$F64*$H64*$J64*$W$11)</f>
        <v>0</v>
      </c>
      <c r="X63" s="249"/>
      <c r="Y63" s="97">
        <f>SUM(X63*$E64*$F64*$H64*$J64*$Y$11)</f>
        <v>0</v>
      </c>
      <c r="Z63" s="326"/>
      <c r="AA63" s="98"/>
      <c r="AB63" s="285"/>
      <c r="AC63" s="98"/>
      <c r="AD63" s="285"/>
      <c r="AE63" s="98"/>
      <c r="AF63" s="285"/>
      <c r="AG63" s="98">
        <f>AF63*E64*F64*H64*J64</f>
        <v>0</v>
      </c>
      <c r="AH63" s="285"/>
      <c r="AI63" s="98"/>
      <c r="AJ63" s="285"/>
      <c r="AK63" s="98">
        <f>AJ63*$E64*$F64*$H64*$K64*$AK$11</f>
        <v>0</v>
      </c>
      <c r="AL63" s="326"/>
      <c r="AM63" s="98">
        <f>SUM(AL63*$E64*$F64*$H64*$J64*$AM$11)</f>
        <v>0</v>
      </c>
      <c r="AN63" s="285"/>
      <c r="AO63" s="97">
        <f>SUM(AN63*$E64*$F64*$H64*$J64*$AO$11)</f>
        <v>0</v>
      </c>
      <c r="AP63" s="285"/>
      <c r="AQ63" s="98">
        <f>SUM(AP63*$E64*$F64*$H64*$J64*$AQ$11)</f>
        <v>0</v>
      </c>
      <c r="AR63" s="285"/>
      <c r="AS63" s="98">
        <f>SUM(AR63*$E64*$F64*$H64*$J64*$AS$11)</f>
        <v>0</v>
      </c>
      <c r="AT63" s="285"/>
      <c r="AU63" s="98">
        <f>SUM(AT63*$E64*$F64*$H64*$J64*$AU$11)</f>
        <v>0</v>
      </c>
      <c r="AV63" s="249"/>
      <c r="AW63" s="98">
        <f>SUM(AV63*$E64*$F64*$H64*$J64*$AW$11)</f>
        <v>0</v>
      </c>
      <c r="AX63" s="285"/>
      <c r="AY63" s="98">
        <f>SUM(AX63*$E64*$F64*$H64*$J64*$AY$11)</f>
        <v>0</v>
      </c>
      <c r="AZ63" s="285"/>
      <c r="BA63" s="98">
        <f>SUM(AZ63*$E64*$F64*$H64*$J64*$BA$11)</f>
        <v>0</v>
      </c>
      <c r="BB63" s="285"/>
      <c r="BC63" s="98">
        <f>SUM(BB63*$E64*$F64*$H64*$J64*$BC$11)</f>
        <v>0</v>
      </c>
      <c r="BD63" s="285"/>
      <c r="BE63" s="98">
        <f>SUM(BD63*$E64*$F64*$H64*$J64*$BE$11)</f>
        <v>0</v>
      </c>
      <c r="BF63" s="285"/>
      <c r="BG63" s="98">
        <f>SUM(BF63*$E64*$F64*$H64*$J64*$BG$11)</f>
        <v>0</v>
      </c>
      <c r="BH63" s="285"/>
      <c r="BI63" s="98">
        <f>SUM(BH63*$E64*$F64*$H64*$J64*$BI$11)</f>
        <v>0</v>
      </c>
      <c r="BJ63" s="285"/>
      <c r="BK63" s="98">
        <f>SUM(BJ63*$E64*$F64*$H64*$J64*$BK$11)</f>
        <v>0</v>
      </c>
      <c r="BL63" s="361"/>
      <c r="BM63" s="98">
        <f>BL63*$E64*$F64*$H64*$K64*$BM$11</f>
        <v>0</v>
      </c>
      <c r="BN63" s="285"/>
      <c r="BO63" s="98">
        <f>BN63*$E64*$F64*$H64*$K64*$BO$11</f>
        <v>0</v>
      </c>
      <c r="BP63" s="360"/>
      <c r="BQ63" s="98">
        <f>BP63*$E64*$F64*$H64*$K64*$BQ$11</f>
        <v>0</v>
      </c>
      <c r="BR63" s="285"/>
      <c r="BS63" s="98">
        <f>BR63*$E64*$F64*$H64*$K64*$BS$11</f>
        <v>0</v>
      </c>
      <c r="BT63" s="285"/>
      <c r="BU63" s="98">
        <f>BT63*$E64*$F64*$H64*$K64*$BU$11</f>
        <v>0</v>
      </c>
      <c r="BV63" s="362"/>
      <c r="BW63" s="98">
        <f>BV63*$E64*$F64*$H64*$K64*$BW$11</f>
        <v>0</v>
      </c>
      <c r="BX63" s="285"/>
      <c r="BY63" s="98">
        <f>BX63*$E64*$F64*$H64*$K64*$BY$11</f>
        <v>0</v>
      </c>
      <c r="BZ63" s="362"/>
      <c r="CA63" s="329">
        <f>BZ63*$E64*$F64*$H64*$K64*$CA$11</f>
        <v>0</v>
      </c>
      <c r="CB63" s="285"/>
      <c r="CC63" s="98">
        <f>CB63*$E64*$F64*$H64*$K64*$CC$11</f>
        <v>0</v>
      </c>
      <c r="CD63" s="285"/>
      <c r="CE63" s="98">
        <f>CD63*$E64*$F64*$H64*$K64*$CE$11</f>
        <v>0</v>
      </c>
      <c r="CF63" s="285"/>
      <c r="CG63" s="98">
        <f>CF63*$E64*$F64*$H64*$K64*$CG$11</f>
        <v>0</v>
      </c>
      <c r="CH63" s="285"/>
      <c r="CI63" s="98">
        <f>CH63*$E64*$F64*$H64*$K64*$CI$11</f>
        <v>0</v>
      </c>
      <c r="CJ63" s="285"/>
      <c r="CK63" s="98">
        <f>CJ63*$E64*$F64*$H64*$K64*$CK$11</f>
        <v>0</v>
      </c>
      <c r="CL63" s="285"/>
      <c r="CM63" s="98">
        <f>CL63*$E64*$F64*$H64*$K64*$CM$11</f>
        <v>0</v>
      </c>
      <c r="CN63" s="285"/>
      <c r="CO63" s="98">
        <f>CN63*$E64*$F64*$H64*$K64*$CO$11</f>
        <v>0</v>
      </c>
      <c r="CP63" s="285"/>
      <c r="CQ63" s="98">
        <f>CP63*$E64*$F64*$H64*$L64*$CQ$11</f>
        <v>0</v>
      </c>
      <c r="CR63" s="285"/>
      <c r="CS63" s="98">
        <f>CR63*$E64*$F64*$H64*$M64*$CS$11</f>
        <v>0</v>
      </c>
      <c r="CT63" s="104"/>
      <c r="CU63" s="98">
        <f>CT63*E64*F64*H64</f>
        <v>0</v>
      </c>
      <c r="CV63" s="97"/>
      <c r="CW63" s="98"/>
      <c r="CX63" s="331">
        <f t="shared" si="85"/>
        <v>0</v>
      </c>
      <c r="CY63" s="331">
        <f t="shared" si="85"/>
        <v>0</v>
      </c>
    </row>
    <row r="64" spans="1:103" ht="105" x14ac:dyDescent="0.25">
      <c r="A64" s="91"/>
      <c r="B64" s="91">
        <v>33</v>
      </c>
      <c r="C64" s="245" t="s">
        <v>1009</v>
      </c>
      <c r="D64" s="168" t="s">
        <v>1010</v>
      </c>
      <c r="E64" s="246">
        <v>13540</v>
      </c>
      <c r="F64" s="93">
        <v>5.07</v>
      </c>
      <c r="G64" s="93"/>
      <c r="H64" s="247">
        <v>1</v>
      </c>
      <c r="I64" s="248"/>
      <c r="J64" s="95">
        <v>1.4</v>
      </c>
      <c r="K64" s="95">
        <v>1.68</v>
      </c>
      <c r="L64" s="95">
        <v>2.23</v>
      </c>
      <c r="M64" s="96">
        <v>2.57</v>
      </c>
      <c r="N64" s="285"/>
      <c r="O64" s="98">
        <f>SUM(N64*$E64*$F64*$H64*$J64*$O$11)</f>
        <v>0</v>
      </c>
      <c r="P64" s="156">
        <f t="shared" ref="N64:BY65" si="86">SUM(P65:P66)</f>
        <v>0</v>
      </c>
      <c r="Q64" s="156">
        <f t="shared" si="86"/>
        <v>0</v>
      </c>
      <c r="R64" s="574">
        <f t="shared" si="86"/>
        <v>0</v>
      </c>
      <c r="S64" s="574">
        <f t="shared" si="86"/>
        <v>0</v>
      </c>
      <c r="T64" s="156">
        <f>SUM(T65:T66)</f>
        <v>0</v>
      </c>
      <c r="U64" s="156">
        <f t="shared" si="86"/>
        <v>0</v>
      </c>
      <c r="V64" s="156">
        <f t="shared" si="86"/>
        <v>0</v>
      </c>
      <c r="W64" s="156">
        <f t="shared" si="86"/>
        <v>0</v>
      </c>
      <c r="X64" s="156">
        <f t="shared" si="86"/>
        <v>0</v>
      </c>
      <c r="Y64" s="156">
        <f t="shared" si="86"/>
        <v>0</v>
      </c>
      <c r="Z64" s="156">
        <v>0</v>
      </c>
      <c r="AA64" s="156">
        <v>0</v>
      </c>
      <c r="AB64" s="156">
        <v>0</v>
      </c>
      <c r="AC64" s="156">
        <v>0</v>
      </c>
      <c r="AD64" s="156">
        <v>0</v>
      </c>
      <c r="AE64" s="156">
        <v>0</v>
      </c>
      <c r="AF64" s="156">
        <f>AF65+AF66</f>
        <v>4</v>
      </c>
      <c r="AG64" s="156">
        <f>AG65+AG66</f>
        <v>116010.72</v>
      </c>
      <c r="AH64" s="156">
        <v>0</v>
      </c>
      <c r="AI64" s="156">
        <v>0</v>
      </c>
      <c r="AJ64" s="156">
        <f t="shared" ref="AJ64" si="87">SUM(AJ65:AJ66)</f>
        <v>0</v>
      </c>
      <c r="AK64" s="156">
        <f t="shared" si="86"/>
        <v>0</v>
      </c>
      <c r="AL64" s="156">
        <f t="shared" si="86"/>
        <v>0</v>
      </c>
      <c r="AM64" s="156">
        <f t="shared" si="86"/>
        <v>0</v>
      </c>
      <c r="AN64" s="156">
        <f t="shared" si="86"/>
        <v>0</v>
      </c>
      <c r="AO64" s="156">
        <f t="shared" si="86"/>
        <v>0</v>
      </c>
      <c r="AP64" s="156">
        <f t="shared" si="86"/>
        <v>0</v>
      </c>
      <c r="AQ64" s="156">
        <f t="shared" si="86"/>
        <v>0</v>
      </c>
      <c r="AR64" s="156">
        <f t="shared" si="86"/>
        <v>0</v>
      </c>
      <c r="AS64" s="156">
        <f t="shared" si="86"/>
        <v>0</v>
      </c>
      <c r="AT64" s="156">
        <f t="shared" si="86"/>
        <v>0</v>
      </c>
      <c r="AU64" s="156">
        <f t="shared" si="86"/>
        <v>0</v>
      </c>
      <c r="AV64" s="156">
        <f t="shared" si="86"/>
        <v>0</v>
      </c>
      <c r="AW64" s="156">
        <f t="shared" si="86"/>
        <v>0</v>
      </c>
      <c r="AX64" s="156">
        <f t="shared" si="86"/>
        <v>0</v>
      </c>
      <c r="AY64" s="156">
        <f t="shared" si="86"/>
        <v>0</v>
      </c>
      <c r="AZ64" s="156">
        <f t="shared" si="86"/>
        <v>0</v>
      </c>
      <c r="BA64" s="156">
        <f t="shared" si="86"/>
        <v>0</v>
      </c>
      <c r="BB64" s="156">
        <f t="shared" si="86"/>
        <v>0</v>
      </c>
      <c r="BC64" s="156">
        <f t="shared" si="86"/>
        <v>0</v>
      </c>
      <c r="BD64" s="156">
        <f>SUM(BD65:BD66)</f>
        <v>0</v>
      </c>
      <c r="BE64" s="156">
        <f t="shared" si="86"/>
        <v>0</v>
      </c>
      <c r="BF64" s="156">
        <f t="shared" si="86"/>
        <v>0</v>
      </c>
      <c r="BG64" s="156">
        <f t="shared" si="86"/>
        <v>0</v>
      </c>
      <c r="BH64" s="156">
        <f t="shared" si="86"/>
        <v>0</v>
      </c>
      <c r="BI64" s="156">
        <f t="shared" si="86"/>
        <v>0</v>
      </c>
      <c r="BJ64" s="156">
        <f t="shared" si="86"/>
        <v>0</v>
      </c>
      <c r="BK64" s="156">
        <f t="shared" si="86"/>
        <v>0</v>
      </c>
      <c r="BL64" s="156">
        <f t="shared" si="86"/>
        <v>0</v>
      </c>
      <c r="BM64" s="156">
        <f t="shared" si="86"/>
        <v>0</v>
      </c>
      <c r="BN64" s="156">
        <f t="shared" si="86"/>
        <v>0</v>
      </c>
      <c r="BO64" s="156">
        <f t="shared" si="86"/>
        <v>0</v>
      </c>
      <c r="BP64" s="156">
        <f t="shared" si="86"/>
        <v>0</v>
      </c>
      <c r="BQ64" s="156">
        <f t="shared" si="86"/>
        <v>0</v>
      </c>
      <c r="BR64" s="156">
        <f>SUM(BR65:BR66)</f>
        <v>0</v>
      </c>
      <c r="BS64" s="156">
        <f t="shared" si="86"/>
        <v>0</v>
      </c>
      <c r="BT64" s="156">
        <f t="shared" si="86"/>
        <v>0</v>
      </c>
      <c r="BU64" s="156">
        <f t="shared" si="86"/>
        <v>0</v>
      </c>
      <c r="BV64" s="352">
        <f t="shared" si="86"/>
        <v>0</v>
      </c>
      <c r="BW64" s="156">
        <f t="shared" si="86"/>
        <v>0</v>
      </c>
      <c r="BX64" s="156">
        <f t="shared" si="86"/>
        <v>0</v>
      </c>
      <c r="BY64" s="156">
        <f t="shared" si="86"/>
        <v>0</v>
      </c>
      <c r="BZ64" s="352">
        <f t="shared" ref="BZ64:CY64" si="88">SUM(BZ65:BZ66)</f>
        <v>0</v>
      </c>
      <c r="CA64" s="352">
        <f t="shared" si="88"/>
        <v>0</v>
      </c>
      <c r="CB64" s="156">
        <f t="shared" si="88"/>
        <v>0</v>
      </c>
      <c r="CC64" s="156">
        <f t="shared" si="88"/>
        <v>0</v>
      </c>
      <c r="CD64" s="156">
        <f t="shared" si="88"/>
        <v>0</v>
      </c>
      <c r="CE64" s="156">
        <f t="shared" si="88"/>
        <v>0</v>
      </c>
      <c r="CF64" s="156">
        <f t="shared" si="88"/>
        <v>0</v>
      </c>
      <c r="CG64" s="156">
        <f t="shared" si="88"/>
        <v>0</v>
      </c>
      <c r="CH64" s="156">
        <f t="shared" si="88"/>
        <v>0</v>
      </c>
      <c r="CI64" s="156">
        <f t="shared" si="88"/>
        <v>0</v>
      </c>
      <c r="CJ64" s="156">
        <f t="shared" si="88"/>
        <v>0</v>
      </c>
      <c r="CK64" s="156">
        <f t="shared" si="88"/>
        <v>0</v>
      </c>
      <c r="CL64" s="156">
        <f t="shared" si="88"/>
        <v>0</v>
      </c>
      <c r="CM64" s="156">
        <f t="shared" si="88"/>
        <v>0</v>
      </c>
      <c r="CN64" s="156">
        <f t="shared" si="88"/>
        <v>0</v>
      </c>
      <c r="CO64" s="156">
        <f t="shared" si="88"/>
        <v>0</v>
      </c>
      <c r="CP64" s="156">
        <f t="shared" si="88"/>
        <v>0</v>
      </c>
      <c r="CQ64" s="156">
        <f t="shared" si="88"/>
        <v>0</v>
      </c>
      <c r="CR64" s="156">
        <f t="shared" si="88"/>
        <v>0</v>
      </c>
      <c r="CS64" s="156">
        <f t="shared" si="88"/>
        <v>0</v>
      </c>
      <c r="CT64" s="156">
        <f t="shared" si="88"/>
        <v>0</v>
      </c>
      <c r="CU64" s="156">
        <f t="shared" si="88"/>
        <v>0</v>
      </c>
      <c r="CV64" s="156">
        <f t="shared" si="88"/>
        <v>35</v>
      </c>
      <c r="CW64" s="156">
        <f t="shared" si="88"/>
        <v>2523801.84</v>
      </c>
      <c r="CX64" s="156">
        <f t="shared" si="88"/>
        <v>39</v>
      </c>
      <c r="CY64" s="156">
        <f t="shared" si="88"/>
        <v>2639812.56</v>
      </c>
    </row>
    <row r="65" spans="1:103" x14ac:dyDescent="0.25">
      <c r="A65" s="91">
        <v>14</v>
      </c>
      <c r="B65" s="91"/>
      <c r="C65" s="240" t="s">
        <v>1011</v>
      </c>
      <c r="D65" s="243" t="s">
        <v>303</v>
      </c>
      <c r="E65" s="246">
        <v>13540</v>
      </c>
      <c r="F65" s="93">
        <v>1.7</v>
      </c>
      <c r="G65" s="93"/>
      <c r="H65" s="236">
        <v>1</v>
      </c>
      <c r="I65" s="68"/>
      <c r="J65" s="95">
        <v>1.4</v>
      </c>
      <c r="K65" s="95">
        <v>1.68</v>
      </c>
      <c r="L65" s="95">
        <v>2.23</v>
      </c>
      <c r="M65" s="96">
        <v>2.57</v>
      </c>
      <c r="N65" s="156">
        <f t="shared" si="86"/>
        <v>0</v>
      </c>
      <c r="O65" s="156">
        <f t="shared" si="86"/>
        <v>0</v>
      </c>
      <c r="P65" s="250">
        <v>0</v>
      </c>
      <c r="Q65" s="98">
        <f>SUM(P65*$E66*$F66*$H66*$J66*$Q$11)</f>
        <v>0</v>
      </c>
      <c r="R65" s="565">
        <v>0</v>
      </c>
      <c r="S65" s="566">
        <f>SUM(R65*$E66*$F66*$H66*$J66*$S$11)</f>
        <v>0</v>
      </c>
      <c r="T65" s="250">
        <v>0</v>
      </c>
      <c r="U65" s="98">
        <f>SUM(T65*$E66*$F66*$H66*$J66*$U$11)</f>
        <v>0</v>
      </c>
      <c r="V65" s="250">
        <v>0</v>
      </c>
      <c r="W65" s="98">
        <f>SUM(V65*$E66*$F66*$H66*$J66*$W$11)</f>
        <v>0</v>
      </c>
      <c r="X65" s="250"/>
      <c r="Y65" s="97">
        <f>SUM(X65*$E66*$F66*$H66*$J66*$Y$11)</f>
        <v>0</v>
      </c>
      <c r="Z65" s="326"/>
      <c r="AA65" s="98"/>
      <c r="AB65" s="250"/>
      <c r="AC65" s="98"/>
      <c r="AD65" s="250"/>
      <c r="AE65" s="98"/>
      <c r="AF65" s="250">
        <v>4</v>
      </c>
      <c r="AG65" s="98">
        <f>AF65*E66*F66*H66*J66</f>
        <v>116010.72</v>
      </c>
      <c r="AH65" s="250">
        <v>0</v>
      </c>
      <c r="AI65" s="98">
        <v>0</v>
      </c>
      <c r="AJ65" s="250">
        <v>0</v>
      </c>
      <c r="AK65" s="98">
        <f>AJ65*$E66*$F66*$H66*$K66*$AK$11</f>
        <v>0</v>
      </c>
      <c r="AL65" s="326"/>
      <c r="AM65" s="98">
        <f>SUM(AL65*$E66*$F66*$H66*$J66*$AM$11)</f>
        <v>0</v>
      </c>
      <c r="AN65" s="250"/>
      <c r="AO65" s="97">
        <f>SUM(AN65*$E66*$F66*$H66*$J66*$AO$11)</f>
        <v>0</v>
      </c>
      <c r="AP65" s="250">
        <v>0</v>
      </c>
      <c r="AQ65" s="98">
        <f>SUM(AP65*$E66*$F66*$H66*$J66*$AQ$11)</f>
        <v>0</v>
      </c>
      <c r="AR65" s="250">
        <v>0</v>
      </c>
      <c r="AS65" s="98">
        <f>SUM(AR65*$E66*$F66*$H66*$J66*$AS$11)</f>
        <v>0</v>
      </c>
      <c r="AT65" s="250"/>
      <c r="AU65" s="98">
        <f>SUM(AT65*$E66*$F66*$H66*$J66*$AU$11)</f>
        <v>0</v>
      </c>
      <c r="AV65" s="250"/>
      <c r="AW65" s="98">
        <f>SUM(AV65*$E66*$F66*$H66*$J66*$AW$11)</f>
        <v>0</v>
      </c>
      <c r="AX65" s="250"/>
      <c r="AY65" s="98">
        <f>SUM(AX65*$E66*$F66*$H66*$J66*$AY$11)</f>
        <v>0</v>
      </c>
      <c r="AZ65" s="250">
        <v>0</v>
      </c>
      <c r="BA65" s="98">
        <f>SUM(AZ65*$E66*$F66*$H66*$J66*$BA$11)</f>
        <v>0</v>
      </c>
      <c r="BB65" s="250">
        <v>0</v>
      </c>
      <c r="BC65" s="98">
        <f>SUM(BB65*$E66*$F66*$H66*$J66*$BC$11)</f>
        <v>0</v>
      </c>
      <c r="BD65" s="250">
        <v>0</v>
      </c>
      <c r="BE65" s="98">
        <f>SUM(BD65*$E66*$F66*$H66*$J66*$BE$11)</f>
        <v>0</v>
      </c>
      <c r="BF65" s="250">
        <v>0</v>
      </c>
      <c r="BG65" s="98">
        <f>SUM(BF65*$E66*$F66*$H66*$J66*$BG$11)</f>
        <v>0</v>
      </c>
      <c r="BH65" s="250">
        <v>0</v>
      </c>
      <c r="BI65" s="98">
        <f>SUM(BH65*$E66*$F66*$H66*$J66*$BI$11)</f>
        <v>0</v>
      </c>
      <c r="BJ65" s="250"/>
      <c r="BK65" s="98">
        <f>SUM(BJ65*$E66*$F66*$H66*$J66*$BK$11)</f>
        <v>0</v>
      </c>
      <c r="BL65" s="250"/>
      <c r="BM65" s="98">
        <f>BL65*$E66*$F66*$H66*$K66*$BM$11</f>
        <v>0</v>
      </c>
      <c r="BN65" s="250">
        <v>0</v>
      </c>
      <c r="BO65" s="98">
        <f>BN65*$E66*$F66*$H66*$K66*$BO$11</f>
        <v>0</v>
      </c>
      <c r="BP65" s="353">
        <v>0</v>
      </c>
      <c r="BQ65" s="98">
        <f>BP65*$E66*$F66*$H66*$K66*$BQ$11</f>
        <v>0</v>
      </c>
      <c r="BR65" s="330"/>
      <c r="BS65" s="98">
        <f>BR65*$E66*$F66*$H66*$K66*$BS$11</f>
        <v>0</v>
      </c>
      <c r="BT65" s="250">
        <v>0</v>
      </c>
      <c r="BU65" s="98">
        <f>BT65*$E66*$F66*$H66*$K66*$BU$11</f>
        <v>0</v>
      </c>
      <c r="BV65" s="328">
        <v>0</v>
      </c>
      <c r="BW65" s="98">
        <f>BV65*$E66*$F66*$H66*$K66*$BW$11</f>
        <v>0</v>
      </c>
      <c r="BX65" s="250">
        <v>0</v>
      </c>
      <c r="BY65" s="98">
        <f>BX65*$E66*$F66*$H66*$K66*$BY$11</f>
        <v>0</v>
      </c>
      <c r="BZ65" s="328"/>
      <c r="CA65" s="329">
        <f>BZ65*$E66*$F66*$H66*$K66*$CA$11</f>
        <v>0</v>
      </c>
      <c r="CB65" s="250">
        <v>0</v>
      </c>
      <c r="CC65" s="98">
        <f>CB65*$E66*$F66*$H66*$K66*$CC$11</f>
        <v>0</v>
      </c>
      <c r="CD65" s="250">
        <v>0</v>
      </c>
      <c r="CE65" s="98">
        <f>CD65*$E66*$F66*$H66*$K66*$CE$11</f>
        <v>0</v>
      </c>
      <c r="CF65" s="250">
        <v>0</v>
      </c>
      <c r="CG65" s="98">
        <f>CF65*$E66*$F66*$H66*$K66*$CG$11</f>
        <v>0</v>
      </c>
      <c r="CH65" s="250">
        <v>0</v>
      </c>
      <c r="CI65" s="98">
        <f>CH65*$E66*$F66*$H66*$K66*$CI$11</f>
        <v>0</v>
      </c>
      <c r="CJ65" s="250"/>
      <c r="CK65" s="98">
        <f>CJ65*$E66*$F66*$H66*$K66*$CK$11</f>
        <v>0</v>
      </c>
      <c r="CL65" s="250"/>
      <c r="CM65" s="98">
        <f>CL65*$E66*$F66*$H66*$K66*$CM$11</f>
        <v>0</v>
      </c>
      <c r="CN65" s="250">
        <v>0</v>
      </c>
      <c r="CO65" s="98">
        <f>CN65*$E66*$F66*$H66*$K66*$CO$11</f>
        <v>0</v>
      </c>
      <c r="CP65" s="250">
        <v>0</v>
      </c>
      <c r="CQ65" s="98">
        <f>CP65*$E66*$F66*$H66*$L66*$CQ$11</f>
        <v>0</v>
      </c>
      <c r="CR65" s="250">
        <v>0</v>
      </c>
      <c r="CS65" s="98">
        <f>CR65*$E66*$F66*$H66*$M66*$CS$11</f>
        <v>0</v>
      </c>
      <c r="CT65" s="97"/>
      <c r="CU65" s="98">
        <f>CT65*E66*F66*H66</f>
        <v>0</v>
      </c>
      <c r="CV65" s="97"/>
      <c r="CW65" s="98"/>
      <c r="CX65" s="331">
        <f>SUM(P65+N66+Z65+R65+T65+AB65+X65+V65+AD65+AH65+AF65+AJ65+AL65+AP65+BL65+BR65+AN65+AZ65+BB65+CD65+CF65+CB65+CH65+CJ65+BV65+BX65+AR65+AT65+AV65+AX65+BN65+BP65+BT65+BD65+BF65+BH65+BJ65+BZ65+CL65+CN65+CP65+CR65+CT65+CV65)</f>
        <v>4</v>
      </c>
      <c r="CY65" s="331">
        <f>SUM(Q65+O66+AA65+S65+U65+AC65+Y65+W65+AE65+AI65+AG65+AK65+AM65+AQ65+BM65+BS65+AO65+BA65+BC65+CE65+CG65+CC65+CI65+CK65+BW65+BY65+AS65+AU65+AW65+AY65+BO65+BQ65+BU65+BE65+BG65+BI65+BK65+CA65+CM65+CO65+CQ65+CS65+CU65+CW65)</f>
        <v>116010.72</v>
      </c>
    </row>
    <row r="66" spans="1:103" ht="30" x14ac:dyDescent="0.25">
      <c r="A66" s="91"/>
      <c r="B66" s="91">
        <v>34</v>
      </c>
      <c r="C66" s="245" t="s">
        <v>1012</v>
      </c>
      <c r="D66" s="168" t="s">
        <v>1013</v>
      </c>
      <c r="E66" s="246">
        <v>13540</v>
      </c>
      <c r="F66" s="93">
        <v>1.53</v>
      </c>
      <c r="G66" s="93"/>
      <c r="H66" s="247">
        <v>1</v>
      </c>
      <c r="I66" s="248"/>
      <c r="J66" s="95">
        <v>1.4</v>
      </c>
      <c r="K66" s="95">
        <v>1.68</v>
      </c>
      <c r="L66" s="95">
        <v>2.23</v>
      </c>
      <c r="M66" s="96">
        <v>2.57</v>
      </c>
      <c r="N66" s="249">
        <v>0</v>
      </c>
      <c r="O66" s="98">
        <f>SUM(N66*$E66*$F66*$H66*$J66*$O$11)</f>
        <v>0</v>
      </c>
      <c r="P66" s="250">
        <v>0</v>
      </c>
      <c r="Q66" s="98">
        <f>SUM(P66*$E67*$F67*$H67*$J67*$Q$11)</f>
        <v>0</v>
      </c>
      <c r="R66" s="565">
        <v>0</v>
      </c>
      <c r="S66" s="566">
        <f>SUM(R66*$E67*$F67*$H67*$J67*$S$11)</f>
        <v>0</v>
      </c>
      <c r="T66" s="250">
        <v>0</v>
      </c>
      <c r="U66" s="98">
        <f>SUM(T66*$E67*$F67*$H67*$J67*$U$11)</f>
        <v>0</v>
      </c>
      <c r="V66" s="250">
        <v>0</v>
      </c>
      <c r="W66" s="98">
        <f>SUM(V66*$E67*$F67*$H67*$J67*$W$11)</f>
        <v>0</v>
      </c>
      <c r="X66" s="250"/>
      <c r="Y66" s="97">
        <f>SUM(X66*$E67*$F67*$H67*$J67*$Y$11)</f>
        <v>0</v>
      </c>
      <c r="Z66" s="326"/>
      <c r="AA66" s="98"/>
      <c r="AB66" s="250"/>
      <c r="AC66" s="98"/>
      <c r="AD66" s="250"/>
      <c r="AE66" s="98"/>
      <c r="AF66" s="250"/>
      <c r="AG66" s="98">
        <f>AF66*E67*F67*H67*J67</f>
        <v>0</v>
      </c>
      <c r="AH66" s="250">
        <v>0</v>
      </c>
      <c r="AI66" s="98">
        <v>0</v>
      </c>
      <c r="AJ66" s="250">
        <v>0</v>
      </c>
      <c r="AK66" s="98">
        <f>AJ66*$E67*$F67*$H67*$K67*$AK$11</f>
        <v>0</v>
      </c>
      <c r="AL66" s="326"/>
      <c r="AM66" s="98">
        <f>SUM(AL66*$E67*$F67*$H67*$J67*$AM$11)</f>
        <v>0</v>
      </c>
      <c r="AN66" s="250"/>
      <c r="AO66" s="97">
        <f>SUM(AN66*$E67*$F67*$H67*$J67*$AO$11)</f>
        <v>0</v>
      </c>
      <c r="AP66" s="250">
        <v>0</v>
      </c>
      <c r="AQ66" s="98">
        <f>SUM(AP66*$E67*$F67*$H67*$J67*$AQ$11)</f>
        <v>0</v>
      </c>
      <c r="AR66" s="250">
        <v>0</v>
      </c>
      <c r="AS66" s="98">
        <f>SUM(AR66*$E67*$F67*$H67*$J67*$AS$11)</f>
        <v>0</v>
      </c>
      <c r="AT66" s="250"/>
      <c r="AU66" s="98">
        <f>SUM(AT66*$E67*$F67*$H67*$J67*$AU$11)</f>
        <v>0</v>
      </c>
      <c r="AV66" s="250"/>
      <c r="AW66" s="98">
        <f>SUM(AV66*$E67*$F67*$H67*$J67*$AW$11)</f>
        <v>0</v>
      </c>
      <c r="AX66" s="250"/>
      <c r="AY66" s="98">
        <f>SUM(AX66*$E67*$F67*$H67*$J67*$AY$11)</f>
        <v>0</v>
      </c>
      <c r="AZ66" s="250">
        <v>0</v>
      </c>
      <c r="BA66" s="98">
        <f>SUM(AZ66*$E67*$F67*$H67*$J67*$BA$11)</f>
        <v>0</v>
      </c>
      <c r="BB66" s="250">
        <v>0</v>
      </c>
      <c r="BC66" s="98">
        <f>SUM(BB66*$E67*$F67*$H67*$J67*$BC$11)</f>
        <v>0</v>
      </c>
      <c r="BD66" s="250">
        <v>0</v>
      </c>
      <c r="BE66" s="98">
        <f>SUM(BD66*$E67*$F67*$H67*$J67*$BE$11)</f>
        <v>0</v>
      </c>
      <c r="BF66" s="250">
        <v>0</v>
      </c>
      <c r="BG66" s="98">
        <f>SUM(BF66*$E67*$F67*$H67*$J67*$BG$11)</f>
        <v>0</v>
      </c>
      <c r="BH66" s="250">
        <v>0</v>
      </c>
      <c r="BI66" s="98">
        <f>SUM(BH66*$E67*$F67*$H67*$J67*$BI$11)</f>
        <v>0</v>
      </c>
      <c r="BJ66" s="250"/>
      <c r="BK66" s="98">
        <f>SUM(BJ66*$E67*$F67*$H67*$J67*$BK$11)</f>
        <v>0</v>
      </c>
      <c r="BL66" s="330"/>
      <c r="BM66" s="98">
        <f>BL66*$E67*$F67*$H67*$K67*$BM$11</f>
        <v>0</v>
      </c>
      <c r="BN66" s="250">
        <v>0</v>
      </c>
      <c r="BO66" s="98">
        <f>BN66*$E67*$F67*$H67*$K67*$BO$11</f>
        <v>0</v>
      </c>
      <c r="BP66" s="353">
        <v>0</v>
      </c>
      <c r="BQ66" s="98">
        <f>BP66*$E67*$F67*$H67*$K67*$BQ$11</f>
        <v>0</v>
      </c>
      <c r="BR66" s="250">
        <v>0</v>
      </c>
      <c r="BS66" s="98">
        <f>BR66*$E67*$F67*$H67*$K67*$BS$11</f>
        <v>0</v>
      </c>
      <c r="BT66" s="250">
        <v>0</v>
      </c>
      <c r="BU66" s="98">
        <f>BT66*$E67*$F67*$H67*$K67*$BU$11</f>
        <v>0</v>
      </c>
      <c r="BV66" s="328">
        <v>0</v>
      </c>
      <c r="BW66" s="98">
        <f>BV66*$E67*$F67*$H67*$K67*$BW$11</f>
        <v>0</v>
      </c>
      <c r="BX66" s="250"/>
      <c r="BY66" s="98">
        <f>BX66*$E67*$F67*$H67*$K67*$BY$11</f>
        <v>0</v>
      </c>
      <c r="BZ66" s="328"/>
      <c r="CA66" s="329">
        <f>BZ66*$E67*$F67*$H67*$K67*$CA$11</f>
        <v>0</v>
      </c>
      <c r="CB66" s="250">
        <v>0</v>
      </c>
      <c r="CC66" s="98">
        <f>CB66*$E67*$F67*$H67*$K67*$CC$11</f>
        <v>0</v>
      </c>
      <c r="CD66" s="250">
        <v>0</v>
      </c>
      <c r="CE66" s="98">
        <f>CD66*$E67*$F67*$H67*$K67*$CE$11</f>
        <v>0</v>
      </c>
      <c r="CF66" s="250">
        <v>0</v>
      </c>
      <c r="CG66" s="98">
        <f>CF66*$E67*$F67*$H67*$K67*$CG$11</f>
        <v>0</v>
      </c>
      <c r="CH66" s="250">
        <v>0</v>
      </c>
      <c r="CI66" s="98">
        <f>CH66*$E67*$F67*$H67*$K67*$CI$11</f>
        <v>0</v>
      </c>
      <c r="CJ66" s="250"/>
      <c r="CK66" s="98">
        <f>CJ66*$E67*$F67*$H67*$K67*$CK$11</f>
        <v>0</v>
      </c>
      <c r="CL66" s="250"/>
      <c r="CM66" s="98">
        <f>CL66*$E67*$F67*$H67*$K67*$CM$11</f>
        <v>0</v>
      </c>
      <c r="CN66" s="250">
        <v>0</v>
      </c>
      <c r="CO66" s="98">
        <f>CN66*$E67*$F67*$H67*$K67*$CO$11</f>
        <v>0</v>
      </c>
      <c r="CP66" s="250">
        <v>0</v>
      </c>
      <c r="CQ66" s="98">
        <f>CP66*$E67*$F67*$H67*$L67*$CQ$11</f>
        <v>0</v>
      </c>
      <c r="CR66" s="250">
        <v>0</v>
      </c>
      <c r="CS66" s="98">
        <f>CR66*$E67*$F67*$H67*$M67*$CS$11</f>
        <v>0</v>
      </c>
      <c r="CT66" s="97"/>
      <c r="CU66" s="98">
        <f>CT66*E67*F67*H67</f>
        <v>0</v>
      </c>
      <c r="CV66" s="97">
        <v>35</v>
      </c>
      <c r="CW66" s="98">
        <f>CV66*E67*F67*H67*K67</f>
        <v>2523801.84</v>
      </c>
      <c r="CX66" s="331">
        <f>SUM(P66+N67+Z66+R66+T66+AB66+X66+V66+AD66+AH66+AF66+AJ66+AL66+AP66+BL66+BR66+AN66+AZ66+BB66+CD66+CF66+CB66+CH66+CJ66+BV66+BX66+AR66+AT66+AV66+AX66+BN66+BP66+BT66+BD66+BF66+BH66+BJ66+BZ66+CL66+CN66+CP66+CR66+CT66+CV66)</f>
        <v>35</v>
      </c>
      <c r="CY66" s="331">
        <f>SUM(Q66+O67+AA66+S66+U66+AC66+Y66+W66+AE66+AI66+AG66+AK66+AM66+AQ66+BM66+BS66+AO66+BA66+BC66+CE66+CG66+CC66+CI66+CK66+BW66+BY66+AS66+AU66+AW66+AY66+BO66+BQ66+BU66+BE66+BG66+BI66+BK66+CA66+CM66+CO66+CQ66+CS66+CU66+CW66)</f>
        <v>2523801.84</v>
      </c>
    </row>
    <row r="67" spans="1:103" s="355" customFormat="1" ht="30" x14ac:dyDescent="0.25">
      <c r="A67" s="91"/>
      <c r="B67" s="91">
        <v>35</v>
      </c>
      <c r="C67" s="245" t="s">
        <v>1014</v>
      </c>
      <c r="D67" s="168" t="s">
        <v>1015</v>
      </c>
      <c r="E67" s="246">
        <v>13540</v>
      </c>
      <c r="F67" s="93">
        <v>3.17</v>
      </c>
      <c r="G67" s="93"/>
      <c r="H67" s="247">
        <v>1</v>
      </c>
      <c r="I67" s="248"/>
      <c r="J67" s="95">
        <v>1.4</v>
      </c>
      <c r="K67" s="95">
        <v>1.68</v>
      </c>
      <c r="L67" s="95">
        <v>2.23</v>
      </c>
      <c r="M67" s="96">
        <v>2.57</v>
      </c>
      <c r="N67" s="249"/>
      <c r="O67" s="98">
        <f>SUM(N67*$E67*$F67*$H67*$J67*$O$11)</f>
        <v>0</v>
      </c>
      <c r="P67" s="156">
        <f t="shared" ref="O67:BZ68" si="89">SUM(P68:P70)</f>
        <v>0</v>
      </c>
      <c r="Q67" s="156">
        <f t="shared" si="89"/>
        <v>0</v>
      </c>
      <c r="R67" s="574">
        <f t="shared" si="89"/>
        <v>728</v>
      </c>
      <c r="S67" s="574">
        <f t="shared" si="89"/>
        <v>15912424.639999997</v>
      </c>
      <c r="T67" s="156">
        <f t="shared" si="89"/>
        <v>0</v>
      </c>
      <c r="U67" s="156">
        <f t="shared" si="89"/>
        <v>0</v>
      </c>
      <c r="V67" s="156">
        <f t="shared" si="89"/>
        <v>0</v>
      </c>
      <c r="W67" s="156">
        <f t="shared" si="89"/>
        <v>0</v>
      </c>
      <c r="X67" s="156">
        <f t="shared" si="89"/>
        <v>0</v>
      </c>
      <c r="Y67" s="156">
        <f t="shared" si="89"/>
        <v>0</v>
      </c>
      <c r="Z67" s="156">
        <v>0</v>
      </c>
      <c r="AA67" s="156">
        <v>0</v>
      </c>
      <c r="AB67" s="156">
        <f>SUM(AB68:AB70)</f>
        <v>45</v>
      </c>
      <c r="AC67" s="156">
        <f>SUM(AC68:AC70)</f>
        <v>835959.6</v>
      </c>
      <c r="AD67" s="156">
        <v>0</v>
      </c>
      <c r="AE67" s="156">
        <v>0</v>
      </c>
      <c r="AF67" s="156">
        <v>0</v>
      </c>
      <c r="AG67" s="156">
        <v>0</v>
      </c>
      <c r="AH67" s="156">
        <v>0</v>
      </c>
      <c r="AI67" s="156">
        <v>0</v>
      </c>
      <c r="AJ67" s="156">
        <f t="shared" ref="AJ67" si="90">SUM(AJ68:AJ70)</f>
        <v>38</v>
      </c>
      <c r="AK67" s="156">
        <f t="shared" si="89"/>
        <v>847105.72799999989</v>
      </c>
      <c r="AL67" s="156">
        <f t="shared" si="89"/>
        <v>55</v>
      </c>
      <c r="AM67" s="156">
        <f t="shared" si="89"/>
        <v>1021728.3999999999</v>
      </c>
      <c r="AN67" s="156">
        <f t="shared" si="89"/>
        <v>0</v>
      </c>
      <c r="AO67" s="156">
        <f t="shared" si="89"/>
        <v>0</v>
      </c>
      <c r="AP67" s="156">
        <f t="shared" si="89"/>
        <v>0</v>
      </c>
      <c r="AQ67" s="156">
        <f t="shared" si="89"/>
        <v>0</v>
      </c>
      <c r="AR67" s="156">
        <f t="shared" si="89"/>
        <v>0</v>
      </c>
      <c r="AS67" s="156">
        <f t="shared" si="89"/>
        <v>0</v>
      </c>
      <c r="AT67" s="156">
        <f t="shared" si="89"/>
        <v>0</v>
      </c>
      <c r="AU67" s="156">
        <f t="shared" si="89"/>
        <v>0</v>
      </c>
      <c r="AV67" s="156">
        <f t="shared" si="89"/>
        <v>0</v>
      </c>
      <c r="AW67" s="156">
        <f t="shared" si="89"/>
        <v>0</v>
      </c>
      <c r="AX67" s="156">
        <f t="shared" si="89"/>
        <v>0</v>
      </c>
      <c r="AY67" s="156">
        <f t="shared" si="89"/>
        <v>0</v>
      </c>
      <c r="AZ67" s="156">
        <f t="shared" si="89"/>
        <v>0</v>
      </c>
      <c r="BA67" s="156">
        <f t="shared" si="89"/>
        <v>0</v>
      </c>
      <c r="BB67" s="156">
        <f t="shared" si="89"/>
        <v>24</v>
      </c>
      <c r="BC67" s="156">
        <f t="shared" si="89"/>
        <v>445845.11999999994</v>
      </c>
      <c r="BD67" s="156">
        <f t="shared" si="89"/>
        <v>0</v>
      </c>
      <c r="BE67" s="156">
        <f t="shared" si="89"/>
        <v>0</v>
      </c>
      <c r="BF67" s="156">
        <f t="shared" si="89"/>
        <v>0</v>
      </c>
      <c r="BG67" s="156">
        <f t="shared" si="89"/>
        <v>0</v>
      </c>
      <c r="BH67" s="156">
        <f t="shared" si="89"/>
        <v>0</v>
      </c>
      <c r="BI67" s="156">
        <f t="shared" si="89"/>
        <v>0</v>
      </c>
      <c r="BJ67" s="156">
        <f t="shared" si="89"/>
        <v>130</v>
      </c>
      <c r="BK67" s="156">
        <f t="shared" si="89"/>
        <v>2414994.4</v>
      </c>
      <c r="BL67" s="156">
        <f t="shared" si="89"/>
        <v>0</v>
      </c>
      <c r="BM67" s="156">
        <f t="shared" si="89"/>
        <v>0</v>
      </c>
      <c r="BN67" s="156">
        <f t="shared" si="89"/>
        <v>0</v>
      </c>
      <c r="BO67" s="156">
        <f t="shared" si="89"/>
        <v>0</v>
      </c>
      <c r="BP67" s="156">
        <f t="shared" si="89"/>
        <v>0</v>
      </c>
      <c r="BQ67" s="156">
        <f t="shared" si="89"/>
        <v>0</v>
      </c>
      <c r="BR67" s="156">
        <f t="shared" si="89"/>
        <v>0</v>
      </c>
      <c r="BS67" s="156">
        <f t="shared" si="89"/>
        <v>0</v>
      </c>
      <c r="BT67" s="156">
        <f t="shared" si="89"/>
        <v>7</v>
      </c>
      <c r="BU67" s="156">
        <f t="shared" si="89"/>
        <v>156045.79199999999</v>
      </c>
      <c r="BV67" s="352">
        <f t="shared" si="89"/>
        <v>38</v>
      </c>
      <c r="BW67" s="156">
        <f t="shared" si="89"/>
        <v>847105.72799999989</v>
      </c>
      <c r="BX67" s="156">
        <f t="shared" si="89"/>
        <v>120</v>
      </c>
      <c r="BY67" s="156">
        <f t="shared" si="89"/>
        <v>2675070.7199999997</v>
      </c>
      <c r="BZ67" s="352">
        <f t="shared" si="89"/>
        <v>0</v>
      </c>
      <c r="CA67" s="352">
        <f t="shared" ref="CA67:CY67" si="91">SUM(CA68:CA70)</f>
        <v>0</v>
      </c>
      <c r="CB67" s="156">
        <f t="shared" si="91"/>
        <v>90</v>
      </c>
      <c r="CC67" s="156">
        <f t="shared" si="91"/>
        <v>2006303.04</v>
      </c>
      <c r="CD67" s="156">
        <f t="shared" si="91"/>
        <v>0</v>
      </c>
      <c r="CE67" s="156">
        <f t="shared" si="91"/>
        <v>0</v>
      </c>
      <c r="CF67" s="156">
        <f t="shared" si="91"/>
        <v>30</v>
      </c>
      <c r="CG67" s="156">
        <f t="shared" si="91"/>
        <v>668767.67999999993</v>
      </c>
      <c r="CH67" s="156">
        <f t="shared" si="91"/>
        <v>0</v>
      </c>
      <c r="CI67" s="156">
        <f t="shared" si="91"/>
        <v>0</v>
      </c>
      <c r="CJ67" s="156">
        <f t="shared" si="91"/>
        <v>13</v>
      </c>
      <c r="CK67" s="156">
        <f t="shared" si="91"/>
        <v>289799.32799999998</v>
      </c>
      <c r="CL67" s="156">
        <f t="shared" si="91"/>
        <v>19</v>
      </c>
      <c r="CM67" s="156">
        <f t="shared" si="91"/>
        <v>423552.86399999994</v>
      </c>
      <c r="CN67" s="156">
        <f t="shared" si="91"/>
        <v>0</v>
      </c>
      <c r="CO67" s="156">
        <f t="shared" si="91"/>
        <v>0</v>
      </c>
      <c r="CP67" s="156">
        <f t="shared" si="91"/>
        <v>72</v>
      </c>
      <c r="CQ67" s="156">
        <f t="shared" si="91"/>
        <v>2130502.7519999999</v>
      </c>
      <c r="CR67" s="156">
        <f t="shared" si="91"/>
        <v>32</v>
      </c>
      <c r="CS67" s="156">
        <f t="shared" si="91"/>
        <v>1091259.0079999999</v>
      </c>
      <c r="CT67" s="156">
        <f t="shared" si="91"/>
        <v>0</v>
      </c>
      <c r="CU67" s="156">
        <f t="shared" si="91"/>
        <v>0</v>
      </c>
      <c r="CV67" s="156">
        <f t="shared" si="91"/>
        <v>0</v>
      </c>
      <c r="CW67" s="156">
        <f t="shared" si="91"/>
        <v>0</v>
      </c>
      <c r="CX67" s="156">
        <f t="shared" si="91"/>
        <v>1449</v>
      </c>
      <c r="CY67" s="156">
        <f t="shared" si="91"/>
        <v>31915079.84</v>
      </c>
    </row>
    <row r="68" spans="1:103" x14ac:dyDescent="0.25">
      <c r="A68" s="112">
        <v>15</v>
      </c>
      <c r="B68" s="112"/>
      <c r="C68" s="240" t="s">
        <v>1016</v>
      </c>
      <c r="D68" s="243" t="s">
        <v>310</v>
      </c>
      <c r="E68" s="246">
        <v>13540</v>
      </c>
      <c r="F68" s="157">
        <v>1.05</v>
      </c>
      <c r="G68" s="157"/>
      <c r="H68" s="236">
        <v>1</v>
      </c>
      <c r="I68" s="68"/>
      <c r="J68" s="155">
        <v>1.4</v>
      </c>
      <c r="K68" s="155">
        <v>1.68</v>
      </c>
      <c r="L68" s="155">
        <v>2.23</v>
      </c>
      <c r="M68" s="96">
        <v>2.57</v>
      </c>
      <c r="N68" s="156">
        <f>SUM(N69:N71)</f>
        <v>8</v>
      </c>
      <c r="O68" s="156">
        <f t="shared" si="89"/>
        <v>148615.03999999998</v>
      </c>
      <c r="P68" s="250"/>
      <c r="Q68" s="98">
        <f>SUM(P68*$E69*$F69*$H69*$J69*$Q$11)</f>
        <v>0</v>
      </c>
      <c r="R68" s="566">
        <v>428</v>
      </c>
      <c r="S68" s="566">
        <f>SUM(R68*$E69*$F69*$H69*$J69*$S$11)</f>
        <v>7950904.6399999987</v>
      </c>
      <c r="T68" s="250"/>
      <c r="U68" s="98">
        <f>SUM(T68*$E69*$F69*$H69*$J69*$U$11)</f>
        <v>0</v>
      </c>
      <c r="V68" s="250"/>
      <c r="W68" s="98">
        <f>SUM(V68*$E69*$F69*$H69*$J69*$W$11)</f>
        <v>0</v>
      </c>
      <c r="X68" s="250"/>
      <c r="Y68" s="97">
        <f>SUM(X68*$E69*$F69*$H69*$J69*$Y$11)</f>
        <v>0</v>
      </c>
      <c r="Z68" s="326">
        <v>0</v>
      </c>
      <c r="AA68" s="98">
        <v>0</v>
      </c>
      <c r="AB68" s="97">
        <v>45</v>
      </c>
      <c r="AC68" s="98">
        <f>AB68*E69*F69*H69*J69</f>
        <v>835959.6</v>
      </c>
      <c r="AD68" s="250">
        <v>0</v>
      </c>
      <c r="AE68" s="98">
        <v>0</v>
      </c>
      <c r="AF68" s="250">
        <v>0</v>
      </c>
      <c r="AG68" s="98">
        <v>0</v>
      </c>
      <c r="AH68" s="250">
        <v>0</v>
      </c>
      <c r="AI68" s="98">
        <v>0</v>
      </c>
      <c r="AJ68" s="356">
        <v>38</v>
      </c>
      <c r="AK68" s="98">
        <f>AJ68*$E69*$F69*$H69*$K69*$AK$11</f>
        <v>847105.72799999989</v>
      </c>
      <c r="AL68" s="326">
        <v>55</v>
      </c>
      <c r="AM68" s="98">
        <f>SUM(AL68*$E69*$F69*$H69*$J69*$AM$11)</f>
        <v>1021728.3999999999</v>
      </c>
      <c r="AN68" s="250"/>
      <c r="AO68" s="97">
        <f>SUM(AN68*$E69*$F69*$H69*$J69*$AO$11)</f>
        <v>0</v>
      </c>
      <c r="AP68" s="250"/>
      <c r="AQ68" s="98">
        <f>SUM(AP68*$E69*$F69*$H69*$J69*$AQ$11)</f>
        <v>0</v>
      </c>
      <c r="AR68" s="250"/>
      <c r="AS68" s="98">
        <f>SUM(AR68*$E69*$F69*$H69*$J69*$AS$11)</f>
        <v>0</v>
      </c>
      <c r="AT68" s="250"/>
      <c r="AU68" s="98">
        <f>SUM(AT68*$E69*$F69*$H69*$J69*$AU$11)</f>
        <v>0</v>
      </c>
      <c r="AV68" s="250"/>
      <c r="AW68" s="98">
        <f>SUM(AV68*$E69*$F69*$H69*$J69*$AW$11)</f>
        <v>0</v>
      </c>
      <c r="AX68" s="250"/>
      <c r="AY68" s="98">
        <f>SUM(AX68*$E69*$F69*$H69*$J69*$AY$11)</f>
        <v>0</v>
      </c>
      <c r="AZ68" s="250"/>
      <c r="BA68" s="98">
        <f>SUM(AZ68*$E69*$F69*$H69*$J69*$BA$11)</f>
        <v>0</v>
      </c>
      <c r="BB68" s="97">
        <v>24</v>
      </c>
      <c r="BC68" s="98">
        <f>SUM(BB68*$E69*$F69*$H69*$J69*$BC$11)</f>
        <v>445845.11999999994</v>
      </c>
      <c r="BD68" s="250"/>
      <c r="BE68" s="98">
        <f>SUM(BD68*$E69*$F69*$H69*$J69*$BE$11)</f>
        <v>0</v>
      </c>
      <c r="BF68" s="250"/>
      <c r="BG68" s="98">
        <f>SUM(BF68*$E69*$F69*$H69*$J69*$BG$11)</f>
        <v>0</v>
      </c>
      <c r="BH68" s="250"/>
      <c r="BI68" s="98">
        <f>SUM(BH68*$E69*$F69*$H69*$J69*$BI$11)</f>
        <v>0</v>
      </c>
      <c r="BJ68" s="250">
        <f>130</f>
        <v>130</v>
      </c>
      <c r="BK68" s="98">
        <f>SUM(BJ68*$E69*$F69*$H69*$J69*$BK$11)</f>
        <v>2414994.4</v>
      </c>
      <c r="BL68" s="250"/>
      <c r="BM68" s="98">
        <f>BL68*$E69*$F69*$H69*$K69*$BM$11</f>
        <v>0</v>
      </c>
      <c r="BN68" s="250"/>
      <c r="BO68" s="98">
        <f>BN68*$E69*$F69*$H69*$K69*$BO$11</f>
        <v>0</v>
      </c>
      <c r="BP68" s="353"/>
      <c r="BQ68" s="98">
        <f>BP68*$E69*$F69*$H69*$K69*$BQ$11</f>
        <v>0</v>
      </c>
      <c r="BR68" s="250"/>
      <c r="BS68" s="98">
        <f>BR68*$E69*$F69*$H69*$K69*$BS$11</f>
        <v>0</v>
      </c>
      <c r="BT68" s="356">
        <v>7</v>
      </c>
      <c r="BU68" s="98">
        <f>BT68*$E69*$F69*$H69*$K69*$BU$11</f>
        <v>156045.79199999999</v>
      </c>
      <c r="BV68" s="327">
        <v>38</v>
      </c>
      <c r="BW68" s="98">
        <f>BV68*$E69*$F69*$H69*$K69*$BW$11</f>
        <v>847105.72799999989</v>
      </c>
      <c r="BX68" s="97">
        <v>120</v>
      </c>
      <c r="BY68" s="98">
        <f>BX68*$E69*$F69*$H69*$K69*$BY$11</f>
        <v>2675070.7199999997</v>
      </c>
      <c r="BZ68" s="327"/>
      <c r="CA68" s="329">
        <f>BZ68*$E69*$F69*$H69*$K69*$CA$11</f>
        <v>0</v>
      </c>
      <c r="CB68" s="330">
        <v>90</v>
      </c>
      <c r="CC68" s="98">
        <f>CB68*$E69*$F69*$H69*$K69*$CC$11</f>
        <v>2006303.04</v>
      </c>
      <c r="CD68" s="250"/>
      <c r="CE68" s="98">
        <f>CD68*$E69*$F69*$H69*$K69*$CE$11</f>
        <v>0</v>
      </c>
      <c r="CF68" s="250">
        <v>30</v>
      </c>
      <c r="CG68" s="98">
        <f>CF68*$E69*$F69*$H69*$K69*$CG$11</f>
        <v>668767.67999999993</v>
      </c>
      <c r="CH68" s="330"/>
      <c r="CI68" s="98">
        <f>CH68*$E69*$F69*$H69*$K69*$CI$11</f>
        <v>0</v>
      </c>
      <c r="CJ68" s="330">
        <v>13</v>
      </c>
      <c r="CK68" s="98">
        <f>CJ68*$E69*$F69*$H69*$K69*$CK$11</f>
        <v>289799.32799999998</v>
      </c>
      <c r="CL68" s="250">
        <v>19</v>
      </c>
      <c r="CM68" s="98">
        <f>CL68*$E69*$F69*$H69*$K69*$CM$11</f>
        <v>423552.86399999994</v>
      </c>
      <c r="CN68" s="250"/>
      <c r="CO68" s="98">
        <f>CN68*$E69*$F69*$H69*$K69*$CO$11</f>
        <v>0</v>
      </c>
      <c r="CP68" s="330">
        <v>72</v>
      </c>
      <c r="CQ68" s="98">
        <f>CP68*$E69*$F69*$H69*$L69*$CQ$11</f>
        <v>2130502.7519999999</v>
      </c>
      <c r="CR68" s="330">
        <v>32</v>
      </c>
      <c r="CS68" s="98">
        <f>CR68*$E69*$F69*$H69*$M69*$CS$11</f>
        <v>1091259.0079999999</v>
      </c>
      <c r="CT68" s="97"/>
      <c r="CU68" s="98">
        <f>CT68*E69*F69*H69</f>
        <v>0</v>
      </c>
      <c r="CV68" s="97"/>
      <c r="CW68" s="98"/>
      <c r="CX68" s="331">
        <f t="shared" ref="CX68:CY70" si="92">SUM(P68+N69+Z68+R68+T68+AB68+X68+V68+AD68+AH68+AF68+AJ68+AL68+AP68+BL68+BR68+AN68+AZ68+BB68+CD68+CF68+CB68+CH68+CJ68+BV68+BX68+AR68+AT68+AV68+AX68+BN68+BP68+BT68+BD68+BF68+BH68+BJ68+BZ68+CL68+CN68+CP68+CR68+CT68+CV68)</f>
        <v>1149</v>
      </c>
      <c r="CY68" s="331">
        <f t="shared" si="92"/>
        <v>23953559.84</v>
      </c>
    </row>
    <row r="69" spans="1:103" ht="30" x14ac:dyDescent="0.25">
      <c r="A69" s="91"/>
      <c r="B69" s="91">
        <v>36</v>
      </c>
      <c r="C69" s="245" t="s">
        <v>1017</v>
      </c>
      <c r="D69" s="92" t="s">
        <v>1018</v>
      </c>
      <c r="E69" s="246">
        <v>13540</v>
      </c>
      <c r="F69" s="93">
        <v>0.98</v>
      </c>
      <c r="G69" s="93"/>
      <c r="H69" s="247">
        <v>1</v>
      </c>
      <c r="I69" s="248"/>
      <c r="J69" s="95">
        <v>1.4</v>
      </c>
      <c r="K69" s="95">
        <v>1.68</v>
      </c>
      <c r="L69" s="95">
        <v>2.23</v>
      </c>
      <c r="M69" s="96">
        <v>2.57</v>
      </c>
      <c r="N69" s="249">
        <v>8</v>
      </c>
      <c r="O69" s="98">
        <f>SUM(N69*$E69*$F69*$H69*$J69*$O$11)</f>
        <v>148615.03999999998</v>
      </c>
      <c r="P69" s="250"/>
      <c r="Q69" s="98">
        <f>SUM(P69*$E70*$F70*$H70*$J70*$Q$11)</f>
        <v>0</v>
      </c>
      <c r="R69" s="566">
        <v>300</v>
      </c>
      <c r="S69" s="566">
        <f>SUM(R69*$E70*$F70*$H70*$J70*$S$11)</f>
        <v>7961519.9999999991</v>
      </c>
      <c r="T69" s="250"/>
      <c r="U69" s="98">
        <f>SUM(T69*$E70*$F70*$H70*$J70*$U$11)</f>
        <v>0</v>
      </c>
      <c r="V69" s="250"/>
      <c r="W69" s="98">
        <f>SUM(V69*$E70*$F70*$H70*$J70*$W$11)</f>
        <v>0</v>
      </c>
      <c r="X69" s="250"/>
      <c r="Y69" s="97">
        <f>SUM(X69*$E70*$F70*$H70*$J70*$Y$11)</f>
        <v>0</v>
      </c>
      <c r="Z69" s="326">
        <v>0</v>
      </c>
      <c r="AA69" s="98">
        <v>0</v>
      </c>
      <c r="AB69" s="250">
        <v>0</v>
      </c>
      <c r="AC69" s="98">
        <v>0</v>
      </c>
      <c r="AD69" s="250">
        <v>0</v>
      </c>
      <c r="AE69" s="98">
        <v>0</v>
      </c>
      <c r="AF69" s="250">
        <v>0</v>
      </c>
      <c r="AG69" s="98">
        <v>0</v>
      </c>
      <c r="AH69" s="250">
        <v>0</v>
      </c>
      <c r="AI69" s="98">
        <v>0</v>
      </c>
      <c r="AJ69" s="250"/>
      <c r="AK69" s="98">
        <f>AJ69*$E70*$F70*$H70*$K70*$AK$11</f>
        <v>0</v>
      </c>
      <c r="AL69" s="326"/>
      <c r="AM69" s="98">
        <f>SUM(AL69*$E70*$F70*$H70*$J70*$AM$11)</f>
        <v>0</v>
      </c>
      <c r="AN69" s="250"/>
      <c r="AO69" s="97">
        <f>SUM(AN69*$E70*$F70*$H70*$J70*$AO$11)</f>
        <v>0</v>
      </c>
      <c r="AP69" s="250"/>
      <c r="AQ69" s="98">
        <f>SUM(AP69*$E70*$F70*$H70*$J70*$AQ$11)</f>
        <v>0</v>
      </c>
      <c r="AR69" s="250"/>
      <c r="AS69" s="98">
        <f>SUM(AR69*$E70*$F70*$H70*$J70*$AS$11)</f>
        <v>0</v>
      </c>
      <c r="AT69" s="250"/>
      <c r="AU69" s="98">
        <f>SUM(AT69*$E70*$F70*$H70*$J70*$AU$11)</f>
        <v>0</v>
      </c>
      <c r="AV69" s="250"/>
      <c r="AW69" s="98">
        <f>SUM(AV69*$E70*$F70*$H70*$J70*$AW$11)</f>
        <v>0</v>
      </c>
      <c r="AX69" s="250"/>
      <c r="AY69" s="98">
        <f>SUM(AX69*$E70*$F70*$H70*$J70*$AY$11)</f>
        <v>0</v>
      </c>
      <c r="AZ69" s="250"/>
      <c r="BA69" s="98">
        <f>SUM(AZ69*$E70*$F70*$H70*$J70*$BA$11)</f>
        <v>0</v>
      </c>
      <c r="BB69" s="250"/>
      <c r="BC69" s="98">
        <f>SUM(BB69*$E70*$F70*$H70*$J70*$BC$11)</f>
        <v>0</v>
      </c>
      <c r="BD69" s="250"/>
      <c r="BE69" s="98">
        <f>SUM(BD69*$E70*$F70*$H70*$J70*$BE$11)</f>
        <v>0</v>
      </c>
      <c r="BF69" s="250"/>
      <c r="BG69" s="98">
        <f>SUM(BF69*$E70*$F70*$H70*$J70*$BG$11)</f>
        <v>0</v>
      </c>
      <c r="BH69" s="250"/>
      <c r="BI69" s="98">
        <f>SUM(BH69*$E70*$F70*$H70*$J70*$BI$11)</f>
        <v>0</v>
      </c>
      <c r="BJ69" s="250"/>
      <c r="BK69" s="98">
        <f>SUM(BJ69*$E70*$F70*$H70*$J70*$BK$11)</f>
        <v>0</v>
      </c>
      <c r="BL69" s="250"/>
      <c r="BM69" s="98">
        <f>BL69*$E70*$F70*$H70*$K70*$BM$11</f>
        <v>0</v>
      </c>
      <c r="BN69" s="250"/>
      <c r="BO69" s="98">
        <f>BN69*$E70*$F70*$H70*$K70*$BO$11</f>
        <v>0</v>
      </c>
      <c r="BP69" s="353"/>
      <c r="BQ69" s="98">
        <f>BP69*$E70*$F70*$H70*$K70*$BQ$11</f>
        <v>0</v>
      </c>
      <c r="BR69" s="250"/>
      <c r="BS69" s="98">
        <f>BR69*$E70*$F70*$H70*$K70*$BS$11</f>
        <v>0</v>
      </c>
      <c r="BT69" s="250"/>
      <c r="BU69" s="98">
        <f>BT69*$E70*$F70*$H70*$K70*$BU$11</f>
        <v>0</v>
      </c>
      <c r="BV69" s="328"/>
      <c r="BW69" s="98">
        <f>BV69*$E70*$F70*$H70*$K70*$BW$11</f>
        <v>0</v>
      </c>
      <c r="BX69" s="97"/>
      <c r="BY69" s="98">
        <f>BX69*$E70*$F70*$H70*$K70*$BY$11</f>
        <v>0</v>
      </c>
      <c r="BZ69" s="328"/>
      <c r="CA69" s="329">
        <f>BZ69*$E70*$F70*$H70*$K70*$CA$11</f>
        <v>0</v>
      </c>
      <c r="CB69" s="250"/>
      <c r="CC69" s="98">
        <f>CB69*$E70*$F70*$H70*$K70*$CC$11</f>
        <v>0</v>
      </c>
      <c r="CD69" s="250"/>
      <c r="CE69" s="98">
        <f>CD69*$E70*$F70*$H70*$K70*$CE$11</f>
        <v>0</v>
      </c>
      <c r="CF69" s="250"/>
      <c r="CG69" s="98">
        <f>CF69*$E70*$F70*$H70*$K70*$CG$11</f>
        <v>0</v>
      </c>
      <c r="CH69" s="250"/>
      <c r="CI69" s="98">
        <f>CH69*$E70*$F70*$H70*$K70*$CI$11</f>
        <v>0</v>
      </c>
      <c r="CJ69" s="250"/>
      <c r="CK69" s="98">
        <f>CJ69*$E70*$F70*$H70*$K70*$CK$11</f>
        <v>0</v>
      </c>
      <c r="CL69" s="250"/>
      <c r="CM69" s="98">
        <f>CL69*$E70*$F70*$H70*$K70*$CM$11</f>
        <v>0</v>
      </c>
      <c r="CN69" s="250"/>
      <c r="CO69" s="98">
        <f>CN69*$E70*$F70*$H70*$K70*$CO$11</f>
        <v>0</v>
      </c>
      <c r="CP69" s="250"/>
      <c r="CQ69" s="98">
        <f>CP69*$E70*$F70*$H70*$L70*$CQ$11</f>
        <v>0</v>
      </c>
      <c r="CR69" s="250"/>
      <c r="CS69" s="98">
        <f>CR69*$E70*$F70*$H70*$M70*$CS$11</f>
        <v>0</v>
      </c>
      <c r="CT69" s="97"/>
      <c r="CU69" s="98">
        <f>CT69*E70*F70*H70</f>
        <v>0</v>
      </c>
      <c r="CV69" s="97"/>
      <c r="CW69" s="98"/>
      <c r="CX69" s="331">
        <f t="shared" si="92"/>
        <v>300</v>
      </c>
      <c r="CY69" s="331">
        <f t="shared" si="92"/>
        <v>7961519.9999999991</v>
      </c>
    </row>
    <row r="70" spans="1:103" ht="45" x14ac:dyDescent="0.25">
      <c r="A70" s="91"/>
      <c r="B70" s="91">
        <v>37</v>
      </c>
      <c r="C70" s="245" t="s">
        <v>1019</v>
      </c>
      <c r="D70" s="148" t="s">
        <v>330</v>
      </c>
      <c r="E70" s="246">
        <v>13540</v>
      </c>
      <c r="F70" s="93">
        <v>1.75</v>
      </c>
      <c r="G70" s="93"/>
      <c r="H70" s="282">
        <v>0.8</v>
      </c>
      <c r="I70" s="248"/>
      <c r="J70" s="164">
        <v>1.4</v>
      </c>
      <c r="K70" s="164">
        <v>1.68</v>
      </c>
      <c r="L70" s="164">
        <v>2.23</v>
      </c>
      <c r="M70" s="165">
        <v>2.57</v>
      </c>
      <c r="N70" s="249"/>
      <c r="O70" s="98">
        <f>SUM(N70*$E70*$F70*$H70*$J70*$O$11)</f>
        <v>0</v>
      </c>
      <c r="P70" s="249"/>
      <c r="Q70" s="146"/>
      <c r="R70" s="278"/>
      <c r="S70" s="278"/>
      <c r="T70" s="249"/>
      <c r="U70" s="146"/>
      <c r="V70" s="249"/>
      <c r="W70" s="146"/>
      <c r="X70" s="249"/>
      <c r="Y70" s="104"/>
      <c r="Z70" s="326">
        <v>0</v>
      </c>
      <c r="AA70" s="146">
        <v>0</v>
      </c>
      <c r="AB70" s="249">
        <v>0</v>
      </c>
      <c r="AC70" s="146">
        <v>0</v>
      </c>
      <c r="AD70" s="249">
        <v>0</v>
      </c>
      <c r="AE70" s="146">
        <v>0</v>
      </c>
      <c r="AF70" s="249">
        <v>0</v>
      </c>
      <c r="AG70" s="146">
        <v>0</v>
      </c>
      <c r="AH70" s="249">
        <v>0</v>
      </c>
      <c r="AI70" s="146">
        <v>0</v>
      </c>
      <c r="AJ70" s="249"/>
      <c r="AK70" s="146"/>
      <c r="AL70" s="326"/>
      <c r="AM70" s="146"/>
      <c r="AN70" s="249"/>
      <c r="AO70" s="104"/>
      <c r="AP70" s="249"/>
      <c r="AQ70" s="146"/>
      <c r="AR70" s="249"/>
      <c r="AS70" s="146"/>
      <c r="AT70" s="249"/>
      <c r="AU70" s="146"/>
      <c r="AV70" s="249"/>
      <c r="AW70" s="146"/>
      <c r="AX70" s="249"/>
      <c r="AY70" s="146"/>
      <c r="AZ70" s="249"/>
      <c r="BA70" s="146"/>
      <c r="BB70" s="249"/>
      <c r="BC70" s="146"/>
      <c r="BD70" s="249"/>
      <c r="BE70" s="146"/>
      <c r="BF70" s="249"/>
      <c r="BG70" s="146"/>
      <c r="BH70" s="249"/>
      <c r="BI70" s="146"/>
      <c r="BJ70" s="249"/>
      <c r="BK70" s="146"/>
      <c r="BL70" s="249"/>
      <c r="BM70" s="146"/>
      <c r="BN70" s="249"/>
      <c r="BO70" s="146"/>
      <c r="BP70" s="360"/>
      <c r="BQ70" s="146"/>
      <c r="BR70" s="249"/>
      <c r="BS70" s="146"/>
      <c r="BT70" s="249"/>
      <c r="BU70" s="146"/>
      <c r="BV70" s="350"/>
      <c r="BW70" s="146"/>
      <c r="BX70" s="104"/>
      <c r="BY70" s="146"/>
      <c r="BZ70" s="350"/>
      <c r="CA70" s="354"/>
      <c r="CB70" s="249"/>
      <c r="CC70" s="146"/>
      <c r="CD70" s="249"/>
      <c r="CE70" s="146"/>
      <c r="CF70" s="249"/>
      <c r="CG70" s="146"/>
      <c r="CH70" s="249"/>
      <c r="CI70" s="146"/>
      <c r="CJ70" s="249"/>
      <c r="CK70" s="146"/>
      <c r="CL70" s="249"/>
      <c r="CM70" s="146"/>
      <c r="CN70" s="249"/>
      <c r="CO70" s="146"/>
      <c r="CP70" s="249"/>
      <c r="CQ70" s="146"/>
      <c r="CR70" s="249"/>
      <c r="CS70" s="146"/>
      <c r="CT70" s="104"/>
      <c r="CU70" s="146"/>
      <c r="CV70" s="104"/>
      <c r="CW70" s="146"/>
      <c r="CX70" s="331">
        <f t="shared" si="92"/>
        <v>0</v>
      </c>
      <c r="CY70" s="331">
        <f t="shared" si="92"/>
        <v>0</v>
      </c>
    </row>
    <row r="71" spans="1:103" ht="45" x14ac:dyDescent="0.25">
      <c r="A71" s="91"/>
      <c r="B71" s="91">
        <v>38</v>
      </c>
      <c r="C71" s="245" t="s">
        <v>1020</v>
      </c>
      <c r="D71" s="148" t="s">
        <v>332</v>
      </c>
      <c r="E71" s="246">
        <v>13540</v>
      </c>
      <c r="F71" s="93">
        <v>2.89</v>
      </c>
      <c r="G71" s="93"/>
      <c r="H71" s="247">
        <v>1</v>
      </c>
      <c r="I71" s="248"/>
      <c r="J71" s="164">
        <v>1.4</v>
      </c>
      <c r="K71" s="164">
        <v>1.68</v>
      </c>
      <c r="L71" s="164">
        <v>2.23</v>
      </c>
      <c r="M71" s="165">
        <v>2.57</v>
      </c>
      <c r="N71" s="249"/>
      <c r="O71" s="146"/>
      <c r="P71" s="156">
        <f t="shared" ref="N71:BY72" si="93">SUM(P72:P73)</f>
        <v>37</v>
      </c>
      <c r="Q71" s="156">
        <f t="shared" si="93"/>
        <v>1802526.0399999998</v>
      </c>
      <c r="R71" s="574">
        <f t="shared" si="93"/>
        <v>0</v>
      </c>
      <c r="S71" s="574">
        <f t="shared" si="93"/>
        <v>0</v>
      </c>
      <c r="T71" s="156">
        <f>SUM(T72:T73)</f>
        <v>0</v>
      </c>
      <c r="U71" s="156">
        <f t="shared" si="93"/>
        <v>0</v>
      </c>
      <c r="V71" s="156">
        <f t="shared" si="93"/>
        <v>0</v>
      </c>
      <c r="W71" s="156">
        <f t="shared" si="93"/>
        <v>0</v>
      </c>
      <c r="X71" s="156">
        <f t="shared" si="93"/>
        <v>0</v>
      </c>
      <c r="Y71" s="156">
        <f t="shared" si="93"/>
        <v>0</v>
      </c>
      <c r="Z71" s="156">
        <v>0</v>
      </c>
      <c r="AA71" s="156">
        <v>0</v>
      </c>
      <c r="AB71" s="156">
        <f>SUM(AB72:AB73)</f>
        <v>10</v>
      </c>
      <c r="AC71" s="156">
        <f>SUM(AC72:AC73)</f>
        <v>178186.4</v>
      </c>
      <c r="AD71" s="156">
        <v>0</v>
      </c>
      <c r="AE71" s="156">
        <v>0</v>
      </c>
      <c r="AF71" s="156">
        <f>SUM(AF72:AF73)</f>
        <v>3</v>
      </c>
      <c r="AG71" s="156">
        <f>SUM(AG72:AG73)</f>
        <v>53455.919999999991</v>
      </c>
      <c r="AH71" s="156">
        <v>0</v>
      </c>
      <c r="AI71" s="156">
        <v>0</v>
      </c>
      <c r="AJ71" s="156">
        <f t="shared" ref="AJ71" si="94">SUM(AJ72:AJ73)</f>
        <v>137</v>
      </c>
      <c r="AK71" s="156">
        <f t="shared" si="93"/>
        <v>2929384.4159999997</v>
      </c>
      <c r="AL71" s="156">
        <f t="shared" si="93"/>
        <v>0</v>
      </c>
      <c r="AM71" s="156">
        <f t="shared" si="93"/>
        <v>0</v>
      </c>
      <c r="AN71" s="156">
        <f t="shared" si="93"/>
        <v>30</v>
      </c>
      <c r="AO71" s="156">
        <f t="shared" si="93"/>
        <v>534559.19999999995</v>
      </c>
      <c r="AP71" s="156">
        <f t="shared" si="93"/>
        <v>0</v>
      </c>
      <c r="AQ71" s="156">
        <f t="shared" si="93"/>
        <v>0</v>
      </c>
      <c r="AR71" s="156">
        <f t="shared" si="93"/>
        <v>0</v>
      </c>
      <c r="AS71" s="156">
        <f t="shared" si="93"/>
        <v>0</v>
      </c>
      <c r="AT71" s="156">
        <f t="shared" si="93"/>
        <v>0</v>
      </c>
      <c r="AU71" s="156">
        <f t="shared" si="93"/>
        <v>0</v>
      </c>
      <c r="AV71" s="156">
        <f t="shared" si="93"/>
        <v>0</v>
      </c>
      <c r="AW71" s="156">
        <f t="shared" si="93"/>
        <v>0</v>
      </c>
      <c r="AX71" s="156">
        <f t="shared" si="93"/>
        <v>0</v>
      </c>
      <c r="AY71" s="156">
        <f t="shared" si="93"/>
        <v>0</v>
      </c>
      <c r="AZ71" s="156">
        <f t="shared" si="93"/>
        <v>0</v>
      </c>
      <c r="BA71" s="156">
        <f t="shared" si="93"/>
        <v>0</v>
      </c>
      <c r="BB71" s="156">
        <f t="shared" si="93"/>
        <v>38</v>
      </c>
      <c r="BC71" s="156">
        <f t="shared" si="93"/>
        <v>677108.32</v>
      </c>
      <c r="BD71" s="156">
        <f>SUM(BD72:BD73)</f>
        <v>82</v>
      </c>
      <c r="BE71" s="156">
        <f t="shared" si="93"/>
        <v>1461128.4799999997</v>
      </c>
      <c r="BF71" s="156">
        <f t="shared" si="93"/>
        <v>0</v>
      </c>
      <c r="BG71" s="156">
        <f t="shared" si="93"/>
        <v>0</v>
      </c>
      <c r="BH71" s="156">
        <f t="shared" si="93"/>
        <v>0</v>
      </c>
      <c r="BI71" s="156">
        <f t="shared" si="93"/>
        <v>0</v>
      </c>
      <c r="BJ71" s="156">
        <f t="shared" si="93"/>
        <v>130</v>
      </c>
      <c r="BK71" s="156">
        <f t="shared" si="93"/>
        <v>2316423.1999999997</v>
      </c>
      <c r="BL71" s="156">
        <f t="shared" si="93"/>
        <v>0</v>
      </c>
      <c r="BM71" s="156">
        <f t="shared" si="93"/>
        <v>0</v>
      </c>
      <c r="BN71" s="156">
        <f t="shared" si="93"/>
        <v>0</v>
      </c>
      <c r="BO71" s="156">
        <f t="shared" si="93"/>
        <v>0</v>
      </c>
      <c r="BP71" s="156">
        <f t="shared" si="93"/>
        <v>0</v>
      </c>
      <c r="BQ71" s="156">
        <f t="shared" si="93"/>
        <v>0</v>
      </c>
      <c r="BR71" s="156">
        <f>SUM(BR72:BR73)</f>
        <v>29</v>
      </c>
      <c r="BS71" s="156">
        <f t="shared" si="93"/>
        <v>620088.6719999999</v>
      </c>
      <c r="BT71" s="156">
        <f t="shared" si="93"/>
        <v>0</v>
      </c>
      <c r="BU71" s="156">
        <f t="shared" si="93"/>
        <v>0</v>
      </c>
      <c r="BV71" s="352">
        <f>SUM(BV72:BV73)</f>
        <v>80</v>
      </c>
      <c r="BW71" s="156">
        <f t="shared" si="93"/>
        <v>1710589.44</v>
      </c>
      <c r="BX71" s="156">
        <f t="shared" si="93"/>
        <v>40</v>
      </c>
      <c r="BY71" s="156">
        <f t="shared" si="93"/>
        <v>855294.72</v>
      </c>
      <c r="BZ71" s="352">
        <f t="shared" ref="BZ71:CY71" si="95">SUM(BZ72:BZ73)</f>
        <v>0</v>
      </c>
      <c r="CA71" s="352">
        <f t="shared" si="95"/>
        <v>0</v>
      </c>
      <c r="CB71" s="156">
        <f t="shared" si="95"/>
        <v>0</v>
      </c>
      <c r="CC71" s="156">
        <f t="shared" si="95"/>
        <v>0</v>
      </c>
      <c r="CD71" s="156">
        <f t="shared" si="95"/>
        <v>0</v>
      </c>
      <c r="CE71" s="156">
        <f t="shared" si="95"/>
        <v>0</v>
      </c>
      <c r="CF71" s="156">
        <f t="shared" si="95"/>
        <v>45</v>
      </c>
      <c r="CG71" s="156">
        <f t="shared" si="95"/>
        <v>962206.55999999994</v>
      </c>
      <c r="CH71" s="156">
        <f t="shared" si="95"/>
        <v>68</v>
      </c>
      <c r="CI71" s="156">
        <f t="shared" si="95"/>
        <v>1454001.0239999997</v>
      </c>
      <c r="CJ71" s="156">
        <f t="shared" si="95"/>
        <v>25</v>
      </c>
      <c r="CK71" s="156">
        <f t="shared" si="95"/>
        <v>534559.19999999995</v>
      </c>
      <c r="CL71" s="156">
        <f t="shared" si="95"/>
        <v>94</v>
      </c>
      <c r="CM71" s="156">
        <f t="shared" si="95"/>
        <v>2009942.5919999997</v>
      </c>
      <c r="CN71" s="156">
        <f t="shared" si="95"/>
        <v>48</v>
      </c>
      <c r="CO71" s="156">
        <f t="shared" si="95"/>
        <v>1026353.6639999999</v>
      </c>
      <c r="CP71" s="156">
        <f t="shared" si="95"/>
        <v>116</v>
      </c>
      <c r="CQ71" s="156">
        <f t="shared" si="95"/>
        <v>3292375.5679999995</v>
      </c>
      <c r="CR71" s="156">
        <f t="shared" si="95"/>
        <v>25</v>
      </c>
      <c r="CS71" s="156">
        <f t="shared" si="95"/>
        <v>817748.29999999993</v>
      </c>
      <c r="CT71" s="156">
        <f t="shared" si="95"/>
        <v>0</v>
      </c>
      <c r="CU71" s="156">
        <f t="shared" si="95"/>
        <v>0</v>
      </c>
      <c r="CV71" s="156">
        <f t="shared" si="95"/>
        <v>0</v>
      </c>
      <c r="CW71" s="156">
        <f t="shared" si="95"/>
        <v>0</v>
      </c>
      <c r="CX71" s="156">
        <f t="shared" si="95"/>
        <v>1049</v>
      </c>
      <c r="CY71" s="156">
        <f t="shared" si="95"/>
        <v>23449755.396000002</v>
      </c>
    </row>
    <row r="72" spans="1:103" x14ac:dyDescent="0.25">
      <c r="A72" s="91">
        <v>16</v>
      </c>
      <c r="B72" s="91"/>
      <c r="C72" s="240" t="s">
        <v>1021</v>
      </c>
      <c r="D72" s="286" t="s">
        <v>349</v>
      </c>
      <c r="E72" s="246">
        <v>13540</v>
      </c>
      <c r="F72" s="157">
        <v>1.06</v>
      </c>
      <c r="G72" s="157"/>
      <c r="H72" s="236">
        <v>1</v>
      </c>
      <c r="I72" s="68"/>
      <c r="J72" s="95">
        <v>1.4</v>
      </c>
      <c r="K72" s="95">
        <v>1.68</v>
      </c>
      <c r="L72" s="95">
        <v>2.23</v>
      </c>
      <c r="M72" s="96">
        <v>2.57</v>
      </c>
      <c r="N72" s="156">
        <f t="shared" si="93"/>
        <v>12</v>
      </c>
      <c r="O72" s="156">
        <f t="shared" si="93"/>
        <v>213823.67999999996</v>
      </c>
      <c r="P72" s="250"/>
      <c r="Q72" s="98">
        <f>SUM(P72*$E73*$F73*$H73*$J73*$Q$11)</f>
        <v>0</v>
      </c>
      <c r="R72" s="565"/>
      <c r="S72" s="566">
        <f>SUM(R72*$E73*$F73*$H73*$J73*$S$11)</f>
        <v>0</v>
      </c>
      <c r="T72" s="250"/>
      <c r="U72" s="98">
        <f>SUM(T72*$E73*$F73*$H73*$J73*$U$11)</f>
        <v>0</v>
      </c>
      <c r="V72" s="250"/>
      <c r="W72" s="98">
        <f>SUM(V72*$E73*$F73*$H73*$J73*$W$11)</f>
        <v>0</v>
      </c>
      <c r="X72" s="250"/>
      <c r="Y72" s="97">
        <f>SUM(X72*$E73*$F73*$H73*$J73*$Y$11)</f>
        <v>0</v>
      </c>
      <c r="Z72" s="326">
        <v>0</v>
      </c>
      <c r="AA72" s="98">
        <v>0</v>
      </c>
      <c r="AB72" s="97">
        <v>10</v>
      </c>
      <c r="AC72" s="98">
        <f>AB72*E73*F73*H73*J73</f>
        <v>178186.4</v>
      </c>
      <c r="AD72" s="250">
        <v>0</v>
      </c>
      <c r="AE72" s="98">
        <v>0</v>
      </c>
      <c r="AF72" s="250">
        <v>3</v>
      </c>
      <c r="AG72" s="98">
        <f>AF72*E73*F73*H73*J73</f>
        <v>53455.919999999991</v>
      </c>
      <c r="AH72" s="250">
        <v>0</v>
      </c>
      <c r="AI72" s="98">
        <v>0</v>
      </c>
      <c r="AJ72" s="359">
        <v>137</v>
      </c>
      <c r="AK72" s="98">
        <f>AJ72*$E73*$F73*$H73*$K73*$AK$11</f>
        <v>2929384.4159999997</v>
      </c>
      <c r="AL72" s="326"/>
      <c r="AM72" s="98">
        <f>SUM(AL72*$E73*$F73*$H73*$J73*$AM$11)</f>
        <v>0</v>
      </c>
      <c r="AN72" s="250">
        <v>30</v>
      </c>
      <c r="AO72" s="97">
        <f>SUM(AN72*$E73*$F73*$H73*$J73*$AO$11)</f>
        <v>534559.19999999995</v>
      </c>
      <c r="AP72" s="250"/>
      <c r="AQ72" s="98">
        <f>SUM(AP72*$E73*$F73*$H73*$J73*$AQ$11)</f>
        <v>0</v>
      </c>
      <c r="AR72" s="250"/>
      <c r="AS72" s="98">
        <f>SUM(AR72*$E73*$F73*$H73*$J73*$AS$11)</f>
        <v>0</v>
      </c>
      <c r="AT72" s="250"/>
      <c r="AU72" s="98">
        <f>SUM(AT72*$E73*$F73*$H73*$J73*$AU$11)</f>
        <v>0</v>
      </c>
      <c r="AV72" s="250"/>
      <c r="AW72" s="98">
        <f>SUM(AV72*$E73*$F73*$H73*$J73*$AW$11)</f>
        <v>0</v>
      </c>
      <c r="AX72" s="250"/>
      <c r="AY72" s="98">
        <f>SUM(AX72*$E73*$F73*$H73*$J73*$AY$11)</f>
        <v>0</v>
      </c>
      <c r="AZ72" s="250"/>
      <c r="BA72" s="98">
        <f>SUM(AZ72*$E73*$F73*$H73*$J73*$BA$11)</f>
        <v>0</v>
      </c>
      <c r="BB72" s="97">
        <v>38</v>
      </c>
      <c r="BC72" s="98">
        <f>SUM(BB72*$E73*$F73*$H73*$J73*$BC$11)</f>
        <v>677108.32</v>
      </c>
      <c r="BD72" s="250">
        <v>82</v>
      </c>
      <c r="BE72" s="98">
        <f>SUM(BD72*$E73*$F73*$H73*$J73*$BE$11)</f>
        <v>1461128.4799999997</v>
      </c>
      <c r="BF72" s="250"/>
      <c r="BG72" s="98">
        <f>SUM(BF72*$E73*$F73*$H73*$J73*$BG$11)</f>
        <v>0</v>
      </c>
      <c r="BH72" s="250"/>
      <c r="BI72" s="98">
        <f>SUM(BH72*$E73*$F73*$H73*$J73*$BI$11)</f>
        <v>0</v>
      </c>
      <c r="BJ72" s="250">
        <v>130</v>
      </c>
      <c r="BK72" s="98">
        <f>SUM(BJ72*$E73*$F73*$H73*$J73*$BK$11)</f>
        <v>2316423.1999999997</v>
      </c>
      <c r="BL72" s="250"/>
      <c r="BM72" s="98">
        <f>BL72*$E73*$F73*$H73*$K73*$BM$11</f>
        <v>0</v>
      </c>
      <c r="BN72" s="250"/>
      <c r="BO72" s="98">
        <f>BN72*$E73*$F73*$H73*$K73*$BO$11</f>
        <v>0</v>
      </c>
      <c r="BP72" s="353"/>
      <c r="BQ72" s="98">
        <f>BP72*$E73*$F73*$H73*$K73*$BQ$11</f>
        <v>0</v>
      </c>
      <c r="BR72" s="330">
        <v>29</v>
      </c>
      <c r="BS72" s="98">
        <f>BR72*$E73*$F73*$H73*$K73*$BS$11</f>
        <v>620088.6719999999</v>
      </c>
      <c r="BT72" s="250"/>
      <c r="BU72" s="98">
        <f>BT72*$E73*$F73*$H73*$K73*$BU$11</f>
        <v>0</v>
      </c>
      <c r="BV72" s="327">
        <v>80</v>
      </c>
      <c r="BW72" s="98">
        <f>BV72*$E73*$F73*$H73*$K73*$BW$11</f>
        <v>1710589.44</v>
      </c>
      <c r="BX72" s="250">
        <v>40</v>
      </c>
      <c r="BY72" s="98">
        <f>BX72*$E73*$F73*$H73*$K73*$BY$11</f>
        <v>855294.72</v>
      </c>
      <c r="BZ72" s="327"/>
      <c r="CA72" s="329">
        <f>BZ72*$E73*$F73*$H73*$K73*$CA$11</f>
        <v>0</v>
      </c>
      <c r="CB72" s="330"/>
      <c r="CC72" s="98">
        <f>CB72*$E73*$F73*$H73*$K73*$CC$11</f>
        <v>0</v>
      </c>
      <c r="CD72" s="250"/>
      <c r="CE72" s="98">
        <f>CD72*$E73*$F73*$H73*$K73*$CE$11</f>
        <v>0</v>
      </c>
      <c r="CF72" s="250">
        <v>45</v>
      </c>
      <c r="CG72" s="98">
        <f>CF72*$E73*$F73*$H73*$K73*$CG$11</f>
        <v>962206.55999999994</v>
      </c>
      <c r="CH72" s="330">
        <v>68</v>
      </c>
      <c r="CI72" s="98">
        <f>CH72*$E73*$F73*$H73*$K73*$CI$11</f>
        <v>1454001.0239999997</v>
      </c>
      <c r="CJ72" s="330">
        <v>25</v>
      </c>
      <c r="CK72" s="98">
        <f>CJ72*$E73*$F73*$H73*$K73*$CK$11</f>
        <v>534559.19999999995</v>
      </c>
      <c r="CL72" s="250">
        <v>94</v>
      </c>
      <c r="CM72" s="98">
        <f>CL72*$E73*$F73*$H73*$K73*$CM$11</f>
        <v>2009942.5919999997</v>
      </c>
      <c r="CN72" s="250">
        <v>48</v>
      </c>
      <c r="CO72" s="98">
        <f>CN72*$E73*$F73*$H73*$K73*$CO$11</f>
        <v>1026353.6639999999</v>
      </c>
      <c r="CP72" s="330">
        <v>116</v>
      </c>
      <c r="CQ72" s="98">
        <f>CP72*$E73*$F73*$H73*$L73*$CQ$11</f>
        <v>3292375.5679999995</v>
      </c>
      <c r="CR72" s="330">
        <v>25</v>
      </c>
      <c r="CS72" s="98">
        <f>CR72*$E73*$F73*$H73*$M73*$CS$11</f>
        <v>817748.29999999993</v>
      </c>
      <c r="CT72" s="97"/>
      <c r="CU72" s="98">
        <f>CT72*E73*F73*H73</f>
        <v>0</v>
      </c>
      <c r="CV72" s="97"/>
      <c r="CW72" s="98"/>
      <c r="CX72" s="331">
        <f>SUM(P72+N73+Z72+R72+T72+AB72+X72+V72+AD72+AH72+AF72+AJ72+AL72+AP72+BL72+BR72+AN72+AZ72+BB72+CD72+CF72+CB72+CH72+CJ72+BV72+BX72+AR72+AT72+AV72+AX72+BN72+BP72+BT72+BD72+BF72+BH72+BJ72+BZ72+CL72+CN72+CP72+CR72+CT72+CV72)</f>
        <v>1012</v>
      </c>
      <c r="CY72" s="331">
        <f>SUM(Q72+O73+AA72+S72+U72+AC72+Y72+W72+AE72+AI72+AG72+AK72+AM72+AQ72+BM72+BS72+AO72+BA72+BC72+CE72+CG72+CC72+CI72+CK72+BW72+BY72+AS72+AU72+AW72+AY72+BO72+BQ72+BU72+BE72+BG72+BI72+BK72+CA72+CM72+CO72+CQ72+CS72+CU72+CW72)</f>
        <v>21647229.356000002</v>
      </c>
    </row>
    <row r="73" spans="1:103" ht="24.75" customHeight="1" x14ac:dyDescent="0.25">
      <c r="A73" s="91"/>
      <c r="B73" s="91">
        <v>39</v>
      </c>
      <c r="C73" s="245" t="s">
        <v>1022</v>
      </c>
      <c r="D73" s="168" t="s">
        <v>1023</v>
      </c>
      <c r="E73" s="246">
        <v>13540</v>
      </c>
      <c r="F73" s="93">
        <v>0.94</v>
      </c>
      <c r="G73" s="93"/>
      <c r="H73" s="247">
        <v>1</v>
      </c>
      <c r="I73" s="248"/>
      <c r="J73" s="95">
        <v>1.4</v>
      </c>
      <c r="K73" s="95">
        <v>1.68</v>
      </c>
      <c r="L73" s="95">
        <v>2.23</v>
      </c>
      <c r="M73" s="96">
        <v>2.57</v>
      </c>
      <c r="N73" s="249">
        <v>12</v>
      </c>
      <c r="O73" s="98">
        <f>SUM(N73*$E73*$F73*$H73*$J73*$O$11)</f>
        <v>213823.67999999996</v>
      </c>
      <c r="P73" s="250">
        <v>37</v>
      </c>
      <c r="Q73" s="98">
        <f>SUM(P73*$E74*$F74*$H74*$J74*$Q$11)</f>
        <v>1802526.0399999998</v>
      </c>
      <c r="R73" s="565">
        <v>0</v>
      </c>
      <c r="S73" s="566">
        <f>SUM(R73*$E74*$F74*$H74*$J74*$S$11)</f>
        <v>0</v>
      </c>
      <c r="T73" s="250">
        <v>0</v>
      </c>
      <c r="U73" s="98">
        <f>SUM(T73*$E74*$F74*$H74*$J74*$U$11)</f>
        <v>0</v>
      </c>
      <c r="V73" s="250">
        <v>0</v>
      </c>
      <c r="W73" s="98">
        <f>SUM(V73*$E74*$F74*$H74*$J74*$W$11)</f>
        <v>0</v>
      </c>
      <c r="X73" s="250"/>
      <c r="Y73" s="97">
        <f>SUM(X73*$E74*$F74*$H74*$J74*$Y$11)</f>
        <v>0</v>
      </c>
      <c r="Z73" s="326"/>
      <c r="AA73" s="98"/>
      <c r="AB73" s="250"/>
      <c r="AC73" s="98"/>
      <c r="AD73" s="250">
        <v>0</v>
      </c>
      <c r="AE73" s="98">
        <v>0</v>
      </c>
      <c r="AF73" s="250">
        <v>0</v>
      </c>
      <c r="AG73" s="98">
        <v>0</v>
      </c>
      <c r="AH73" s="250">
        <v>0</v>
      </c>
      <c r="AI73" s="98">
        <v>0</v>
      </c>
      <c r="AJ73" s="250">
        <v>0</v>
      </c>
      <c r="AK73" s="98">
        <f>AJ73*$E74*$F74*$H74*$K74*$AK$11</f>
        <v>0</v>
      </c>
      <c r="AL73" s="326"/>
      <c r="AM73" s="98">
        <f>SUM(AL73*$E74*$F74*$H74*$J74*$AM$11)</f>
        <v>0</v>
      </c>
      <c r="AN73" s="250"/>
      <c r="AO73" s="97">
        <f>SUM(AN73*$E74*$F74*$H74*$J74*$AO$11)</f>
        <v>0</v>
      </c>
      <c r="AP73" s="250">
        <v>0</v>
      </c>
      <c r="AQ73" s="98">
        <f>SUM(AP73*$E74*$F74*$H74*$J74*$AQ$11)</f>
        <v>0</v>
      </c>
      <c r="AR73" s="250">
        <v>0</v>
      </c>
      <c r="AS73" s="98">
        <f>SUM(AR73*$E74*$F74*$H74*$J74*$AS$11)</f>
        <v>0</v>
      </c>
      <c r="AT73" s="250"/>
      <c r="AU73" s="98">
        <f>SUM(AT73*$E74*$F74*$H74*$J74*$AU$11)</f>
        <v>0</v>
      </c>
      <c r="AV73" s="250"/>
      <c r="AW73" s="98">
        <f>SUM(AV73*$E74*$F74*$H74*$J74*$AW$11)</f>
        <v>0</v>
      </c>
      <c r="AX73" s="250"/>
      <c r="AY73" s="98">
        <f>SUM(AX73*$E74*$F74*$H74*$J74*$AY$11)</f>
        <v>0</v>
      </c>
      <c r="AZ73" s="250">
        <v>0</v>
      </c>
      <c r="BA73" s="98">
        <f>SUM(AZ73*$E74*$F74*$H74*$J74*$BA$11)</f>
        <v>0</v>
      </c>
      <c r="BB73" s="250">
        <v>0</v>
      </c>
      <c r="BC73" s="98">
        <f>SUM(BB73*$E74*$F74*$H74*$J74*$BC$11)</f>
        <v>0</v>
      </c>
      <c r="BD73" s="250">
        <v>0</v>
      </c>
      <c r="BE73" s="98">
        <f>SUM(BD73*$E74*$F74*$H74*$J74*$BE$11)</f>
        <v>0</v>
      </c>
      <c r="BF73" s="250">
        <v>0</v>
      </c>
      <c r="BG73" s="98">
        <f>SUM(BF73*$E74*$F74*$H74*$J74*$BG$11)</f>
        <v>0</v>
      </c>
      <c r="BH73" s="250">
        <v>0</v>
      </c>
      <c r="BI73" s="98">
        <f>SUM(BH73*$E74*$F74*$H74*$J74*$BI$11)</f>
        <v>0</v>
      </c>
      <c r="BJ73" s="250"/>
      <c r="BK73" s="98">
        <f>SUM(BJ73*$E74*$F74*$H74*$J74*$BK$11)</f>
        <v>0</v>
      </c>
      <c r="BL73" s="250">
        <v>0</v>
      </c>
      <c r="BM73" s="98">
        <f>BL73*$E74*$F74*$H74*$K74*$BM$11</f>
        <v>0</v>
      </c>
      <c r="BN73" s="250">
        <v>0</v>
      </c>
      <c r="BO73" s="98">
        <f>BN73*$E74*$F74*$H74*$K74*$BO$11</f>
        <v>0</v>
      </c>
      <c r="BP73" s="353">
        <v>0</v>
      </c>
      <c r="BQ73" s="98">
        <f>BP73*$E74*$F74*$H74*$K74*$BQ$11</f>
        <v>0</v>
      </c>
      <c r="BR73" s="250">
        <v>0</v>
      </c>
      <c r="BS73" s="98">
        <f>BR73*$E74*$F74*$H74*$K74*$BS$11</f>
        <v>0</v>
      </c>
      <c r="BT73" s="250"/>
      <c r="BU73" s="98">
        <f>BT73*$E74*$F74*$H74*$K74*$BU$11</f>
        <v>0</v>
      </c>
      <c r="BV73" s="328">
        <v>0</v>
      </c>
      <c r="BW73" s="98">
        <f>BV73*$E74*$F74*$H74*$K74*$BW$11</f>
        <v>0</v>
      </c>
      <c r="BX73" s="250">
        <v>0</v>
      </c>
      <c r="BY73" s="98">
        <f>BX73*$E74*$F74*$H74*$K74*$BY$11</f>
        <v>0</v>
      </c>
      <c r="BZ73" s="328"/>
      <c r="CA73" s="329">
        <f>BZ73*$E74*$F74*$H74*$K74*$CA$11</f>
        <v>0</v>
      </c>
      <c r="CB73" s="250">
        <v>0</v>
      </c>
      <c r="CC73" s="98">
        <f>CB73*$E74*$F74*$H74*$K74*$CC$11</f>
        <v>0</v>
      </c>
      <c r="CD73" s="250">
        <v>0</v>
      </c>
      <c r="CE73" s="98">
        <f>CD73*$E74*$F74*$H74*$K74*$CE$11</f>
        <v>0</v>
      </c>
      <c r="CF73" s="250">
        <v>0</v>
      </c>
      <c r="CG73" s="98">
        <f>CF73*$E74*$F74*$H74*$K74*$CG$11</f>
        <v>0</v>
      </c>
      <c r="CH73" s="250">
        <v>0</v>
      </c>
      <c r="CI73" s="98">
        <f>CH73*$E74*$F74*$H74*$K74*$CI$11</f>
        <v>0</v>
      </c>
      <c r="CJ73" s="250"/>
      <c r="CK73" s="98">
        <f>CJ73*$E74*$F74*$H74*$K74*$CK$11</f>
        <v>0</v>
      </c>
      <c r="CL73" s="250"/>
      <c r="CM73" s="98">
        <f>CL73*$E74*$F74*$H74*$K74*$CM$11</f>
        <v>0</v>
      </c>
      <c r="CN73" s="250">
        <v>0</v>
      </c>
      <c r="CO73" s="98">
        <f>CN73*$E74*$F74*$H74*$K74*$CO$11</f>
        <v>0</v>
      </c>
      <c r="CP73" s="250">
        <v>0</v>
      </c>
      <c r="CQ73" s="98">
        <f>CP73*$E74*$F74*$H74*$L74*$CQ$11</f>
        <v>0</v>
      </c>
      <c r="CR73" s="250">
        <v>0</v>
      </c>
      <c r="CS73" s="98">
        <f>CR73*$E74*$F74*$H74*$M74*$CS$11</f>
        <v>0</v>
      </c>
      <c r="CT73" s="97"/>
      <c r="CU73" s="98">
        <f>CT73*E74*F74*H74</f>
        <v>0</v>
      </c>
      <c r="CV73" s="97"/>
      <c r="CW73" s="98"/>
      <c r="CX73" s="331">
        <f>SUM(P73+N74+Z73+R73+T73+AB73+X73+V73+AD73+AH73+AF73+AJ73+AL73+AP73+BL73+BR73+AN73+AZ73+BB73+CD73+CF73+CB73+CH73+CJ73+BV73+BX73+AR73+AT73+AV73+AX73+BN73+BP73+BT73+BD73+BF73+BH73+BJ73+BZ73+CL73+CN73+CP73+CR73+CT73+CV73)</f>
        <v>37</v>
      </c>
      <c r="CY73" s="331">
        <f>SUM(Q73+O74+AA73+S73+U73+AC73+Y73+W73+AE73+AI73+AG73+AK73+AM73+AQ73+BM73+BS73+AO73+BA73+BC73+CE73+CG73+CC73+CI73+CK73+BW73+BY73+AS73+AU73+AW73+AY73+BO73+BQ73+BU73+BE73+BG73+BI73+BK73+CA73+CM73+CO73+CQ73+CS73+CU73+CW73)</f>
        <v>1802526.0399999998</v>
      </c>
    </row>
    <row r="74" spans="1:103" ht="30" x14ac:dyDescent="0.25">
      <c r="A74" s="91"/>
      <c r="B74" s="91">
        <v>40</v>
      </c>
      <c r="C74" s="245" t="s">
        <v>1024</v>
      </c>
      <c r="D74" s="92" t="s">
        <v>1025</v>
      </c>
      <c r="E74" s="246">
        <v>13540</v>
      </c>
      <c r="F74" s="93">
        <v>2.57</v>
      </c>
      <c r="G74" s="93"/>
      <c r="H74" s="247">
        <v>1</v>
      </c>
      <c r="I74" s="248"/>
      <c r="J74" s="95">
        <v>1.4</v>
      </c>
      <c r="K74" s="95">
        <v>1.68</v>
      </c>
      <c r="L74" s="95">
        <v>2.23</v>
      </c>
      <c r="M74" s="96">
        <v>2.57</v>
      </c>
      <c r="N74" s="249">
        <v>0</v>
      </c>
      <c r="O74" s="98">
        <f>SUM(N74*$E74*$F74*$H74*$J74*$O$11)</f>
        <v>0</v>
      </c>
      <c r="P74" s="156">
        <f t="shared" ref="O74:BZ75" si="96">P75</f>
        <v>0</v>
      </c>
      <c r="Q74" s="156">
        <f t="shared" si="96"/>
        <v>0</v>
      </c>
      <c r="R74" s="574">
        <f t="shared" si="96"/>
        <v>0</v>
      </c>
      <c r="S74" s="574">
        <f t="shared" si="96"/>
        <v>0</v>
      </c>
      <c r="T74" s="156">
        <f t="shared" si="96"/>
        <v>0</v>
      </c>
      <c r="U74" s="156">
        <f t="shared" si="96"/>
        <v>0</v>
      </c>
      <c r="V74" s="156">
        <f t="shared" si="96"/>
        <v>0</v>
      </c>
      <c r="W74" s="156">
        <f t="shared" si="96"/>
        <v>0</v>
      </c>
      <c r="X74" s="156">
        <f t="shared" si="96"/>
        <v>0</v>
      </c>
      <c r="Y74" s="156">
        <f t="shared" si="96"/>
        <v>0</v>
      </c>
      <c r="Z74" s="156">
        <v>0</v>
      </c>
      <c r="AA74" s="156">
        <v>0</v>
      </c>
      <c r="AB74" s="156">
        <v>0</v>
      </c>
      <c r="AC74" s="156">
        <v>0</v>
      </c>
      <c r="AD74" s="156">
        <v>0</v>
      </c>
      <c r="AE74" s="156">
        <v>0</v>
      </c>
      <c r="AF74" s="156">
        <v>0</v>
      </c>
      <c r="AG74" s="156">
        <v>0</v>
      </c>
      <c r="AH74" s="156">
        <v>0</v>
      </c>
      <c r="AI74" s="156">
        <v>0</v>
      </c>
      <c r="AJ74" s="156">
        <f t="shared" ref="AJ74" si="97">AJ75</f>
        <v>0</v>
      </c>
      <c r="AK74" s="156">
        <f t="shared" si="96"/>
        <v>0</v>
      </c>
      <c r="AL74" s="156">
        <f t="shared" si="96"/>
        <v>0</v>
      </c>
      <c r="AM74" s="156">
        <f t="shared" si="96"/>
        <v>0</v>
      </c>
      <c r="AN74" s="156">
        <f t="shared" si="96"/>
        <v>0</v>
      </c>
      <c r="AO74" s="156">
        <f t="shared" si="96"/>
        <v>0</v>
      </c>
      <c r="AP74" s="156">
        <f t="shared" si="96"/>
        <v>0</v>
      </c>
      <c r="AQ74" s="156">
        <f t="shared" si="96"/>
        <v>0</v>
      </c>
      <c r="AR74" s="156">
        <f t="shared" si="96"/>
        <v>0</v>
      </c>
      <c r="AS74" s="156">
        <f t="shared" si="96"/>
        <v>0</v>
      </c>
      <c r="AT74" s="156">
        <f t="shared" si="96"/>
        <v>0</v>
      </c>
      <c r="AU74" s="156">
        <f t="shared" si="96"/>
        <v>0</v>
      </c>
      <c r="AV74" s="156">
        <f t="shared" si="96"/>
        <v>0</v>
      </c>
      <c r="AW74" s="156">
        <f t="shared" si="96"/>
        <v>0</v>
      </c>
      <c r="AX74" s="156">
        <f t="shared" si="96"/>
        <v>0</v>
      </c>
      <c r="AY74" s="156">
        <f t="shared" si="96"/>
        <v>0</v>
      </c>
      <c r="AZ74" s="156">
        <f t="shared" si="96"/>
        <v>0</v>
      </c>
      <c r="BA74" s="156">
        <f t="shared" si="96"/>
        <v>0</v>
      </c>
      <c r="BB74" s="156">
        <f t="shared" si="96"/>
        <v>7</v>
      </c>
      <c r="BC74" s="156">
        <f t="shared" si="96"/>
        <v>237518.68</v>
      </c>
      <c r="BD74" s="156">
        <f t="shared" si="96"/>
        <v>0</v>
      </c>
      <c r="BE74" s="156">
        <f t="shared" si="96"/>
        <v>0</v>
      </c>
      <c r="BF74" s="156">
        <f t="shared" si="96"/>
        <v>0</v>
      </c>
      <c r="BG74" s="156">
        <f t="shared" si="96"/>
        <v>0</v>
      </c>
      <c r="BH74" s="156">
        <f t="shared" si="96"/>
        <v>0</v>
      </c>
      <c r="BI74" s="156">
        <f t="shared" si="96"/>
        <v>0</v>
      </c>
      <c r="BJ74" s="156">
        <f t="shared" si="96"/>
        <v>0</v>
      </c>
      <c r="BK74" s="156">
        <f t="shared" si="96"/>
        <v>0</v>
      </c>
      <c r="BL74" s="156">
        <f t="shared" si="96"/>
        <v>0</v>
      </c>
      <c r="BM74" s="156">
        <f t="shared" si="96"/>
        <v>0</v>
      </c>
      <c r="BN74" s="156">
        <f t="shared" si="96"/>
        <v>0</v>
      </c>
      <c r="BO74" s="156">
        <f t="shared" si="96"/>
        <v>0</v>
      </c>
      <c r="BP74" s="156">
        <f t="shared" si="96"/>
        <v>0</v>
      </c>
      <c r="BQ74" s="156">
        <f t="shared" si="96"/>
        <v>0</v>
      </c>
      <c r="BR74" s="156">
        <f t="shared" si="96"/>
        <v>0</v>
      </c>
      <c r="BS74" s="156">
        <f t="shared" si="96"/>
        <v>0</v>
      </c>
      <c r="BT74" s="156">
        <f t="shared" si="96"/>
        <v>0</v>
      </c>
      <c r="BU74" s="156">
        <f t="shared" si="96"/>
        <v>0</v>
      </c>
      <c r="BV74" s="352">
        <f t="shared" si="96"/>
        <v>0</v>
      </c>
      <c r="BW74" s="156">
        <f t="shared" si="96"/>
        <v>0</v>
      </c>
      <c r="BX74" s="156">
        <f t="shared" si="96"/>
        <v>0</v>
      </c>
      <c r="BY74" s="156">
        <f t="shared" si="96"/>
        <v>0</v>
      </c>
      <c r="BZ74" s="352">
        <f t="shared" si="96"/>
        <v>0</v>
      </c>
      <c r="CA74" s="352">
        <f t="shared" ref="CA74:CY74" si="98">CA75</f>
        <v>0</v>
      </c>
      <c r="CB74" s="156">
        <f t="shared" si="98"/>
        <v>78</v>
      </c>
      <c r="CC74" s="156">
        <f t="shared" si="98"/>
        <v>3175964.0639999998</v>
      </c>
      <c r="CD74" s="156">
        <f t="shared" si="98"/>
        <v>0</v>
      </c>
      <c r="CE74" s="156">
        <f t="shared" si="98"/>
        <v>0</v>
      </c>
      <c r="CF74" s="156">
        <f t="shared" si="98"/>
        <v>3</v>
      </c>
      <c r="CG74" s="156">
        <f t="shared" si="98"/>
        <v>122152.46400000001</v>
      </c>
      <c r="CH74" s="156">
        <f t="shared" si="98"/>
        <v>0</v>
      </c>
      <c r="CI74" s="156">
        <f t="shared" si="98"/>
        <v>0</v>
      </c>
      <c r="CJ74" s="156">
        <f t="shared" si="98"/>
        <v>0</v>
      </c>
      <c r="CK74" s="156">
        <f t="shared" si="98"/>
        <v>0</v>
      </c>
      <c r="CL74" s="156">
        <f t="shared" si="98"/>
        <v>0</v>
      </c>
      <c r="CM74" s="156">
        <f t="shared" si="98"/>
        <v>0</v>
      </c>
      <c r="CN74" s="156">
        <f t="shared" si="98"/>
        <v>0</v>
      </c>
      <c r="CO74" s="156">
        <f t="shared" si="98"/>
        <v>0</v>
      </c>
      <c r="CP74" s="156">
        <f t="shared" si="98"/>
        <v>0</v>
      </c>
      <c r="CQ74" s="156">
        <f t="shared" si="98"/>
        <v>0</v>
      </c>
      <c r="CR74" s="156">
        <f t="shared" si="98"/>
        <v>0</v>
      </c>
      <c r="CS74" s="156">
        <f t="shared" si="98"/>
        <v>0</v>
      </c>
      <c r="CT74" s="156">
        <f t="shared" si="98"/>
        <v>0</v>
      </c>
      <c r="CU74" s="156">
        <f t="shared" si="98"/>
        <v>0</v>
      </c>
      <c r="CV74" s="156">
        <f t="shared" si="98"/>
        <v>0</v>
      </c>
      <c r="CW74" s="156">
        <f t="shared" si="98"/>
        <v>0</v>
      </c>
      <c r="CX74" s="156">
        <f t="shared" si="98"/>
        <v>88</v>
      </c>
      <c r="CY74" s="156">
        <f t="shared" si="98"/>
        <v>3535635.2079999996</v>
      </c>
    </row>
    <row r="75" spans="1:103" x14ac:dyDescent="0.25">
      <c r="A75" s="91">
        <v>17</v>
      </c>
      <c r="B75" s="91"/>
      <c r="C75" s="240" t="s">
        <v>1026</v>
      </c>
      <c r="D75" s="243" t="s">
        <v>374</v>
      </c>
      <c r="E75" s="246">
        <v>13540</v>
      </c>
      <c r="F75" s="157">
        <v>1.79</v>
      </c>
      <c r="G75" s="157"/>
      <c r="H75" s="236">
        <v>1</v>
      </c>
      <c r="I75" s="68"/>
      <c r="J75" s="95">
        <v>1.4</v>
      </c>
      <c r="K75" s="95">
        <v>1.68</v>
      </c>
      <c r="L75" s="95">
        <v>2.23</v>
      </c>
      <c r="M75" s="96">
        <v>2.57</v>
      </c>
      <c r="N75" s="156">
        <f>N76</f>
        <v>0</v>
      </c>
      <c r="O75" s="156">
        <f t="shared" si="96"/>
        <v>0</v>
      </c>
      <c r="P75" s="250">
        <v>0</v>
      </c>
      <c r="Q75" s="98">
        <f>SUM(P75*$E76*$F76*$H76*$J76*$Q$11)</f>
        <v>0</v>
      </c>
      <c r="R75" s="565">
        <v>0</v>
      </c>
      <c r="S75" s="566">
        <f>SUM(R75*$E76*$F76*$H76*$J76*$S$11)</f>
        <v>0</v>
      </c>
      <c r="T75" s="250">
        <v>0</v>
      </c>
      <c r="U75" s="98">
        <f>SUM(T75*$E76*$F76*$H76*$J76*$U$11)</f>
        <v>0</v>
      </c>
      <c r="V75" s="250">
        <v>0</v>
      </c>
      <c r="W75" s="98">
        <f>SUM(V75*$E76*$F76*$H76*$J76*$W$11)</f>
        <v>0</v>
      </c>
      <c r="X75" s="250"/>
      <c r="Y75" s="97">
        <f>SUM(X75*$E76*$F76*$H76*$J76*$Y$11)</f>
        <v>0</v>
      </c>
      <c r="Z75" s="326"/>
      <c r="AA75" s="98"/>
      <c r="AB75" s="250"/>
      <c r="AC75" s="98"/>
      <c r="AD75" s="250"/>
      <c r="AE75" s="98"/>
      <c r="AF75" s="250">
        <v>0</v>
      </c>
      <c r="AG75" s="98">
        <v>0</v>
      </c>
      <c r="AH75" s="250">
        <v>0</v>
      </c>
      <c r="AI75" s="98">
        <v>0</v>
      </c>
      <c r="AJ75" s="250">
        <v>0</v>
      </c>
      <c r="AK75" s="98">
        <f>AJ75*$E76*$F76*$H76*$K76*$AK$11</f>
        <v>0</v>
      </c>
      <c r="AL75" s="326"/>
      <c r="AM75" s="98">
        <f>SUM(AL75*$E76*$F76*$H76*$J76*$AM$11)</f>
        <v>0</v>
      </c>
      <c r="AN75" s="250"/>
      <c r="AO75" s="97">
        <f>SUM(AN75*$E76*$F76*$H76*$J76*$AO$11)</f>
        <v>0</v>
      </c>
      <c r="AP75" s="250">
        <v>0</v>
      </c>
      <c r="AQ75" s="98">
        <f>SUM(AP75*$E76*$F76*$H76*$J76*$AQ$11)</f>
        <v>0</v>
      </c>
      <c r="AR75" s="250">
        <v>0</v>
      </c>
      <c r="AS75" s="98">
        <f>SUM(AR75*$E76*$F76*$H76*$J76*$AS$11)</f>
        <v>0</v>
      </c>
      <c r="AT75" s="250"/>
      <c r="AU75" s="98">
        <f>SUM(AT75*$E76*$F76*$H76*$J76*$AU$11)</f>
        <v>0</v>
      </c>
      <c r="AV75" s="250"/>
      <c r="AW75" s="98">
        <f>SUM(AV75*$E76*$F76*$H76*$J76*$AW$11)</f>
        <v>0</v>
      </c>
      <c r="AX75" s="250"/>
      <c r="AY75" s="98">
        <f>SUM(AX75*$E76*$F76*$H76*$J76*$AY$11)</f>
        <v>0</v>
      </c>
      <c r="AZ75" s="250">
        <v>0</v>
      </c>
      <c r="BA75" s="98">
        <f>SUM(AZ75*$E76*$F76*$H76*$J76*$BA$11)</f>
        <v>0</v>
      </c>
      <c r="BB75" s="97">
        <v>7</v>
      </c>
      <c r="BC75" s="98">
        <f>SUM(BB75*$E76*$F76*$H76*$J76*$BC$11)</f>
        <v>237518.68</v>
      </c>
      <c r="BD75" s="250">
        <v>0</v>
      </c>
      <c r="BE75" s="98">
        <f>SUM(BD75*$E76*$F76*$H76*$J76*$BE$11)</f>
        <v>0</v>
      </c>
      <c r="BF75" s="250">
        <v>0</v>
      </c>
      <c r="BG75" s="98">
        <f>SUM(BF75*$E76*$F76*$H76*$J76*$BG$11)</f>
        <v>0</v>
      </c>
      <c r="BH75" s="250">
        <v>0</v>
      </c>
      <c r="BI75" s="98">
        <f>SUM(BH75*$E76*$F76*$H76*$J76*$BI$11)</f>
        <v>0</v>
      </c>
      <c r="BJ75" s="250"/>
      <c r="BK75" s="98">
        <f>SUM(BJ75*$E76*$F76*$H76*$J76*$BK$11)</f>
        <v>0</v>
      </c>
      <c r="BL75" s="250">
        <v>0</v>
      </c>
      <c r="BM75" s="98">
        <f>BL75*$E76*$F76*$H76*$K76*$BM$11</f>
        <v>0</v>
      </c>
      <c r="BN75" s="250">
        <v>0</v>
      </c>
      <c r="BO75" s="98">
        <f>BN75*$E76*$F76*$H76*$K76*$BO$11</f>
        <v>0</v>
      </c>
      <c r="BP75" s="353">
        <v>0</v>
      </c>
      <c r="BQ75" s="98">
        <f>BP75*$E76*$F76*$H76*$K76*$BQ$11</f>
        <v>0</v>
      </c>
      <c r="BR75" s="250">
        <v>0</v>
      </c>
      <c r="BS75" s="98">
        <f>BR75*$E76*$F76*$H76*$K76*$BS$11</f>
        <v>0</v>
      </c>
      <c r="BT75" s="250">
        <v>0</v>
      </c>
      <c r="BU75" s="98">
        <f>BT75*$E76*$F76*$H76*$K76*$BU$11</f>
        <v>0</v>
      </c>
      <c r="BV75" s="328">
        <v>0</v>
      </c>
      <c r="BW75" s="98">
        <f>BV75*$E76*$F76*$H76*$K76*$BW$11</f>
        <v>0</v>
      </c>
      <c r="BX75" s="250"/>
      <c r="BY75" s="98">
        <f>BX75*$E76*$F76*$H76*$K76*$BY$11</f>
        <v>0</v>
      </c>
      <c r="BZ75" s="328"/>
      <c r="CA75" s="329">
        <f>BZ75*$E76*$F76*$H76*$K76*$CA$11</f>
        <v>0</v>
      </c>
      <c r="CB75" s="250">
        <v>78</v>
      </c>
      <c r="CC75" s="98">
        <f>CB75*$E76*$F76*$H76*$K76*$CC$11</f>
        <v>3175964.0639999998</v>
      </c>
      <c r="CD75" s="250"/>
      <c r="CE75" s="98">
        <f>CD75*$E76*$F76*$H76*$K76*$CE$11</f>
        <v>0</v>
      </c>
      <c r="CF75" s="250">
        <v>3</v>
      </c>
      <c r="CG75" s="98">
        <f>CF75*$E76*$F76*$H76*$K76*$CG$11</f>
        <v>122152.46400000001</v>
      </c>
      <c r="CH75" s="250">
        <v>0</v>
      </c>
      <c r="CI75" s="98">
        <f>CH75*$E76*$F76*$H76*$K76*$CI$11</f>
        <v>0</v>
      </c>
      <c r="CJ75" s="250"/>
      <c r="CK75" s="98">
        <f>CJ75*$E76*$F76*$H76*$K76*$CK$11</f>
        <v>0</v>
      </c>
      <c r="CL75" s="250"/>
      <c r="CM75" s="98">
        <f>CL75*$E76*$F76*$H76*$K76*$CM$11</f>
        <v>0</v>
      </c>
      <c r="CN75" s="250">
        <v>0</v>
      </c>
      <c r="CO75" s="98">
        <f>CN75*$E76*$F76*$H76*$K76*$CO$11</f>
        <v>0</v>
      </c>
      <c r="CP75" s="250">
        <v>0</v>
      </c>
      <c r="CQ75" s="98">
        <f>CP75*$E76*$F76*$H76*$L76*$CQ$11</f>
        <v>0</v>
      </c>
      <c r="CR75" s="250"/>
      <c r="CS75" s="98">
        <f>CR75*$E76*$F76*$H76*$M76*$CS$11</f>
        <v>0</v>
      </c>
      <c r="CT75" s="97"/>
      <c r="CU75" s="98">
        <f>CT75*E76*F76*H76</f>
        <v>0</v>
      </c>
      <c r="CV75" s="97"/>
      <c r="CW75" s="98"/>
      <c r="CX75" s="331">
        <f>SUM(P75+N76+Z75+R75+T75+AB75+X75+V75+AD75+AH75+AF75+AJ75+AL75+AP75+BL75+BR75+AN75+AZ75+BB75+CD75+CF75+CB75+CH75+CJ75+BV75+BX75+AR75+AT75+AV75+AX75+BN75+BP75+BT75+BD75+BF75+BH75+BJ75+BZ75+CL75+CN75+CP75+CR75+CT75+CV75)</f>
        <v>88</v>
      </c>
      <c r="CY75" s="331">
        <f>SUM(Q75+O76+AA75+S75+U75+AC75+Y75+W75+AE75+AI75+AG75+AK75+AM75+AQ75+BM75+BS75+AO75+BA75+BC75+CE75+CG75+CC75+CI75+CK75+BW75+BY75+AS75+AU75+AW75+AY75+BO75+BQ75+BU75+BE75+BG75+BI75+BK75+CA75+CM75+CO75+CQ75+CS75+CU75+CW75)</f>
        <v>3535635.2079999996</v>
      </c>
    </row>
    <row r="76" spans="1:103" ht="30" x14ac:dyDescent="0.25">
      <c r="A76" s="91"/>
      <c r="B76" s="91">
        <v>41</v>
      </c>
      <c r="C76" s="245" t="s">
        <v>1027</v>
      </c>
      <c r="D76" s="168" t="s">
        <v>1028</v>
      </c>
      <c r="E76" s="246">
        <v>13540</v>
      </c>
      <c r="F76" s="93">
        <v>1.79</v>
      </c>
      <c r="G76" s="93"/>
      <c r="H76" s="247">
        <v>1</v>
      </c>
      <c r="I76" s="248"/>
      <c r="J76" s="95">
        <v>1.4</v>
      </c>
      <c r="K76" s="95">
        <v>1.68</v>
      </c>
      <c r="L76" s="95">
        <v>2.23</v>
      </c>
      <c r="M76" s="96">
        <v>2.57</v>
      </c>
      <c r="N76" s="249">
        <v>0</v>
      </c>
      <c r="O76" s="98">
        <f>SUM(N76*$E76*$F76*$H76*$J76*$O$11)</f>
        <v>0</v>
      </c>
      <c r="P76" s="156">
        <f t="shared" ref="N76:BY77" si="99">SUM(P77:P80)</f>
        <v>0</v>
      </c>
      <c r="Q76" s="156">
        <f t="shared" si="99"/>
        <v>0</v>
      </c>
      <c r="R76" s="574">
        <f t="shared" si="99"/>
        <v>0</v>
      </c>
      <c r="S76" s="574">
        <f t="shared" si="99"/>
        <v>0</v>
      </c>
      <c r="T76" s="156">
        <f>SUM(T77:T80)</f>
        <v>0</v>
      </c>
      <c r="U76" s="156">
        <f t="shared" si="99"/>
        <v>0</v>
      </c>
      <c r="V76" s="156">
        <f t="shared" si="99"/>
        <v>0</v>
      </c>
      <c r="W76" s="156">
        <f t="shared" si="99"/>
        <v>0</v>
      </c>
      <c r="X76" s="156">
        <f t="shared" si="99"/>
        <v>0</v>
      </c>
      <c r="Y76" s="156">
        <f t="shared" si="99"/>
        <v>0</v>
      </c>
      <c r="Z76" s="156">
        <v>0</v>
      </c>
      <c r="AA76" s="156">
        <v>0</v>
      </c>
      <c r="AB76" s="156">
        <f>SUM(AB77:AB80)</f>
        <v>66</v>
      </c>
      <c r="AC76" s="156">
        <f>SUM(AC77:AC80)</f>
        <v>2033789.24</v>
      </c>
      <c r="AD76" s="156">
        <v>0</v>
      </c>
      <c r="AE76" s="156">
        <v>0</v>
      </c>
      <c r="AF76" s="156">
        <f>SUM(AF77:AF80)</f>
        <v>16</v>
      </c>
      <c r="AG76" s="156">
        <f>SUM(AG77:AG80)</f>
        <v>242636.79999999999</v>
      </c>
      <c r="AH76" s="156">
        <v>0</v>
      </c>
      <c r="AI76" s="156">
        <v>0</v>
      </c>
      <c r="AJ76" s="156">
        <f t="shared" ref="AJ76" si="100">SUM(AJ77:AJ80)</f>
        <v>17</v>
      </c>
      <c r="AK76" s="156">
        <f t="shared" si="99"/>
        <v>309361.91999999998</v>
      </c>
      <c r="AL76" s="156">
        <f t="shared" si="99"/>
        <v>25</v>
      </c>
      <c r="AM76" s="156">
        <f t="shared" si="99"/>
        <v>379120</v>
      </c>
      <c r="AN76" s="156">
        <f t="shared" si="99"/>
        <v>0</v>
      </c>
      <c r="AO76" s="156">
        <f t="shared" si="99"/>
        <v>0</v>
      </c>
      <c r="AP76" s="156">
        <f t="shared" si="99"/>
        <v>0</v>
      </c>
      <c r="AQ76" s="156">
        <f t="shared" si="99"/>
        <v>0</v>
      </c>
      <c r="AR76" s="156">
        <f t="shared" si="99"/>
        <v>0</v>
      </c>
      <c r="AS76" s="156">
        <f t="shared" si="99"/>
        <v>0</v>
      </c>
      <c r="AT76" s="156">
        <f t="shared" si="99"/>
        <v>0</v>
      </c>
      <c r="AU76" s="156">
        <f t="shared" si="99"/>
        <v>0</v>
      </c>
      <c r="AV76" s="156">
        <f t="shared" si="99"/>
        <v>0</v>
      </c>
      <c r="AW76" s="156">
        <f t="shared" si="99"/>
        <v>0</v>
      </c>
      <c r="AX76" s="156">
        <f t="shared" si="99"/>
        <v>0</v>
      </c>
      <c r="AY76" s="156">
        <f t="shared" si="99"/>
        <v>0</v>
      </c>
      <c r="AZ76" s="156">
        <f t="shared" si="99"/>
        <v>0</v>
      </c>
      <c r="BA76" s="156">
        <f t="shared" si="99"/>
        <v>0</v>
      </c>
      <c r="BB76" s="156">
        <f t="shared" si="99"/>
        <v>5</v>
      </c>
      <c r="BC76" s="156">
        <f t="shared" si="99"/>
        <v>75824</v>
      </c>
      <c r="BD76" s="156">
        <f>SUM(BD77:BD80)</f>
        <v>0</v>
      </c>
      <c r="BE76" s="156">
        <f t="shared" si="99"/>
        <v>0</v>
      </c>
      <c r="BF76" s="156">
        <f t="shared" si="99"/>
        <v>0</v>
      </c>
      <c r="BG76" s="156">
        <f t="shared" si="99"/>
        <v>0</v>
      </c>
      <c r="BH76" s="156">
        <f t="shared" si="99"/>
        <v>0</v>
      </c>
      <c r="BI76" s="156">
        <f t="shared" si="99"/>
        <v>0</v>
      </c>
      <c r="BJ76" s="156">
        <f t="shared" si="99"/>
        <v>13</v>
      </c>
      <c r="BK76" s="156">
        <f t="shared" si="99"/>
        <v>197142.39999999999</v>
      </c>
      <c r="BL76" s="156">
        <f t="shared" si="99"/>
        <v>0</v>
      </c>
      <c r="BM76" s="156">
        <f t="shared" si="99"/>
        <v>0</v>
      </c>
      <c r="BN76" s="156">
        <f t="shared" si="99"/>
        <v>125</v>
      </c>
      <c r="BO76" s="156">
        <f t="shared" si="99"/>
        <v>3275596.8</v>
      </c>
      <c r="BP76" s="156">
        <f t="shared" si="99"/>
        <v>0</v>
      </c>
      <c r="BQ76" s="156">
        <f t="shared" si="99"/>
        <v>0</v>
      </c>
      <c r="BR76" s="156">
        <f>SUM(BR77:BR80)</f>
        <v>0</v>
      </c>
      <c r="BS76" s="156">
        <f t="shared" si="99"/>
        <v>0</v>
      </c>
      <c r="BT76" s="156">
        <f t="shared" si="99"/>
        <v>1</v>
      </c>
      <c r="BU76" s="156">
        <f t="shared" si="99"/>
        <v>18197.759999999998</v>
      </c>
      <c r="BV76" s="352">
        <f t="shared" si="99"/>
        <v>20</v>
      </c>
      <c r="BW76" s="156">
        <f t="shared" si="99"/>
        <v>400350.71999999997</v>
      </c>
      <c r="BX76" s="156">
        <f t="shared" si="99"/>
        <v>10</v>
      </c>
      <c r="BY76" s="156">
        <f t="shared" si="99"/>
        <v>181977.60000000001</v>
      </c>
      <c r="BZ76" s="352">
        <f t="shared" ref="BZ76:CY76" si="101">SUM(BZ77:BZ80)</f>
        <v>0</v>
      </c>
      <c r="CA76" s="352">
        <f t="shared" si="101"/>
        <v>0</v>
      </c>
      <c r="CB76" s="156">
        <f t="shared" si="101"/>
        <v>16</v>
      </c>
      <c r="CC76" s="156">
        <f t="shared" si="101"/>
        <v>382152.95999999996</v>
      </c>
      <c r="CD76" s="156">
        <f t="shared" si="101"/>
        <v>0</v>
      </c>
      <c r="CE76" s="156">
        <f t="shared" si="101"/>
        <v>0</v>
      </c>
      <c r="CF76" s="156">
        <f t="shared" si="101"/>
        <v>5</v>
      </c>
      <c r="CG76" s="156">
        <f t="shared" si="101"/>
        <v>109186.56</v>
      </c>
      <c r="CH76" s="156">
        <f t="shared" si="101"/>
        <v>3</v>
      </c>
      <c r="CI76" s="156">
        <f t="shared" si="101"/>
        <v>54593.279999999999</v>
      </c>
      <c r="CJ76" s="156">
        <f t="shared" si="101"/>
        <v>0</v>
      </c>
      <c r="CK76" s="156">
        <f t="shared" si="101"/>
        <v>0</v>
      </c>
      <c r="CL76" s="156">
        <f t="shared" si="101"/>
        <v>4</v>
      </c>
      <c r="CM76" s="156">
        <f t="shared" si="101"/>
        <v>72791.039999999994</v>
      </c>
      <c r="CN76" s="156">
        <f t="shared" si="101"/>
        <v>3</v>
      </c>
      <c r="CO76" s="156">
        <f t="shared" si="101"/>
        <v>54593.279999999999</v>
      </c>
      <c r="CP76" s="156">
        <f t="shared" si="101"/>
        <v>10</v>
      </c>
      <c r="CQ76" s="156">
        <f t="shared" si="101"/>
        <v>241553.6</v>
      </c>
      <c r="CR76" s="156">
        <f t="shared" si="101"/>
        <v>8</v>
      </c>
      <c r="CS76" s="156">
        <f t="shared" si="101"/>
        <v>278382.40000000002</v>
      </c>
      <c r="CT76" s="156">
        <f t="shared" si="101"/>
        <v>0</v>
      </c>
      <c r="CU76" s="156">
        <f t="shared" si="101"/>
        <v>0</v>
      </c>
      <c r="CV76" s="156">
        <f t="shared" si="101"/>
        <v>0</v>
      </c>
      <c r="CW76" s="156">
        <f t="shared" si="101"/>
        <v>0</v>
      </c>
      <c r="CX76" s="156">
        <f t="shared" si="101"/>
        <v>384</v>
      </c>
      <c r="CY76" s="156">
        <f t="shared" si="101"/>
        <v>9323291.959999999</v>
      </c>
    </row>
    <row r="77" spans="1:103" s="225" customFormat="1" x14ac:dyDescent="0.25">
      <c r="A77" s="91">
        <v>18</v>
      </c>
      <c r="B77" s="91"/>
      <c r="C77" s="240" t="s">
        <v>1029</v>
      </c>
      <c r="D77" s="243" t="s">
        <v>389</v>
      </c>
      <c r="E77" s="246">
        <v>13540</v>
      </c>
      <c r="F77" s="157">
        <v>2.74</v>
      </c>
      <c r="G77" s="157"/>
      <c r="H77" s="236">
        <v>1</v>
      </c>
      <c r="I77" s="68"/>
      <c r="J77" s="95">
        <v>1.4</v>
      </c>
      <c r="K77" s="95">
        <v>1.68</v>
      </c>
      <c r="L77" s="95">
        <v>2.23</v>
      </c>
      <c r="M77" s="96">
        <v>2.57</v>
      </c>
      <c r="N77" s="156">
        <f t="shared" si="99"/>
        <v>37</v>
      </c>
      <c r="O77" s="156">
        <f t="shared" si="99"/>
        <v>1016041.6</v>
      </c>
      <c r="P77" s="250">
        <v>0</v>
      </c>
      <c r="Q77" s="98">
        <f>SUM(P77*$E78*$F78*$H78*$J78*$Q$11)</f>
        <v>0</v>
      </c>
      <c r="R77" s="565">
        <v>0</v>
      </c>
      <c r="S77" s="566">
        <f>SUM(R77*$E78*$F78*$H78*$J78*$S$11)</f>
        <v>0</v>
      </c>
      <c r="T77" s="250">
        <v>0</v>
      </c>
      <c r="U77" s="98">
        <f>SUM(T77*$E78*$F78*$H78*$J78*$U$11)</f>
        <v>0</v>
      </c>
      <c r="V77" s="250">
        <v>0</v>
      </c>
      <c r="W77" s="98">
        <f>SUM(V77*$E78*$F78*$H78*$J78*$W$11)</f>
        <v>0</v>
      </c>
      <c r="X77" s="250"/>
      <c r="Y77" s="97">
        <f>SUM(X77*$E78*$F78*$H78*$J78*$Y$11)</f>
        <v>0</v>
      </c>
      <c r="Z77" s="326">
        <v>0</v>
      </c>
      <c r="AA77" s="98">
        <v>0</v>
      </c>
      <c r="AB77" s="97">
        <v>50</v>
      </c>
      <c r="AC77" s="98">
        <f>AB77*E78*F78*H78*J78</f>
        <v>1516480</v>
      </c>
      <c r="AD77" s="250">
        <v>0</v>
      </c>
      <c r="AE77" s="98">
        <v>0</v>
      </c>
      <c r="AF77" s="250">
        <v>0</v>
      </c>
      <c r="AG77" s="98">
        <f>AF77*E78*F78*H78*J78</f>
        <v>0</v>
      </c>
      <c r="AH77" s="250">
        <v>0</v>
      </c>
      <c r="AI77" s="98">
        <v>0</v>
      </c>
      <c r="AJ77" s="250"/>
      <c r="AK77" s="98">
        <f>AJ77*$E78*$F78*$H78*$K78*$AK$11</f>
        <v>0</v>
      </c>
      <c r="AL77" s="326"/>
      <c r="AM77" s="98">
        <f>SUM(AL77*$E78*$F78*$H78*$J78*$AM$11)</f>
        <v>0</v>
      </c>
      <c r="AN77" s="250"/>
      <c r="AO77" s="97">
        <f>SUM(AN77*$E78*$F78*$H78*$J78*$AO$11)</f>
        <v>0</v>
      </c>
      <c r="AP77" s="250">
        <v>0</v>
      </c>
      <c r="AQ77" s="98">
        <f>SUM(AP77*$E78*$F78*$H78*$J78*$AQ$11)</f>
        <v>0</v>
      </c>
      <c r="AR77" s="250">
        <v>0</v>
      </c>
      <c r="AS77" s="98">
        <f>SUM(AR77*$E78*$F78*$H78*$J78*$AS$11)</f>
        <v>0</v>
      </c>
      <c r="AT77" s="250"/>
      <c r="AU77" s="98">
        <f>SUM(AT77*$E78*$F78*$H78*$J78*$AU$11)</f>
        <v>0</v>
      </c>
      <c r="AV77" s="250"/>
      <c r="AW77" s="98">
        <f>SUM(AV77*$E78*$F78*$H78*$J78*$AW$11)</f>
        <v>0</v>
      </c>
      <c r="AX77" s="250"/>
      <c r="AY77" s="98">
        <f>SUM(AX77*$E78*$F78*$H78*$J78*$AY$11)</f>
        <v>0</v>
      </c>
      <c r="AZ77" s="250"/>
      <c r="BA77" s="98">
        <f>SUM(AZ77*$E78*$F78*$H78*$J78*$BA$11)</f>
        <v>0</v>
      </c>
      <c r="BB77" s="250"/>
      <c r="BC77" s="98">
        <f>SUM(BB77*$E78*$F78*$H78*$J78*$BC$11)</f>
        <v>0</v>
      </c>
      <c r="BD77" s="250">
        <v>0</v>
      </c>
      <c r="BE77" s="98">
        <f>SUM(BD77*$E78*$F78*$H78*$J78*$BE$11)</f>
        <v>0</v>
      </c>
      <c r="BF77" s="250">
        <v>0</v>
      </c>
      <c r="BG77" s="98">
        <f>SUM(BF77*$E78*$F78*$H78*$J78*$BG$11)</f>
        <v>0</v>
      </c>
      <c r="BH77" s="250">
        <v>0</v>
      </c>
      <c r="BI77" s="98">
        <f>SUM(BH77*$E78*$F78*$H78*$J78*$BI$11)</f>
        <v>0</v>
      </c>
      <c r="BJ77" s="250"/>
      <c r="BK77" s="98">
        <f>SUM(BJ77*$E78*$F78*$H78*$J78*$BK$11)</f>
        <v>0</v>
      </c>
      <c r="BL77" s="250">
        <v>0</v>
      </c>
      <c r="BM77" s="98">
        <f>BL77*$E78*$F78*$H78*$K78*$BM$11</f>
        <v>0</v>
      </c>
      <c r="BN77" s="330">
        <v>55</v>
      </c>
      <c r="BO77" s="98">
        <f>BN77*$E78*$F78*$H78*$K78*$BO$11</f>
        <v>2001753.5999999999</v>
      </c>
      <c r="BP77" s="353"/>
      <c r="BQ77" s="98">
        <f>BP77*$E78*$F78*$H78*$K78*$BQ$11</f>
        <v>0</v>
      </c>
      <c r="BR77" s="250">
        <v>0</v>
      </c>
      <c r="BS77" s="98">
        <f>BR77*$E78*$F78*$H78*$K78*$BS$11</f>
        <v>0</v>
      </c>
      <c r="BT77" s="250">
        <v>0</v>
      </c>
      <c r="BU77" s="98">
        <f>BT77*$E78*$F78*$H78*$K78*$BU$11</f>
        <v>0</v>
      </c>
      <c r="BV77" s="328">
        <v>2</v>
      </c>
      <c r="BW77" s="98">
        <f>BV77*$E78*$F78*$H78*$K78*$BW$11</f>
        <v>72791.039999999994</v>
      </c>
      <c r="BX77" s="250">
        <v>0</v>
      </c>
      <c r="BY77" s="98">
        <f>BX77*$E78*$F78*$H78*$K78*$BY$11</f>
        <v>0</v>
      </c>
      <c r="BZ77" s="328"/>
      <c r="CA77" s="329">
        <f>BZ77*$E78*$F78*$H78*$K78*$CA$11</f>
        <v>0</v>
      </c>
      <c r="CB77" s="250">
        <v>5</v>
      </c>
      <c r="CC77" s="98">
        <f>CB77*$E78*$F78*$H78*$K78*$CC$11</f>
        <v>181977.60000000001</v>
      </c>
      <c r="CD77" s="250"/>
      <c r="CE77" s="98">
        <f>CD77*$E78*$F78*$H78*$K78*$CE$11</f>
        <v>0</v>
      </c>
      <c r="CF77" s="250">
        <v>1</v>
      </c>
      <c r="CG77" s="98">
        <f>CF77*$E78*$F78*$H78*$K78*$CG$11</f>
        <v>36395.519999999997</v>
      </c>
      <c r="CH77" s="250">
        <v>0</v>
      </c>
      <c r="CI77" s="98">
        <f>CH77*$E78*$F78*$H78*$K78*$CI$11</f>
        <v>0</v>
      </c>
      <c r="CJ77" s="250"/>
      <c r="CK77" s="98">
        <f>CJ77*$E78*$F78*$H78*$K78*$CK$11</f>
        <v>0</v>
      </c>
      <c r="CL77" s="250"/>
      <c r="CM77" s="98">
        <f>CL77*$E78*$F78*$H78*$K78*$CM$11</f>
        <v>0</v>
      </c>
      <c r="CN77" s="250"/>
      <c r="CO77" s="98">
        <f>CN77*$E78*$F78*$H78*$K78*$CO$11</f>
        <v>0</v>
      </c>
      <c r="CP77" s="250">
        <v>0</v>
      </c>
      <c r="CQ77" s="98">
        <f>CP77*$E78*$F78*$H78*$L78*$CQ$11</f>
        <v>0</v>
      </c>
      <c r="CR77" s="97">
        <v>2</v>
      </c>
      <c r="CS77" s="98">
        <f>CR77*$E78*$F78*$H78*$M78*$CS$11</f>
        <v>111352.95999999999</v>
      </c>
      <c r="CT77" s="97"/>
      <c r="CU77" s="98">
        <f>CT77*E78*F78*H78</f>
        <v>0</v>
      </c>
      <c r="CV77" s="97"/>
      <c r="CW77" s="98"/>
      <c r="CX77" s="331">
        <f t="shared" ref="CX77:CY80" si="102">SUM(P77+N78+Z77+R77+T77+AB77+X77+V77+AD77+AH77+AF77+AJ77+AL77+AP77+BL77+BR77+AN77+AZ77+BB77+CD77+CF77+CB77+CH77+CJ77+BV77+BX77+AR77+AT77+AV77+AX77+BN77+BP77+BT77+BD77+BF77+BH77+BJ77+BZ77+CL77+CN77+CP77+CR77+CT77+CV77)</f>
        <v>145</v>
      </c>
      <c r="CY77" s="331">
        <f t="shared" si="102"/>
        <v>4830638.72</v>
      </c>
    </row>
    <row r="78" spans="1:103" ht="30" x14ac:dyDescent="0.25">
      <c r="A78" s="240"/>
      <c r="B78" s="240">
        <v>42</v>
      </c>
      <c r="C78" s="245" t="s">
        <v>1030</v>
      </c>
      <c r="D78" s="92" t="s">
        <v>1031</v>
      </c>
      <c r="E78" s="246">
        <v>13540</v>
      </c>
      <c r="F78" s="93">
        <v>1.6</v>
      </c>
      <c r="G78" s="93"/>
      <c r="H78" s="247">
        <v>1</v>
      </c>
      <c r="I78" s="248"/>
      <c r="J78" s="95">
        <v>1.4</v>
      </c>
      <c r="K78" s="95">
        <v>1.68</v>
      </c>
      <c r="L78" s="95">
        <v>2.23</v>
      </c>
      <c r="M78" s="96">
        <v>2.57</v>
      </c>
      <c r="N78" s="249">
        <v>30</v>
      </c>
      <c r="O78" s="98">
        <f>SUM(N78*$E78*$F78*$H78*$J78*$O$11)</f>
        <v>909888</v>
      </c>
      <c r="P78" s="250"/>
      <c r="Q78" s="98">
        <f>SUM(P78*$E79*$F79*$H79*$J79*$Q$11)</f>
        <v>0</v>
      </c>
      <c r="R78" s="565"/>
      <c r="S78" s="566">
        <f>SUM(R78*$E79*$F79*$H79*$J79*$S$11)</f>
        <v>0</v>
      </c>
      <c r="T78" s="250"/>
      <c r="U78" s="98">
        <f>SUM(T78*$E79*$F79*$H79*$J79*$U$11)</f>
        <v>0</v>
      </c>
      <c r="V78" s="250"/>
      <c r="W78" s="98">
        <f>SUM(V78*$E79*$F79*$H79*$J79*$W$11)</f>
        <v>0</v>
      </c>
      <c r="X78" s="250"/>
      <c r="Y78" s="97">
        <f>SUM(X78*$E79*$F79*$H79*$J79*$Y$11)</f>
        <v>0</v>
      </c>
      <c r="Z78" s="326"/>
      <c r="AA78" s="98"/>
      <c r="AB78" s="97">
        <v>3</v>
      </c>
      <c r="AC78" s="98">
        <f>AB78*E79*F79*H79*J79</f>
        <v>184821</v>
      </c>
      <c r="AD78" s="250"/>
      <c r="AE78" s="98"/>
      <c r="AF78" s="250">
        <v>0</v>
      </c>
      <c r="AG78" s="98">
        <f>AF78*E79*F79*H79*J79</f>
        <v>0</v>
      </c>
      <c r="AH78" s="250">
        <v>0</v>
      </c>
      <c r="AI78" s="98">
        <v>0</v>
      </c>
      <c r="AJ78" s="250"/>
      <c r="AK78" s="98">
        <f>AJ78*$E79*$F79*$H79*$K79*$AK$11</f>
        <v>0</v>
      </c>
      <c r="AL78" s="326"/>
      <c r="AM78" s="98">
        <f>SUM(AL78*$E79*$F79*$H79*$J79*$AM$11)</f>
        <v>0</v>
      </c>
      <c r="AN78" s="250"/>
      <c r="AO78" s="97">
        <f>SUM(AN78*$E79*$F79*$H79*$J79*$AO$11)</f>
        <v>0</v>
      </c>
      <c r="AP78" s="250"/>
      <c r="AQ78" s="98">
        <f>SUM(AP78*$E79*$F79*$H79*$J79*$AQ$11)</f>
        <v>0</v>
      </c>
      <c r="AR78" s="250"/>
      <c r="AS78" s="98">
        <f>SUM(AR78*$E79*$F79*$H79*$J79*$AS$11)</f>
        <v>0</v>
      </c>
      <c r="AT78" s="250"/>
      <c r="AU78" s="98">
        <f>SUM(AT78*$E79*$F79*$H79*$J79*$AU$11)</f>
        <v>0</v>
      </c>
      <c r="AV78" s="250"/>
      <c r="AW78" s="98">
        <f>SUM(AV78*$E79*$F79*$H79*$J79*$AW$11)</f>
        <v>0</v>
      </c>
      <c r="AX78" s="250"/>
      <c r="AY78" s="98">
        <f>SUM(AX78*$E79*$F79*$H79*$J79*$AY$11)</f>
        <v>0</v>
      </c>
      <c r="AZ78" s="250"/>
      <c r="BA78" s="98">
        <f>SUM(AZ78*$E79*$F79*$H79*$J79*$BA$11)</f>
        <v>0</v>
      </c>
      <c r="BB78" s="250"/>
      <c r="BC78" s="98">
        <f>SUM(BB78*$E79*$F79*$H79*$J79*$BC$11)</f>
        <v>0</v>
      </c>
      <c r="BD78" s="250"/>
      <c r="BE78" s="98">
        <f>SUM(BD78*$E79*$F79*$H79*$J79*$BE$11)</f>
        <v>0</v>
      </c>
      <c r="BF78" s="250"/>
      <c r="BG78" s="98">
        <f>SUM(BF78*$E79*$F79*$H79*$J79*$BG$11)</f>
        <v>0</v>
      </c>
      <c r="BH78" s="250"/>
      <c r="BI78" s="98">
        <f>SUM(BH78*$E79*$F79*$H79*$J79*$BI$11)</f>
        <v>0</v>
      </c>
      <c r="BJ78" s="250"/>
      <c r="BK78" s="98">
        <f>SUM(BJ78*$E79*$F79*$H79*$J79*$BK$11)</f>
        <v>0</v>
      </c>
      <c r="BL78" s="250"/>
      <c r="BM78" s="98">
        <f>BL78*$E79*$F79*$H79*$K79*$BM$11</f>
        <v>0</v>
      </c>
      <c r="BN78" s="250"/>
      <c r="BO78" s="98">
        <f>BN78*$E79*$F79*$H79*$K79*$BO$11</f>
        <v>0</v>
      </c>
      <c r="BP78" s="353"/>
      <c r="BQ78" s="98">
        <f>BP78*$E79*$F79*$H79*$K79*$BQ$11</f>
        <v>0</v>
      </c>
      <c r="BR78" s="250"/>
      <c r="BS78" s="98">
        <f>BR78*$E79*$F79*$H79*$K79*$BS$11</f>
        <v>0</v>
      </c>
      <c r="BT78" s="250"/>
      <c r="BU78" s="98">
        <f>BT78*$E79*$F79*$H79*$K79*$BU$11</f>
        <v>0</v>
      </c>
      <c r="BV78" s="328"/>
      <c r="BW78" s="98">
        <f>BV78*$E79*$F79*$H79*$K79*$BW$11</f>
        <v>0</v>
      </c>
      <c r="BX78" s="250"/>
      <c r="BY78" s="98">
        <f>BX78*$E79*$F79*$H79*$K79*$BY$11</f>
        <v>0</v>
      </c>
      <c r="BZ78" s="328"/>
      <c r="CA78" s="329">
        <f>BZ78*$E79*$F79*$H79*$K79*$CA$11</f>
        <v>0</v>
      </c>
      <c r="CB78" s="250"/>
      <c r="CC78" s="98">
        <f>CB78*$E79*$F79*$H79*$K79*$CC$11</f>
        <v>0</v>
      </c>
      <c r="CD78" s="250"/>
      <c r="CE78" s="98">
        <f>CD78*$E79*$F79*$H79*$K79*$CE$11</f>
        <v>0</v>
      </c>
      <c r="CF78" s="250"/>
      <c r="CG78" s="98">
        <f>CF78*$E79*$F79*$H79*$K79*$CG$11</f>
        <v>0</v>
      </c>
      <c r="CH78" s="250"/>
      <c r="CI78" s="98">
        <f>CH78*$E79*$F79*$H79*$K79*$CI$11</f>
        <v>0</v>
      </c>
      <c r="CJ78" s="250"/>
      <c r="CK78" s="98">
        <f>CJ78*$E79*$F79*$H79*$K79*$CK$11</f>
        <v>0</v>
      </c>
      <c r="CL78" s="250"/>
      <c r="CM78" s="98">
        <f>CL78*$E79*$F79*$H79*$K79*$CM$11</f>
        <v>0</v>
      </c>
      <c r="CN78" s="250"/>
      <c r="CO78" s="98">
        <f>CN78*$E79*$F79*$H79*$K79*$CO$11</f>
        <v>0</v>
      </c>
      <c r="CP78" s="250"/>
      <c r="CQ78" s="98">
        <f>CP78*$E79*$F79*$H79*$L79*$CQ$11</f>
        <v>0</v>
      </c>
      <c r="CR78" s="97"/>
      <c r="CS78" s="98">
        <f>CR78*$E79*$F79*$H79*$M79*$CS$11</f>
        <v>0</v>
      </c>
      <c r="CT78" s="97"/>
      <c r="CU78" s="98">
        <f>CT78*E79*F79*H79</f>
        <v>0</v>
      </c>
      <c r="CV78" s="97"/>
      <c r="CW78" s="98"/>
      <c r="CX78" s="331">
        <f t="shared" si="102"/>
        <v>3</v>
      </c>
      <c r="CY78" s="331">
        <f t="shared" si="102"/>
        <v>184821</v>
      </c>
    </row>
    <row r="79" spans="1:103" ht="30" x14ac:dyDescent="0.25">
      <c r="A79" s="91"/>
      <c r="B79" s="240">
        <v>43</v>
      </c>
      <c r="C79" s="245" t="s">
        <v>1032</v>
      </c>
      <c r="D79" s="92" t="s">
        <v>1033</v>
      </c>
      <c r="E79" s="246">
        <v>13540</v>
      </c>
      <c r="F79" s="93">
        <v>3.25</v>
      </c>
      <c r="G79" s="93"/>
      <c r="H79" s="247">
        <v>1</v>
      </c>
      <c r="I79" s="248"/>
      <c r="J79" s="95">
        <v>1.4</v>
      </c>
      <c r="K79" s="95">
        <v>1.68</v>
      </c>
      <c r="L79" s="95">
        <v>2.23</v>
      </c>
      <c r="M79" s="96">
        <v>2.57</v>
      </c>
      <c r="N79" s="249"/>
      <c r="O79" s="98">
        <f>SUM(N79*$E79*$F79*$H79*$J79*$O$11)</f>
        <v>0</v>
      </c>
      <c r="P79" s="249"/>
      <c r="Q79" s="98">
        <f>SUM(P79*$E80*$F80*$H80*$J80*$Q$11)</f>
        <v>0</v>
      </c>
      <c r="R79" s="573"/>
      <c r="S79" s="566">
        <f>SUM(R79*$E80*$F80*$H80*$J80*$S$11)</f>
        <v>0</v>
      </c>
      <c r="T79" s="249"/>
      <c r="U79" s="98">
        <f>SUM(T79*$E80*$F80*$H80*$J80*$U$11)</f>
        <v>0</v>
      </c>
      <c r="V79" s="249"/>
      <c r="W79" s="98">
        <f>SUM(V79*$E80*$F80*$H80*$J80*$W$11)</f>
        <v>0</v>
      </c>
      <c r="X79" s="250"/>
      <c r="Y79" s="97">
        <f>SUM(X79*$E80*$F80*$H80*$J80*$Y$11)</f>
        <v>0</v>
      </c>
      <c r="Z79" s="326"/>
      <c r="AA79" s="98"/>
      <c r="AB79" s="104">
        <v>3</v>
      </c>
      <c r="AC79" s="98">
        <f>AB79*E80*F80*H80*J80</f>
        <v>180840.24</v>
      </c>
      <c r="AD79" s="249"/>
      <c r="AE79" s="98"/>
      <c r="AF79" s="249">
        <v>0</v>
      </c>
      <c r="AG79" s="98">
        <f>AF79*E80*F80*H80*J80</f>
        <v>0</v>
      </c>
      <c r="AH79" s="249">
        <v>0</v>
      </c>
      <c r="AI79" s="98">
        <v>0</v>
      </c>
      <c r="AJ79" s="249"/>
      <c r="AK79" s="98">
        <f>AJ79*$E80*$F80*$H80*$K80*$AK$11</f>
        <v>0</v>
      </c>
      <c r="AL79" s="326"/>
      <c r="AM79" s="98">
        <f>SUM(AL79*$E80*$F80*$H80*$J80*$AM$11)</f>
        <v>0</v>
      </c>
      <c r="AN79" s="249"/>
      <c r="AO79" s="97">
        <f>SUM(AN79*$E80*$F80*$H80*$J80*$AO$11)</f>
        <v>0</v>
      </c>
      <c r="AP79" s="249"/>
      <c r="AQ79" s="98">
        <f>SUM(AP79*$E80*$F80*$H80*$J80*$AQ$11)</f>
        <v>0</v>
      </c>
      <c r="AR79" s="249"/>
      <c r="AS79" s="98">
        <f>SUM(AR79*$E80*$F80*$H80*$J80*$AS$11)</f>
        <v>0</v>
      </c>
      <c r="AT79" s="249"/>
      <c r="AU79" s="98">
        <f>SUM(AT79*$E80*$F80*$H80*$J80*$AU$11)</f>
        <v>0</v>
      </c>
      <c r="AV79" s="249"/>
      <c r="AW79" s="98">
        <f>SUM(AV79*$E80*$F80*$H80*$J80*$AW$11)</f>
        <v>0</v>
      </c>
      <c r="AX79" s="249"/>
      <c r="AY79" s="98">
        <f>SUM(AX79*$E80*$F80*$H80*$J80*$AY$11)</f>
        <v>0</v>
      </c>
      <c r="AZ79" s="249"/>
      <c r="BA79" s="98">
        <f>SUM(AZ79*$E80*$F80*$H80*$J80*$BA$11)</f>
        <v>0</v>
      </c>
      <c r="BB79" s="249"/>
      <c r="BC79" s="98">
        <f>SUM(BB79*$E80*$F80*$H80*$J80*$BC$11)</f>
        <v>0</v>
      </c>
      <c r="BD79" s="249"/>
      <c r="BE79" s="98">
        <f>SUM(BD79*$E80*$F80*$H80*$J80*$BE$11)</f>
        <v>0</v>
      </c>
      <c r="BF79" s="249"/>
      <c r="BG79" s="98">
        <f>SUM(BF79*$E80*$F80*$H80*$J80*$BG$11)</f>
        <v>0</v>
      </c>
      <c r="BH79" s="249"/>
      <c r="BI79" s="98">
        <f>SUM(BH79*$E80*$F80*$H80*$J80*$BI$11)</f>
        <v>0</v>
      </c>
      <c r="BJ79" s="249"/>
      <c r="BK79" s="98">
        <f>SUM(BJ79*$E80*$F80*$H80*$J80*$BK$11)</f>
        <v>0</v>
      </c>
      <c r="BL79" s="249"/>
      <c r="BM79" s="98">
        <f>BL79*$E80*$F80*$H80*$K80*$BM$11</f>
        <v>0</v>
      </c>
      <c r="BN79" s="249"/>
      <c r="BO79" s="98">
        <f>BN79*$E80*$F80*$H80*$K80*$BO$11</f>
        <v>0</v>
      </c>
      <c r="BP79" s="360"/>
      <c r="BQ79" s="98">
        <f>BP79*$E80*$F80*$H80*$K80*$BQ$11</f>
        <v>0</v>
      </c>
      <c r="BR79" s="249"/>
      <c r="BS79" s="98">
        <f>BR79*$E80*$F80*$H80*$K80*$BS$11</f>
        <v>0</v>
      </c>
      <c r="BT79" s="249"/>
      <c r="BU79" s="98">
        <f>BT79*$E80*$F80*$H80*$K80*$BU$11</f>
        <v>0</v>
      </c>
      <c r="BV79" s="350"/>
      <c r="BW79" s="98">
        <f>BV79*$E80*$F80*$H80*$K80*$BW$11</f>
        <v>0</v>
      </c>
      <c r="BX79" s="249"/>
      <c r="BY79" s="98">
        <f>BX79*$E80*$F80*$H80*$K80*$BY$11</f>
        <v>0</v>
      </c>
      <c r="BZ79" s="350"/>
      <c r="CA79" s="329">
        <f>BZ79*$E80*$F80*$H80*$K80*$CA$11</f>
        <v>0</v>
      </c>
      <c r="CB79" s="249"/>
      <c r="CC79" s="98">
        <f>CB79*$E80*$F80*$H80*$K80*$CC$11</f>
        <v>0</v>
      </c>
      <c r="CD79" s="249"/>
      <c r="CE79" s="98">
        <f>CD79*$E80*$F80*$H80*$K80*$CE$11</f>
        <v>0</v>
      </c>
      <c r="CF79" s="249"/>
      <c r="CG79" s="98">
        <f>CF79*$E80*$F80*$H80*$K80*$CG$11</f>
        <v>0</v>
      </c>
      <c r="CH79" s="249"/>
      <c r="CI79" s="98">
        <f>CH79*$E80*$F80*$H80*$K80*$CI$11</f>
        <v>0</v>
      </c>
      <c r="CJ79" s="249"/>
      <c r="CK79" s="98">
        <f>CJ79*$E80*$F80*$H80*$K80*$CK$11</f>
        <v>0</v>
      </c>
      <c r="CL79" s="249"/>
      <c r="CM79" s="98">
        <f>CL79*$E80*$F80*$H80*$K80*$CM$11</f>
        <v>0</v>
      </c>
      <c r="CN79" s="249"/>
      <c r="CO79" s="98">
        <f>CN79*$E80*$F80*$H80*$K80*$CO$11</f>
        <v>0</v>
      </c>
      <c r="CP79" s="249"/>
      <c r="CQ79" s="98">
        <f>CP79*$E80*$F80*$H80*$L80*$CQ$11</f>
        <v>0</v>
      </c>
      <c r="CR79" s="104"/>
      <c r="CS79" s="98">
        <f>CR79*$E80*$F80*$H80*$M80*$CS$11</f>
        <v>0</v>
      </c>
      <c r="CT79" s="97"/>
      <c r="CU79" s="98">
        <f>CT79*E80*F80*H80</f>
        <v>0</v>
      </c>
      <c r="CV79" s="97"/>
      <c r="CW79" s="98"/>
      <c r="CX79" s="331">
        <f t="shared" si="102"/>
        <v>3</v>
      </c>
      <c r="CY79" s="331">
        <f t="shared" si="102"/>
        <v>180840.24</v>
      </c>
    </row>
    <row r="80" spans="1:103" ht="30" x14ac:dyDescent="0.25">
      <c r="A80" s="91"/>
      <c r="B80" s="240">
        <v>44</v>
      </c>
      <c r="C80" s="245" t="s">
        <v>1034</v>
      </c>
      <c r="D80" s="168" t="s">
        <v>1035</v>
      </c>
      <c r="E80" s="246">
        <v>13540</v>
      </c>
      <c r="F80" s="93">
        <v>3.18</v>
      </c>
      <c r="G80" s="93"/>
      <c r="H80" s="247">
        <v>1</v>
      </c>
      <c r="I80" s="248"/>
      <c r="J80" s="95">
        <v>1.4</v>
      </c>
      <c r="K80" s="95">
        <v>1.68</v>
      </c>
      <c r="L80" s="95">
        <v>2.23</v>
      </c>
      <c r="M80" s="96">
        <v>2.57</v>
      </c>
      <c r="N80" s="249"/>
      <c r="O80" s="98">
        <f>SUM(N80*$E80*$F80*$H80*$J80*$O$11)</f>
        <v>0</v>
      </c>
      <c r="P80" s="249"/>
      <c r="Q80" s="98">
        <f>SUM(P80*$E81*$F81*$H81*$J81*$Q$11)</f>
        <v>0</v>
      </c>
      <c r="R80" s="573"/>
      <c r="S80" s="566">
        <f>SUM(R80*$E81*$F81*$H81*$J81*$S$11)</f>
        <v>0</v>
      </c>
      <c r="T80" s="249"/>
      <c r="U80" s="98">
        <f>SUM(T80*$E81*$F81*$H81*$J81*$U$11)</f>
        <v>0</v>
      </c>
      <c r="V80" s="249"/>
      <c r="W80" s="98">
        <f>SUM(V80*$E81*$F81*$H81*$J81*$W$11)</f>
        <v>0</v>
      </c>
      <c r="X80" s="250"/>
      <c r="Y80" s="97">
        <f>SUM(X80*$E81*$F81*$H81*$J81*$Y$11)</f>
        <v>0</v>
      </c>
      <c r="Z80" s="326">
        <v>0</v>
      </c>
      <c r="AA80" s="98">
        <v>0</v>
      </c>
      <c r="AB80" s="104">
        <v>10</v>
      </c>
      <c r="AC80" s="98">
        <f>AB80*E81*F81*H81*J81</f>
        <v>151648</v>
      </c>
      <c r="AD80" s="249">
        <v>0</v>
      </c>
      <c r="AE80" s="98">
        <v>0</v>
      </c>
      <c r="AF80" s="249">
        <v>16</v>
      </c>
      <c r="AG80" s="98">
        <f>AF80*E81*F81*H81*J81</f>
        <v>242636.79999999999</v>
      </c>
      <c r="AH80" s="249">
        <v>0</v>
      </c>
      <c r="AI80" s="98">
        <v>0</v>
      </c>
      <c r="AJ80" s="358">
        <v>17</v>
      </c>
      <c r="AK80" s="98">
        <f>AJ80*$E81*$F81*$H81*$K81*$AK$11</f>
        <v>309361.91999999998</v>
      </c>
      <c r="AL80" s="326">
        <v>25</v>
      </c>
      <c r="AM80" s="98">
        <f>SUM(AL80*$E81*$F81*$H81*$J81*$AM$11)</f>
        <v>379120</v>
      </c>
      <c r="AN80" s="249"/>
      <c r="AO80" s="97">
        <f>SUM(AN80*$E81*$F81*$H81*$J81*$AO$11)</f>
        <v>0</v>
      </c>
      <c r="AP80" s="249"/>
      <c r="AQ80" s="98">
        <f>SUM(AP80*$E81*$F81*$H81*$J81*$AQ$11)</f>
        <v>0</v>
      </c>
      <c r="AR80" s="249"/>
      <c r="AS80" s="98">
        <f>SUM(AR80*$E81*$F81*$H81*$J81*$AS$11)</f>
        <v>0</v>
      </c>
      <c r="AT80" s="249"/>
      <c r="AU80" s="98">
        <f>SUM(AT80*$E81*$F81*$H81*$J81*$AU$11)</f>
        <v>0</v>
      </c>
      <c r="AV80" s="249"/>
      <c r="AW80" s="98">
        <f>SUM(AV80*$E81*$F81*$H81*$J81*$AW$11)</f>
        <v>0</v>
      </c>
      <c r="AX80" s="249"/>
      <c r="AY80" s="98">
        <f>SUM(AX80*$E81*$F81*$H81*$J81*$AY$11)</f>
        <v>0</v>
      </c>
      <c r="AZ80" s="249"/>
      <c r="BA80" s="98">
        <f>SUM(AZ80*$E81*$F81*$H81*$J81*$BA$11)</f>
        <v>0</v>
      </c>
      <c r="BB80" s="104">
        <v>5</v>
      </c>
      <c r="BC80" s="98">
        <f>SUM(BB80*$E81*$F81*$H81*$J81*$BC$11)</f>
        <v>75824</v>
      </c>
      <c r="BD80" s="249"/>
      <c r="BE80" s="98">
        <f>SUM(BD80*$E81*$F81*$H81*$J81*$BE$11)</f>
        <v>0</v>
      </c>
      <c r="BF80" s="249"/>
      <c r="BG80" s="98">
        <f>SUM(BF80*$E81*$F81*$H81*$J81*$BG$11)</f>
        <v>0</v>
      </c>
      <c r="BH80" s="249"/>
      <c r="BI80" s="98">
        <f>SUM(BH80*$E81*$F81*$H81*$J81*$BI$11)</f>
        <v>0</v>
      </c>
      <c r="BJ80" s="249">
        <v>13</v>
      </c>
      <c r="BK80" s="98">
        <f>SUM(BJ80*$E81*$F81*$H81*$J81*$BK$11)</f>
        <v>197142.39999999999</v>
      </c>
      <c r="BL80" s="249"/>
      <c r="BM80" s="98">
        <f>BL80*$E81*$F81*$H81*$K81*$BM$11</f>
        <v>0</v>
      </c>
      <c r="BN80" s="351">
        <v>70</v>
      </c>
      <c r="BO80" s="98">
        <f>BN80*$E81*$F81*$H81*$K81*$BO$11</f>
        <v>1273843.2</v>
      </c>
      <c r="BP80" s="360"/>
      <c r="BQ80" s="98">
        <f>BP80*$E81*$F81*$H81*$K81*$BQ$11</f>
        <v>0</v>
      </c>
      <c r="BR80" s="249"/>
      <c r="BS80" s="98">
        <f>BR80*$E81*$F81*$H81*$K81*$BS$11</f>
        <v>0</v>
      </c>
      <c r="BT80" s="358">
        <v>1</v>
      </c>
      <c r="BU80" s="98">
        <f>BT80*$E81*$F81*$H81*$K81*$BU$11</f>
        <v>18197.759999999998</v>
      </c>
      <c r="BV80" s="349">
        <v>18</v>
      </c>
      <c r="BW80" s="98">
        <f>BV80*$E81*$F81*$H81*$K81*$BW$11</f>
        <v>327559.67999999999</v>
      </c>
      <c r="BX80" s="104">
        <v>10</v>
      </c>
      <c r="BY80" s="98">
        <f>BX80*$E81*$F81*$H81*$K81*$BY$11</f>
        <v>181977.60000000001</v>
      </c>
      <c r="BZ80" s="349"/>
      <c r="CA80" s="329">
        <f>BZ80*$E81*$F81*$H81*$K81*$CA$11</f>
        <v>0</v>
      </c>
      <c r="CB80" s="351">
        <v>11</v>
      </c>
      <c r="CC80" s="98">
        <f>CB80*$E81*$F81*$H81*$K81*$CC$11</f>
        <v>200175.35999999999</v>
      </c>
      <c r="CD80" s="249"/>
      <c r="CE80" s="98">
        <f>CD80*$E81*$F81*$H81*$K81*$CE$11</f>
        <v>0</v>
      </c>
      <c r="CF80" s="249">
        <v>4</v>
      </c>
      <c r="CG80" s="98">
        <f>CF80*$E81*$F81*$H81*$K81*$CG$11</f>
        <v>72791.039999999994</v>
      </c>
      <c r="CH80" s="249">
        <v>3</v>
      </c>
      <c r="CI80" s="98">
        <f>CH80*$E81*$F81*$H81*$K81*$CI$11</f>
        <v>54593.279999999999</v>
      </c>
      <c r="CJ80" s="249"/>
      <c r="CK80" s="98">
        <f>CJ80*$E81*$F81*$H81*$K81*$CK$11</f>
        <v>0</v>
      </c>
      <c r="CL80" s="249">
        <v>4</v>
      </c>
      <c r="CM80" s="98">
        <f>CL80*$E81*$F81*$H81*$K81*$CM$11</f>
        <v>72791.039999999994</v>
      </c>
      <c r="CN80" s="249">
        <v>3</v>
      </c>
      <c r="CO80" s="98">
        <f>CN80*$E81*$F81*$H81*$K81*$CO$11</f>
        <v>54593.279999999999</v>
      </c>
      <c r="CP80" s="351">
        <v>10</v>
      </c>
      <c r="CQ80" s="98">
        <f>CP80*$E81*$F81*$H81*$L81*$CQ$11</f>
        <v>241553.6</v>
      </c>
      <c r="CR80" s="104">
        <v>6</v>
      </c>
      <c r="CS80" s="98">
        <f>CR80*$E81*$F81*$H81*$M81*$CS$11</f>
        <v>167029.44</v>
      </c>
      <c r="CT80" s="97"/>
      <c r="CU80" s="98">
        <f>CT80*E81*F81*H81</f>
        <v>0</v>
      </c>
      <c r="CV80" s="97"/>
      <c r="CW80" s="98"/>
      <c r="CX80" s="331">
        <f t="shared" si="102"/>
        <v>233</v>
      </c>
      <c r="CY80" s="331">
        <f t="shared" si="102"/>
        <v>4126991.9999999991</v>
      </c>
    </row>
    <row r="81" spans="1:103" x14ac:dyDescent="0.25">
      <c r="A81" s="91"/>
      <c r="B81" s="240">
        <v>45</v>
      </c>
      <c r="C81" s="245" t="s">
        <v>1036</v>
      </c>
      <c r="D81" s="168" t="s">
        <v>1037</v>
      </c>
      <c r="E81" s="246">
        <v>13540</v>
      </c>
      <c r="F81" s="93">
        <v>0.8</v>
      </c>
      <c r="G81" s="93"/>
      <c r="H81" s="247">
        <v>1</v>
      </c>
      <c r="I81" s="248"/>
      <c r="J81" s="95">
        <v>1.4</v>
      </c>
      <c r="K81" s="95">
        <v>1.68</v>
      </c>
      <c r="L81" s="95">
        <v>2.23</v>
      </c>
      <c r="M81" s="96">
        <v>2.57</v>
      </c>
      <c r="N81" s="249">
        <v>7</v>
      </c>
      <c r="O81" s="98">
        <f>SUM(N81*$E81*$F81*$H81*$J81*$O$11)</f>
        <v>106153.59999999999</v>
      </c>
      <c r="P81" s="156">
        <f>SUM(P82:P117)</f>
        <v>0</v>
      </c>
      <c r="Q81" s="156">
        <f t="shared" ref="Q81:AC81" si="103">SUM(Q82:Q117)</f>
        <v>0</v>
      </c>
      <c r="R81" s="574">
        <f>SUM(R82:R117)</f>
        <v>0</v>
      </c>
      <c r="S81" s="574">
        <f t="shared" si="103"/>
        <v>0</v>
      </c>
      <c r="T81" s="156">
        <f t="shared" si="103"/>
        <v>961</v>
      </c>
      <c r="U81" s="156">
        <f t="shared" si="103"/>
        <v>171039798.44</v>
      </c>
      <c r="V81" s="156">
        <f>SUM(V82:V117)</f>
        <v>0</v>
      </c>
      <c r="W81" s="156">
        <f t="shared" si="103"/>
        <v>0</v>
      </c>
      <c r="X81" s="156">
        <f>SUM(X82:X117)</f>
        <v>0</v>
      </c>
      <c r="Y81" s="156">
        <f t="shared" si="103"/>
        <v>0</v>
      </c>
      <c r="Z81" s="156">
        <f>SUM(Z82:Z117)</f>
        <v>0</v>
      </c>
      <c r="AA81" s="156">
        <f t="shared" si="103"/>
        <v>0</v>
      </c>
      <c r="AB81" s="156">
        <f>SUM(AB82:AB117)</f>
        <v>0</v>
      </c>
      <c r="AC81" s="156">
        <f t="shared" si="103"/>
        <v>0</v>
      </c>
      <c r="AD81" s="156">
        <f>SUM(AD82:AD117)</f>
        <v>2</v>
      </c>
      <c r="AE81" s="156">
        <f t="shared" ref="AE81:BI81" si="104">SUM(AE82:AE117)</f>
        <v>89093.2</v>
      </c>
      <c r="AF81" s="156">
        <f>SUM(AF82:AF117)</f>
        <v>0</v>
      </c>
      <c r="AG81" s="156">
        <f t="shared" si="104"/>
        <v>0</v>
      </c>
      <c r="AH81" s="156">
        <f t="shared" si="104"/>
        <v>416</v>
      </c>
      <c r="AI81" s="156">
        <f t="shared" si="104"/>
        <v>154781730.09599999</v>
      </c>
      <c r="AJ81" s="156">
        <f>SUM(AJ82:AJ117)</f>
        <v>0</v>
      </c>
      <c r="AK81" s="156">
        <f t="shared" si="104"/>
        <v>0</v>
      </c>
      <c r="AL81" s="156">
        <f>SUM(AL82:AL117)</f>
        <v>0</v>
      </c>
      <c r="AM81" s="156">
        <f t="shared" si="104"/>
        <v>0</v>
      </c>
      <c r="AN81" s="156">
        <f>SUM(AN82:AN117)</f>
        <v>0</v>
      </c>
      <c r="AO81" s="156">
        <f t="shared" si="104"/>
        <v>0</v>
      </c>
      <c r="AP81" s="156">
        <f t="shared" si="104"/>
        <v>0</v>
      </c>
      <c r="AQ81" s="156">
        <f t="shared" si="104"/>
        <v>0</v>
      </c>
      <c r="AR81" s="156">
        <f>SUM(AR82:AR117)</f>
        <v>0</v>
      </c>
      <c r="AS81" s="156">
        <f t="shared" si="104"/>
        <v>0</v>
      </c>
      <c r="AT81" s="156">
        <f t="shared" si="104"/>
        <v>0</v>
      </c>
      <c r="AU81" s="156">
        <f t="shared" si="104"/>
        <v>0</v>
      </c>
      <c r="AV81" s="156">
        <f>SUM(AV82:AV117)</f>
        <v>0</v>
      </c>
      <c r="AW81" s="156">
        <f t="shared" si="104"/>
        <v>0</v>
      </c>
      <c r="AX81" s="156">
        <f>SUM(AX82:AX117)</f>
        <v>0</v>
      </c>
      <c r="AY81" s="156">
        <f t="shared" si="104"/>
        <v>0</v>
      </c>
      <c r="AZ81" s="156">
        <f t="shared" si="104"/>
        <v>0</v>
      </c>
      <c r="BA81" s="156">
        <f t="shared" si="104"/>
        <v>0</v>
      </c>
      <c r="BB81" s="156">
        <f>SUM(BB82:BB117)</f>
        <v>0</v>
      </c>
      <c r="BC81" s="156">
        <f t="shared" si="104"/>
        <v>0</v>
      </c>
      <c r="BD81" s="156">
        <f>SUM(BD82:BD117)</f>
        <v>0</v>
      </c>
      <c r="BE81" s="156">
        <f t="shared" si="104"/>
        <v>0</v>
      </c>
      <c r="BF81" s="156">
        <f>SUM(BF82:BF117)</f>
        <v>0</v>
      </c>
      <c r="BG81" s="156">
        <f t="shared" si="104"/>
        <v>0</v>
      </c>
      <c r="BH81" s="156">
        <f t="shared" si="104"/>
        <v>0</v>
      </c>
      <c r="BI81" s="156">
        <f t="shared" si="104"/>
        <v>0</v>
      </c>
      <c r="BJ81" s="156">
        <f>SUM(BJ82:BJ117)</f>
        <v>0</v>
      </c>
      <c r="BK81" s="156">
        <f t="shared" ref="BK81:BY81" si="105">SUM(BK82:BK117)</f>
        <v>0</v>
      </c>
      <c r="BL81" s="156">
        <f>SUM(BL82:BL117)</f>
        <v>0</v>
      </c>
      <c r="BM81" s="156">
        <f t="shared" si="105"/>
        <v>0</v>
      </c>
      <c r="BN81" s="156">
        <f>SUM(BN82:BN117)</f>
        <v>0</v>
      </c>
      <c r="BO81" s="156">
        <f t="shared" si="105"/>
        <v>0</v>
      </c>
      <c r="BP81" s="156">
        <f>SUM(BP82:BP117)</f>
        <v>0</v>
      </c>
      <c r="BQ81" s="156">
        <f t="shared" si="105"/>
        <v>0</v>
      </c>
      <c r="BR81" s="156">
        <f>SUM(BR82:BR117)</f>
        <v>0</v>
      </c>
      <c r="BS81" s="156">
        <f t="shared" si="105"/>
        <v>0</v>
      </c>
      <c r="BT81" s="156">
        <f>SUM(BT82:BT117)</f>
        <v>0</v>
      </c>
      <c r="BU81" s="156">
        <f t="shared" si="105"/>
        <v>0</v>
      </c>
      <c r="BV81" s="156">
        <f>SUM(BV82:BV117)</f>
        <v>0</v>
      </c>
      <c r="BW81" s="156">
        <f t="shared" si="105"/>
        <v>0</v>
      </c>
      <c r="BX81" s="156">
        <f>SUM(BX82:BX117)</f>
        <v>0</v>
      </c>
      <c r="BY81" s="156">
        <f t="shared" si="105"/>
        <v>0</v>
      </c>
      <c r="BZ81" s="352">
        <f>SUM(BZ82:BZ117)</f>
        <v>0</v>
      </c>
      <c r="CA81" s="352">
        <f t="shared" ref="CA81:CO81" si="106">SUM(CA82:CA117)</f>
        <v>0</v>
      </c>
      <c r="CB81" s="156">
        <f>SUM(CB82:CB117)</f>
        <v>0</v>
      </c>
      <c r="CC81" s="156">
        <f t="shared" si="106"/>
        <v>0</v>
      </c>
      <c r="CD81" s="156">
        <f>SUM(CD82:CD117)</f>
        <v>0</v>
      </c>
      <c r="CE81" s="156">
        <f t="shared" si="106"/>
        <v>0</v>
      </c>
      <c r="CF81" s="156">
        <f>SUM(CF82:CF117)</f>
        <v>0</v>
      </c>
      <c r="CG81" s="156">
        <f t="shared" si="106"/>
        <v>0</v>
      </c>
      <c r="CH81" s="156">
        <f>SUM(CH82:CH117)</f>
        <v>0</v>
      </c>
      <c r="CI81" s="156">
        <f t="shared" si="106"/>
        <v>0</v>
      </c>
      <c r="CJ81" s="156">
        <f>SUM(CJ82:CJ117)</f>
        <v>0</v>
      </c>
      <c r="CK81" s="156">
        <f t="shared" si="106"/>
        <v>0</v>
      </c>
      <c r="CL81" s="156">
        <f>SUM(CL82:CL117)</f>
        <v>0</v>
      </c>
      <c r="CM81" s="156">
        <f t="shared" si="106"/>
        <v>0</v>
      </c>
      <c r="CN81" s="156">
        <f>SUM(CN82:CN117)</f>
        <v>0</v>
      </c>
      <c r="CO81" s="156">
        <f t="shared" si="106"/>
        <v>0</v>
      </c>
      <c r="CP81" s="156">
        <f>SUM(CP82:CP117)</f>
        <v>0</v>
      </c>
      <c r="CQ81" s="156">
        <f t="shared" ref="CQ81:CY81" si="107">SUM(CQ82:CQ117)</f>
        <v>0</v>
      </c>
      <c r="CR81" s="156">
        <f>SUM(CR82:CR117)</f>
        <v>28</v>
      </c>
      <c r="CS81" s="156">
        <f t="shared" si="107"/>
        <v>2051678.2879999997</v>
      </c>
      <c r="CT81" s="156">
        <f t="shared" si="107"/>
        <v>0</v>
      </c>
      <c r="CU81" s="156">
        <f t="shared" si="107"/>
        <v>0</v>
      </c>
      <c r="CV81" s="156">
        <f>SUM(CV82:CV117)</f>
        <v>0</v>
      </c>
      <c r="CW81" s="156">
        <f t="shared" si="107"/>
        <v>0</v>
      </c>
      <c r="CX81" s="156">
        <f t="shared" si="107"/>
        <v>1495</v>
      </c>
      <c r="CY81" s="156">
        <f t="shared" si="107"/>
        <v>339057625.94399995</v>
      </c>
    </row>
    <row r="82" spans="1:103" x14ac:dyDescent="0.25">
      <c r="A82" s="91">
        <v>19</v>
      </c>
      <c r="B82" s="91"/>
      <c r="C82" s="240" t="s">
        <v>1038</v>
      </c>
      <c r="D82" s="243" t="s">
        <v>396</v>
      </c>
      <c r="E82" s="246">
        <v>13540</v>
      </c>
      <c r="F82" s="157">
        <v>6.11</v>
      </c>
      <c r="G82" s="157"/>
      <c r="H82" s="236">
        <v>1</v>
      </c>
      <c r="I82" s="68"/>
      <c r="J82" s="95">
        <v>1.4</v>
      </c>
      <c r="K82" s="95">
        <v>1.68</v>
      </c>
      <c r="L82" s="95">
        <v>2.23</v>
      </c>
      <c r="M82" s="96">
        <v>2.57</v>
      </c>
      <c r="N82" s="156">
        <f>SUM(N83:N118)</f>
        <v>88</v>
      </c>
      <c r="O82" s="156">
        <f>SUM(O83:O118)</f>
        <v>11095325.919999998</v>
      </c>
      <c r="P82" s="250">
        <v>0</v>
      </c>
      <c r="Q82" s="98">
        <f>SUM(P82*$E83*$F83*$H83*$J83*$Q$11)</f>
        <v>0</v>
      </c>
      <c r="R82" s="565"/>
      <c r="S82" s="566">
        <f>SUM(R82*$E83*$F83*$H83*$J83*$S$11)</f>
        <v>0</v>
      </c>
      <c r="T82" s="97"/>
      <c r="U82" s="98">
        <f>SUM(T82*$E83*$F83*$H83*$J83*$U$11)</f>
        <v>0</v>
      </c>
      <c r="V82" s="250">
        <v>0</v>
      </c>
      <c r="W82" s="98">
        <f>SUM(V82*$E83*$F83*$H83*$J83*$W$11)</f>
        <v>0</v>
      </c>
      <c r="X82" s="250"/>
      <c r="Y82" s="97">
        <f>SUM(X82*$E83*$F83*$H83*$J83*$Y$11)</f>
        <v>0</v>
      </c>
      <c r="Z82" s="326"/>
      <c r="AA82" s="98"/>
      <c r="AB82" s="250"/>
      <c r="AC82" s="98"/>
      <c r="AD82" s="250"/>
      <c r="AE82" s="98"/>
      <c r="AF82" s="250"/>
      <c r="AG82" s="98"/>
      <c r="AH82" s="250"/>
      <c r="AI82" s="98"/>
      <c r="AJ82" s="250">
        <v>0</v>
      </c>
      <c r="AK82" s="98">
        <f>AJ82*$E83*$F83*$H83*$K83*$AK$11</f>
        <v>0</v>
      </c>
      <c r="AL82" s="326"/>
      <c r="AM82" s="98">
        <f>SUM(AL82*$E83*$F83*$H83*$J83*$AM$11)</f>
        <v>0</v>
      </c>
      <c r="AN82" s="250"/>
      <c r="AO82" s="97">
        <f>SUM(AN82*$E83*$F83*$H83*$J83*$AO$11)</f>
        <v>0</v>
      </c>
      <c r="AP82" s="250">
        <v>0</v>
      </c>
      <c r="AQ82" s="98">
        <f>SUM(AP82*$E83*$F83*$H83*$J83*$AQ$11)</f>
        <v>0</v>
      </c>
      <c r="AR82" s="250">
        <v>0</v>
      </c>
      <c r="AS82" s="98">
        <f>SUM(AR82*$E83*$F83*$H83*$J83*$AS$11)</f>
        <v>0</v>
      </c>
      <c r="AT82" s="250"/>
      <c r="AU82" s="98">
        <f>SUM(AT82*$E83*$F83*$H83*$J83*$AU$11)</f>
        <v>0</v>
      </c>
      <c r="AV82" s="250"/>
      <c r="AW82" s="98">
        <f>SUM(AV82*$E83*$F83*$H83*$J83*$AW$11)</f>
        <v>0</v>
      </c>
      <c r="AX82" s="250"/>
      <c r="AY82" s="98">
        <f>SUM(AX82*$E83*$F83*$H83*$J83*$AY$11)</f>
        <v>0</v>
      </c>
      <c r="AZ82" s="250">
        <v>0</v>
      </c>
      <c r="BA82" s="98">
        <f>SUM(AZ82*$E83*$F83*$H83*$J83*$BA$11)</f>
        <v>0</v>
      </c>
      <c r="BB82" s="250">
        <v>0</v>
      </c>
      <c r="BC82" s="98">
        <f>SUM(BB82*$E83*$F83*$H83*$J83*$BC$11)</f>
        <v>0</v>
      </c>
      <c r="BD82" s="250">
        <v>0</v>
      </c>
      <c r="BE82" s="98">
        <f>SUM(BD82*$E83*$F83*$H83*$J83*$BE$11)</f>
        <v>0</v>
      </c>
      <c r="BF82" s="250">
        <v>0</v>
      </c>
      <c r="BG82" s="98">
        <f>SUM(BF82*$E83*$F83*$H83*$J83*$BG$11)</f>
        <v>0</v>
      </c>
      <c r="BH82" s="250">
        <v>0</v>
      </c>
      <c r="BI82" s="98">
        <f>SUM(BH82*$E83*$F83*$H83*$J83*$BI$11)</f>
        <v>0</v>
      </c>
      <c r="BJ82" s="250"/>
      <c r="BK82" s="98">
        <f>SUM(BJ82*$E83*$F83*$H83*$J83*$BK$11)</f>
        <v>0</v>
      </c>
      <c r="BL82" s="250">
        <v>0</v>
      </c>
      <c r="BM82" s="98">
        <f>BL82*$E83*$F83*$H83*$K83*$BM$11</f>
        <v>0</v>
      </c>
      <c r="BN82" s="250">
        <v>0</v>
      </c>
      <c r="BO82" s="98">
        <f>BN82*$E83*$F83*$H83*$K83*$BO$11</f>
        <v>0</v>
      </c>
      <c r="BP82" s="353">
        <v>0</v>
      </c>
      <c r="BQ82" s="98">
        <f>BP82*$E83*$F83*$H83*$K83*$BQ$11</f>
        <v>0</v>
      </c>
      <c r="BR82" s="250">
        <v>0</v>
      </c>
      <c r="BS82" s="98">
        <f>BR82*$E83*$F83*$H83*$K83*$BS$11</f>
        <v>0</v>
      </c>
      <c r="BT82" s="250">
        <v>0</v>
      </c>
      <c r="BU82" s="98">
        <f>BT82*$E83*$F83*$H83*$K83*$BU$11</f>
        <v>0</v>
      </c>
      <c r="BV82" s="328">
        <v>0</v>
      </c>
      <c r="BW82" s="98">
        <f>BV82*$E83*$F83*$H83*$K83*$BW$11</f>
        <v>0</v>
      </c>
      <c r="BX82" s="250">
        <v>0</v>
      </c>
      <c r="BY82" s="98">
        <f>BX82*$E83*$F83*$H83*$K83*$BY$11</f>
        <v>0</v>
      </c>
      <c r="BZ82" s="328"/>
      <c r="CA82" s="329">
        <f>BZ82*$E83*$F83*$H83*$K83*$CA$11</f>
        <v>0</v>
      </c>
      <c r="CB82" s="250">
        <v>0</v>
      </c>
      <c r="CC82" s="98">
        <f>CB82*$E83*$F83*$H83*$K83*$CC$11</f>
        <v>0</v>
      </c>
      <c r="CD82" s="250">
        <v>0</v>
      </c>
      <c r="CE82" s="98">
        <f>CD82*$E83*$F83*$H83*$K83*$CE$11</f>
        <v>0</v>
      </c>
      <c r="CF82" s="250">
        <v>0</v>
      </c>
      <c r="CG82" s="98">
        <f>CF82*$E83*$F83*$H83*$K83*$CG$11</f>
        <v>0</v>
      </c>
      <c r="CH82" s="250">
        <v>0</v>
      </c>
      <c r="CI82" s="98">
        <f>CH82*$E83*$F83*$H83*$K83*$CI$11</f>
        <v>0</v>
      </c>
      <c r="CJ82" s="250"/>
      <c r="CK82" s="98">
        <f>CJ82*$E83*$F83*$H83*$K83*$CK$11</f>
        <v>0</v>
      </c>
      <c r="CL82" s="250"/>
      <c r="CM82" s="98">
        <f>CL82*$E83*$F83*$H83*$K83*$CM$11</f>
        <v>0</v>
      </c>
      <c r="CN82" s="250">
        <v>0</v>
      </c>
      <c r="CO82" s="98">
        <f>CN82*$E83*$F83*$H83*$K83*$CO$11</f>
        <v>0</v>
      </c>
      <c r="CP82" s="250">
        <v>0</v>
      </c>
      <c r="CQ82" s="98">
        <f>CP82*$E83*$F83*$H83*$L83*$CQ$11</f>
        <v>0</v>
      </c>
      <c r="CR82" s="250">
        <v>0</v>
      </c>
      <c r="CS82" s="98">
        <f>CR82*$E83*$F83*$H83*$M83*$CS$11</f>
        <v>0</v>
      </c>
      <c r="CT82" s="97"/>
      <c r="CU82" s="98">
        <f>CT82*E83*F83*H83</f>
        <v>0</v>
      </c>
      <c r="CV82" s="97"/>
      <c r="CW82" s="98"/>
      <c r="CX82" s="331">
        <f t="shared" ref="CX82:CX113" si="108">SUM(P82+N83+Z82+R82+T82+AB82+X82+V82+AD82+AH82+AF82+AJ82+AL82+AP82+BL82+BR82+AN82+AZ82+BB82+CD82+CF82+CB82+CH82+CJ82+BV82+BX82+AR82+AT82+AV82+AX82+BN82+BP82+BT82+BD82+BF82+BH82+BJ82+BZ82+CL82+CN82+CP82+CR82+CT82+CV82)</f>
        <v>0</v>
      </c>
      <c r="CY82" s="331">
        <f t="shared" ref="CY82:CY113" si="109">SUM(Q82+O83+AA82+S82+U82+AC82+Y82+W82+AE82+AI82+AG82+AK82+AM82+AQ82+BM82+BS82+AO82+BA82+BC82+CE82+CG82+CC82+CI82+CK82+BW82+BY82+AS82+AU82+AW82+AY82+BO82+BQ82+BU82+BE82+BG82+BI82+BK82+CA82+CM82+CO82+CQ82+CS82+CU82+CW82)</f>
        <v>0</v>
      </c>
    </row>
    <row r="83" spans="1:103" x14ac:dyDescent="0.25">
      <c r="A83" s="91"/>
      <c r="B83" s="91">
        <v>46</v>
      </c>
      <c r="C83" s="245" t="s">
        <v>1039</v>
      </c>
      <c r="D83" s="168" t="s">
        <v>480</v>
      </c>
      <c r="E83" s="246">
        <v>13540</v>
      </c>
      <c r="F83" s="157">
        <v>1.08</v>
      </c>
      <c r="G83" s="93"/>
      <c r="H83" s="247">
        <v>1</v>
      </c>
      <c r="I83" s="248"/>
      <c r="J83" s="95">
        <v>1.4</v>
      </c>
      <c r="K83" s="95">
        <v>1.68</v>
      </c>
      <c r="L83" s="95">
        <v>2.23</v>
      </c>
      <c r="M83" s="96">
        <v>2.57</v>
      </c>
      <c r="N83" s="249">
        <v>0</v>
      </c>
      <c r="O83" s="98">
        <f>SUM(N83*$E83*$F83*$H83*$J83*$O$11)</f>
        <v>0</v>
      </c>
      <c r="P83" s="250">
        <v>0</v>
      </c>
      <c r="Q83" s="98">
        <f>SUM(P83*$E84*$F84*$H84*$J84*$Q$11)</f>
        <v>0</v>
      </c>
      <c r="R83" s="565"/>
      <c r="S83" s="566">
        <f>SUM(R83*$E84*$F84*$H84*$J84*$S$11)</f>
        <v>0</v>
      </c>
      <c r="T83" s="97"/>
      <c r="U83" s="98">
        <f>SUM(T83*$E84*$F84*$H84*$J84*$U$11)</f>
        <v>0</v>
      </c>
      <c r="V83" s="250">
        <v>0</v>
      </c>
      <c r="W83" s="98">
        <f>SUM(V83*$E84*$F84*$H84*$J84*$W$11)</f>
        <v>0</v>
      </c>
      <c r="X83" s="250"/>
      <c r="Y83" s="97">
        <f>SUM(X83*$E84*$F84*$H84*$J84*$Y$11)</f>
        <v>0</v>
      </c>
      <c r="Z83" s="326"/>
      <c r="AA83" s="98"/>
      <c r="AB83" s="250"/>
      <c r="AC83" s="98"/>
      <c r="AD83" s="250"/>
      <c r="AE83" s="98"/>
      <c r="AF83" s="250"/>
      <c r="AG83" s="98"/>
      <c r="AH83" s="250"/>
      <c r="AI83" s="98"/>
      <c r="AJ83" s="250">
        <v>0</v>
      </c>
      <c r="AK83" s="98">
        <f>AJ83*$E84*$F84*$H84*$K84*$AK$11</f>
        <v>0</v>
      </c>
      <c r="AL83" s="326"/>
      <c r="AM83" s="98">
        <f>SUM(AL83*$E84*$F84*$H84*$J84*$AM$11)</f>
        <v>0</v>
      </c>
      <c r="AN83" s="250"/>
      <c r="AO83" s="97">
        <f>SUM(AN83*$E84*$F84*$H84*$J84*$AO$11)</f>
        <v>0</v>
      </c>
      <c r="AP83" s="250">
        <v>0</v>
      </c>
      <c r="AQ83" s="98">
        <f>SUM(AP83*$E84*$F84*$H84*$J84*$AQ$11)</f>
        <v>0</v>
      </c>
      <c r="AR83" s="250">
        <v>0</v>
      </c>
      <c r="AS83" s="98">
        <f>SUM(AR83*$E84*$F84*$H84*$J84*$AS$11)</f>
        <v>0</v>
      </c>
      <c r="AT83" s="250"/>
      <c r="AU83" s="98">
        <f>SUM(AT83*$E84*$F84*$H84*$J84*$AU$11)</f>
        <v>0</v>
      </c>
      <c r="AV83" s="250"/>
      <c r="AW83" s="98">
        <f>SUM(AV83*$E84*$F84*$H84*$J84*$AW$11)</f>
        <v>0</v>
      </c>
      <c r="AX83" s="250"/>
      <c r="AY83" s="98">
        <f>SUM(AX83*$E84*$F84*$H84*$J84*$AY$11)</f>
        <v>0</v>
      </c>
      <c r="AZ83" s="250">
        <v>0</v>
      </c>
      <c r="BA83" s="98">
        <f>SUM(AZ83*$E84*$F84*$H84*$J84*$BA$11)</f>
        <v>0</v>
      </c>
      <c r="BB83" s="250">
        <v>0</v>
      </c>
      <c r="BC83" s="98">
        <f>SUM(BB83*$E84*$F84*$H84*$J84*$BC$11)</f>
        <v>0</v>
      </c>
      <c r="BD83" s="250">
        <v>0</v>
      </c>
      <c r="BE83" s="98">
        <f>SUM(BD83*$E84*$F84*$H84*$J84*$BE$11)</f>
        <v>0</v>
      </c>
      <c r="BF83" s="250">
        <v>0</v>
      </c>
      <c r="BG83" s="98">
        <f>SUM(BF83*$E84*$F84*$H84*$J84*$BG$11)</f>
        <v>0</v>
      </c>
      <c r="BH83" s="250">
        <v>0</v>
      </c>
      <c r="BI83" s="98">
        <f>SUM(BH83*$E84*$F84*$H84*$J84*$BI$11)</f>
        <v>0</v>
      </c>
      <c r="BJ83" s="250"/>
      <c r="BK83" s="98">
        <f>SUM(BJ83*$E84*$F84*$H84*$J84*$BK$11)</f>
        <v>0</v>
      </c>
      <c r="BL83" s="250">
        <v>0</v>
      </c>
      <c r="BM83" s="98">
        <f>BL83*$E84*$F84*$H84*$K84*$BM$11</f>
        <v>0</v>
      </c>
      <c r="BN83" s="250">
        <v>0</v>
      </c>
      <c r="BO83" s="98">
        <f>BN83*$E84*$F84*$H84*$K84*$BO$11</f>
        <v>0</v>
      </c>
      <c r="BP83" s="353">
        <v>0</v>
      </c>
      <c r="BQ83" s="98">
        <f>BP83*$E84*$F84*$H84*$K84*$BQ$11</f>
        <v>0</v>
      </c>
      <c r="BR83" s="250">
        <v>0</v>
      </c>
      <c r="BS83" s="98">
        <f>BR83*$E84*$F84*$H84*$K84*$BS$11</f>
        <v>0</v>
      </c>
      <c r="BT83" s="250">
        <v>0</v>
      </c>
      <c r="BU83" s="98">
        <f>BT83*$E84*$F84*$H84*$K84*$BU$11</f>
        <v>0</v>
      </c>
      <c r="BV83" s="328">
        <v>0</v>
      </c>
      <c r="BW83" s="98">
        <f>BV83*$E84*$F84*$H84*$K84*$BW$11</f>
        <v>0</v>
      </c>
      <c r="BX83" s="250">
        <v>0</v>
      </c>
      <c r="BY83" s="98">
        <f>BX83*$E84*$F84*$H84*$K84*$BY$11</f>
        <v>0</v>
      </c>
      <c r="BZ83" s="328"/>
      <c r="CA83" s="329">
        <f>BZ83*$E84*$F84*$H84*$K84*$CA$11</f>
        <v>0</v>
      </c>
      <c r="CB83" s="250">
        <v>0</v>
      </c>
      <c r="CC83" s="98">
        <f>CB83*$E84*$F84*$H84*$K84*$CC$11</f>
        <v>0</v>
      </c>
      <c r="CD83" s="250">
        <v>0</v>
      </c>
      <c r="CE83" s="98">
        <f>CD83*$E84*$F84*$H84*$K84*$CE$11</f>
        <v>0</v>
      </c>
      <c r="CF83" s="250">
        <v>0</v>
      </c>
      <c r="CG83" s="98">
        <f>CF83*$E84*$F84*$H84*$K84*$CG$11</f>
        <v>0</v>
      </c>
      <c r="CH83" s="250">
        <v>0</v>
      </c>
      <c r="CI83" s="98">
        <f>CH83*$E84*$F84*$H84*$K84*$CI$11</f>
        <v>0</v>
      </c>
      <c r="CJ83" s="250"/>
      <c r="CK83" s="98">
        <f>CJ83*$E84*$F84*$H84*$K84*$CK$11</f>
        <v>0</v>
      </c>
      <c r="CL83" s="250"/>
      <c r="CM83" s="98">
        <f>CL83*$E84*$F84*$H84*$K84*$CM$11</f>
        <v>0</v>
      </c>
      <c r="CN83" s="250">
        <v>0</v>
      </c>
      <c r="CO83" s="98">
        <f>CN83*$E84*$F84*$H84*$K84*$CO$11</f>
        <v>0</v>
      </c>
      <c r="CP83" s="250">
        <v>0</v>
      </c>
      <c r="CQ83" s="98">
        <f>CP83*$E84*$F84*$H84*$L84*$CQ$11</f>
        <v>0</v>
      </c>
      <c r="CR83" s="250">
        <v>0</v>
      </c>
      <c r="CS83" s="98">
        <f>CR83*$E84*$F84*$H84*$M84*$CS$11</f>
        <v>0</v>
      </c>
      <c r="CT83" s="97"/>
      <c r="CU83" s="98">
        <f>CT83*E84*F84*H84</f>
        <v>0</v>
      </c>
      <c r="CV83" s="97"/>
      <c r="CW83" s="98"/>
      <c r="CX83" s="331">
        <f t="shared" si="108"/>
        <v>0</v>
      </c>
      <c r="CY83" s="331">
        <f t="shared" si="109"/>
        <v>0</v>
      </c>
    </row>
    <row r="84" spans="1:103" x14ac:dyDescent="0.25">
      <c r="A84" s="91"/>
      <c r="B84" s="91">
        <v>47</v>
      </c>
      <c r="C84" s="245" t="s">
        <v>1040</v>
      </c>
      <c r="D84" s="168" t="s">
        <v>482</v>
      </c>
      <c r="E84" s="246">
        <v>13540</v>
      </c>
      <c r="F84" s="157">
        <v>1.56</v>
      </c>
      <c r="G84" s="93"/>
      <c r="H84" s="247">
        <v>1</v>
      </c>
      <c r="I84" s="248"/>
      <c r="J84" s="95">
        <v>1.4</v>
      </c>
      <c r="K84" s="95">
        <v>1.68</v>
      </c>
      <c r="L84" s="95">
        <v>2.23</v>
      </c>
      <c r="M84" s="96">
        <v>2.57</v>
      </c>
      <c r="N84" s="249">
        <v>0</v>
      </c>
      <c r="O84" s="98">
        <f>SUM(N84*$E84*$F84*$H84*$J84*$O$11)</f>
        <v>0</v>
      </c>
      <c r="P84" s="250">
        <v>0</v>
      </c>
      <c r="Q84" s="98">
        <f>SUM(P84*$E85*$F85*$H85*$J85*$Q$11)</f>
        <v>0</v>
      </c>
      <c r="R84" s="565"/>
      <c r="S84" s="566">
        <f>SUM(R84*$E85*$F85*$H85*$J85*$S$11)</f>
        <v>0</v>
      </c>
      <c r="T84" s="97">
        <v>43</v>
      </c>
      <c r="U84" s="98">
        <f>SUM(T84*$E85*$F85*$H85*$J85*$U$11)</f>
        <v>2217093.7600000002</v>
      </c>
      <c r="V84" s="250">
        <v>0</v>
      </c>
      <c r="W84" s="98">
        <f>SUM(V84*$E85*$F85*$H85*$J85*$W$11)</f>
        <v>0</v>
      </c>
      <c r="X84" s="250"/>
      <c r="Y84" s="97">
        <f>SUM(X84*$E85*$F85*$H85*$J85*$Y$11)</f>
        <v>0</v>
      </c>
      <c r="Z84" s="326">
        <v>0</v>
      </c>
      <c r="AA84" s="98">
        <v>0</v>
      </c>
      <c r="AB84" s="250">
        <v>0</v>
      </c>
      <c r="AC84" s="98">
        <v>0</v>
      </c>
      <c r="AD84" s="250">
        <v>0</v>
      </c>
      <c r="AE84" s="98">
        <v>0</v>
      </c>
      <c r="AF84" s="250">
        <v>0</v>
      </c>
      <c r="AG84" s="98">
        <v>0</v>
      </c>
      <c r="AH84" s="250">
        <v>0</v>
      </c>
      <c r="AI84" s="98">
        <v>0</v>
      </c>
      <c r="AJ84" s="250">
        <v>0</v>
      </c>
      <c r="AK84" s="98">
        <f>AJ84*$E85*$F85*$H85*$K85*$AK$11</f>
        <v>0</v>
      </c>
      <c r="AL84" s="326"/>
      <c r="AM84" s="98">
        <f>SUM(AL84*$E85*$F85*$H85*$J85*$AM$11)</f>
        <v>0</v>
      </c>
      <c r="AN84" s="250"/>
      <c r="AO84" s="97">
        <f>SUM(AN84*$E85*$F85*$H85*$J85*$AO$11)</f>
        <v>0</v>
      </c>
      <c r="AP84" s="250">
        <v>0</v>
      </c>
      <c r="AQ84" s="98">
        <f>SUM(AP84*$E85*$F85*$H85*$J85*$AQ$11)</f>
        <v>0</v>
      </c>
      <c r="AR84" s="250">
        <v>0</v>
      </c>
      <c r="AS84" s="98">
        <f>SUM(AR84*$E85*$F85*$H85*$J85*$AS$11)</f>
        <v>0</v>
      </c>
      <c r="AT84" s="250"/>
      <c r="AU84" s="98">
        <f>SUM(AT84*$E85*$F85*$H85*$J85*$AU$11)</f>
        <v>0</v>
      </c>
      <c r="AV84" s="250"/>
      <c r="AW84" s="98">
        <f>SUM(AV84*$E85*$F85*$H85*$J85*$AW$11)</f>
        <v>0</v>
      </c>
      <c r="AX84" s="250"/>
      <c r="AY84" s="98">
        <f>SUM(AX84*$E85*$F85*$H85*$J85*$AY$11)</f>
        <v>0</v>
      </c>
      <c r="AZ84" s="250">
        <v>0</v>
      </c>
      <c r="BA84" s="98">
        <f>SUM(AZ84*$E85*$F85*$H85*$J85*$BA$11)</f>
        <v>0</v>
      </c>
      <c r="BB84" s="250">
        <v>0</v>
      </c>
      <c r="BC84" s="98">
        <f>SUM(BB84*$E85*$F85*$H85*$J85*$BC$11)</f>
        <v>0</v>
      </c>
      <c r="BD84" s="250">
        <v>0</v>
      </c>
      <c r="BE84" s="98">
        <f>SUM(BD84*$E85*$F85*$H85*$J85*$BE$11)</f>
        <v>0</v>
      </c>
      <c r="BF84" s="250">
        <v>0</v>
      </c>
      <c r="BG84" s="98">
        <f>SUM(BF84*$E85*$F85*$H85*$J85*$BG$11)</f>
        <v>0</v>
      </c>
      <c r="BH84" s="250">
        <v>0</v>
      </c>
      <c r="BI84" s="98">
        <f>SUM(BH84*$E85*$F85*$H85*$J85*$BI$11)</f>
        <v>0</v>
      </c>
      <c r="BJ84" s="250"/>
      <c r="BK84" s="98">
        <f>SUM(BJ84*$E85*$F85*$H85*$J85*$BK$11)</f>
        <v>0</v>
      </c>
      <c r="BL84" s="250">
        <v>0</v>
      </c>
      <c r="BM84" s="98">
        <f>BL84*$E85*$F85*$H85*$K85*$BM$11</f>
        <v>0</v>
      </c>
      <c r="BN84" s="250">
        <v>0</v>
      </c>
      <c r="BO84" s="98">
        <f>BN84*$E85*$F85*$H85*$K85*$BO$11</f>
        <v>0</v>
      </c>
      <c r="BP84" s="353">
        <v>0</v>
      </c>
      <c r="BQ84" s="98">
        <f>BP84*$E85*$F85*$H85*$K85*$BQ$11</f>
        <v>0</v>
      </c>
      <c r="BR84" s="250">
        <v>0</v>
      </c>
      <c r="BS84" s="98">
        <f>BR84*$E85*$F85*$H85*$K85*$BS$11</f>
        <v>0</v>
      </c>
      <c r="BT84" s="250">
        <v>0</v>
      </c>
      <c r="BU84" s="98">
        <f>BT84*$E85*$F85*$H85*$K85*$BU$11</f>
        <v>0</v>
      </c>
      <c r="BV84" s="328">
        <v>0</v>
      </c>
      <c r="BW84" s="98">
        <f>BV84*$E85*$F85*$H85*$K85*$BW$11</f>
        <v>0</v>
      </c>
      <c r="BX84" s="250">
        <v>0</v>
      </c>
      <c r="BY84" s="98">
        <f>BX84*$E85*$F85*$H85*$K85*$BY$11</f>
        <v>0</v>
      </c>
      <c r="BZ84" s="328"/>
      <c r="CA84" s="329">
        <f>BZ84*$E85*$F85*$H85*$K85*$CA$11</f>
        <v>0</v>
      </c>
      <c r="CB84" s="250">
        <v>0</v>
      </c>
      <c r="CC84" s="98">
        <f>CB84*$E85*$F85*$H85*$K85*$CC$11</f>
        <v>0</v>
      </c>
      <c r="CD84" s="250">
        <v>0</v>
      </c>
      <c r="CE84" s="98">
        <f>CD84*$E85*$F85*$H85*$K85*$CE$11</f>
        <v>0</v>
      </c>
      <c r="CF84" s="250">
        <v>0</v>
      </c>
      <c r="CG84" s="98">
        <f>CF84*$E85*$F85*$H85*$K85*$CG$11</f>
        <v>0</v>
      </c>
      <c r="CH84" s="250">
        <v>0</v>
      </c>
      <c r="CI84" s="98">
        <f>CH84*$E85*$F85*$H85*$K85*$CI$11</f>
        <v>0</v>
      </c>
      <c r="CJ84" s="250"/>
      <c r="CK84" s="98">
        <f>CJ84*$E85*$F85*$H85*$K85*$CK$11</f>
        <v>0</v>
      </c>
      <c r="CL84" s="250"/>
      <c r="CM84" s="98">
        <f>CL84*$E85*$F85*$H85*$K85*$CM$11</f>
        <v>0</v>
      </c>
      <c r="CN84" s="250">
        <v>0</v>
      </c>
      <c r="CO84" s="98">
        <f>CN84*$E85*$F85*$H85*$K85*$CO$11</f>
        <v>0</v>
      </c>
      <c r="CP84" s="250">
        <v>0</v>
      </c>
      <c r="CQ84" s="98">
        <f>CP84*$E85*$F85*$H85*$L85*$CQ$11</f>
        <v>0</v>
      </c>
      <c r="CR84" s="250">
        <v>0</v>
      </c>
      <c r="CS84" s="98">
        <f>CR84*$E85*$F85*$H85*$M85*$CS$11</f>
        <v>0</v>
      </c>
      <c r="CT84" s="97"/>
      <c r="CU84" s="98">
        <f>CT84*E85*F85*H85</f>
        <v>0</v>
      </c>
      <c r="CV84" s="97"/>
      <c r="CW84" s="98"/>
      <c r="CX84" s="331">
        <f t="shared" si="108"/>
        <v>43</v>
      </c>
      <c r="CY84" s="331">
        <f t="shared" si="109"/>
        <v>2217093.7600000002</v>
      </c>
    </row>
    <row r="85" spans="1:103" x14ac:dyDescent="0.25">
      <c r="A85" s="91"/>
      <c r="B85" s="91">
        <v>48</v>
      </c>
      <c r="C85" s="245" t="s">
        <v>1041</v>
      </c>
      <c r="D85" s="168" t="s">
        <v>484</v>
      </c>
      <c r="E85" s="246">
        <v>13540</v>
      </c>
      <c r="F85" s="157">
        <v>2.72</v>
      </c>
      <c r="G85" s="93"/>
      <c r="H85" s="247">
        <v>1</v>
      </c>
      <c r="I85" s="248"/>
      <c r="J85" s="95">
        <v>1.4</v>
      </c>
      <c r="K85" s="95">
        <v>1.68</v>
      </c>
      <c r="L85" s="95">
        <v>2.23</v>
      </c>
      <c r="M85" s="96">
        <v>2.57</v>
      </c>
      <c r="N85" s="249">
        <v>0</v>
      </c>
      <c r="O85" s="98">
        <f>SUM(N85*$E85*$F85*$H85*$J85*$O$11)</f>
        <v>0</v>
      </c>
      <c r="P85" s="250"/>
      <c r="Q85" s="98"/>
      <c r="R85" s="565"/>
      <c r="S85" s="566"/>
      <c r="T85" s="97"/>
      <c r="U85" s="98">
        <f t="shared" ref="U85:U96" si="110">T85*E86*F86*H86*J86</f>
        <v>0</v>
      </c>
      <c r="V85" s="250"/>
      <c r="W85" s="98"/>
      <c r="X85" s="250"/>
      <c r="Y85" s="97"/>
      <c r="Z85" s="326"/>
      <c r="AA85" s="98"/>
      <c r="AB85" s="250"/>
      <c r="AC85" s="98"/>
      <c r="AD85" s="250"/>
      <c r="AE85" s="98"/>
      <c r="AF85" s="250">
        <v>0</v>
      </c>
      <c r="AG85" s="98">
        <v>0</v>
      </c>
      <c r="AH85" s="250">
        <v>0</v>
      </c>
      <c r="AI85" s="98">
        <v>0</v>
      </c>
      <c r="AJ85" s="250"/>
      <c r="AK85" s="98"/>
      <c r="AL85" s="326"/>
      <c r="AM85" s="98"/>
      <c r="AN85" s="250"/>
      <c r="AO85" s="97"/>
      <c r="AP85" s="250"/>
      <c r="AQ85" s="98"/>
      <c r="AR85" s="250"/>
      <c r="AS85" s="98"/>
      <c r="AT85" s="250"/>
      <c r="AU85" s="98"/>
      <c r="AV85" s="250"/>
      <c r="AW85" s="98"/>
      <c r="AX85" s="250"/>
      <c r="AY85" s="98"/>
      <c r="AZ85" s="250"/>
      <c r="BA85" s="98"/>
      <c r="BB85" s="250"/>
      <c r="BC85" s="98"/>
      <c r="BD85" s="250"/>
      <c r="BE85" s="98"/>
      <c r="BF85" s="250"/>
      <c r="BG85" s="98"/>
      <c r="BH85" s="250"/>
      <c r="BI85" s="98"/>
      <c r="BJ85" s="250"/>
      <c r="BK85" s="98"/>
      <c r="BL85" s="250"/>
      <c r="BM85" s="98"/>
      <c r="BN85" s="250"/>
      <c r="BO85" s="98"/>
      <c r="BP85" s="353"/>
      <c r="BQ85" s="98"/>
      <c r="BR85" s="250"/>
      <c r="BS85" s="98"/>
      <c r="BT85" s="250"/>
      <c r="BU85" s="98"/>
      <c r="BV85" s="328"/>
      <c r="BW85" s="98"/>
      <c r="BX85" s="250"/>
      <c r="BY85" s="98"/>
      <c r="BZ85" s="328"/>
      <c r="CA85" s="329"/>
      <c r="CB85" s="250"/>
      <c r="CC85" s="98"/>
      <c r="CD85" s="250"/>
      <c r="CE85" s="98"/>
      <c r="CF85" s="250"/>
      <c r="CG85" s="98"/>
      <c r="CH85" s="250"/>
      <c r="CI85" s="98"/>
      <c r="CJ85" s="250"/>
      <c r="CK85" s="98"/>
      <c r="CL85" s="250"/>
      <c r="CM85" s="98"/>
      <c r="CN85" s="250"/>
      <c r="CO85" s="98"/>
      <c r="CP85" s="250"/>
      <c r="CQ85" s="98"/>
      <c r="CR85" s="250"/>
      <c r="CS85" s="98"/>
      <c r="CT85" s="97"/>
      <c r="CU85" s="98"/>
      <c r="CV85" s="97"/>
      <c r="CW85" s="98"/>
      <c r="CX85" s="331">
        <f t="shared" si="108"/>
        <v>0</v>
      </c>
      <c r="CY85" s="331">
        <f t="shared" si="109"/>
        <v>0</v>
      </c>
    </row>
    <row r="86" spans="1:103" x14ac:dyDescent="0.25">
      <c r="A86" s="91"/>
      <c r="B86" s="91">
        <v>49</v>
      </c>
      <c r="C86" s="245" t="s">
        <v>1042</v>
      </c>
      <c r="D86" s="278" t="s">
        <v>486</v>
      </c>
      <c r="E86" s="246">
        <v>13540</v>
      </c>
      <c r="F86" s="157">
        <v>3.14</v>
      </c>
      <c r="G86" s="93"/>
      <c r="H86" s="247">
        <v>1</v>
      </c>
      <c r="I86" s="248"/>
      <c r="J86" s="164">
        <v>1.4</v>
      </c>
      <c r="K86" s="164">
        <v>1.68</v>
      </c>
      <c r="L86" s="164">
        <v>2.23</v>
      </c>
      <c r="M86" s="165">
        <v>2.57</v>
      </c>
      <c r="N86" s="249"/>
      <c r="O86" s="98"/>
      <c r="P86" s="250"/>
      <c r="Q86" s="98"/>
      <c r="R86" s="565"/>
      <c r="S86" s="566"/>
      <c r="T86" s="97"/>
      <c r="U86" s="98">
        <f t="shared" si="110"/>
        <v>0</v>
      </c>
      <c r="V86" s="250"/>
      <c r="W86" s="98"/>
      <c r="X86" s="250"/>
      <c r="Y86" s="97"/>
      <c r="Z86" s="326"/>
      <c r="AA86" s="98"/>
      <c r="AB86" s="250"/>
      <c r="AC86" s="98"/>
      <c r="AD86" s="250"/>
      <c r="AE86" s="98"/>
      <c r="AF86" s="250">
        <v>0</v>
      </c>
      <c r="AG86" s="98">
        <v>0</v>
      </c>
      <c r="AH86" s="250">
        <v>0</v>
      </c>
      <c r="AI86" s="98">
        <v>0</v>
      </c>
      <c r="AJ86" s="250"/>
      <c r="AK86" s="98"/>
      <c r="AL86" s="326"/>
      <c r="AM86" s="98"/>
      <c r="AN86" s="250"/>
      <c r="AO86" s="97"/>
      <c r="AP86" s="250"/>
      <c r="AQ86" s="98"/>
      <c r="AR86" s="250"/>
      <c r="AS86" s="98"/>
      <c r="AT86" s="250"/>
      <c r="AU86" s="98"/>
      <c r="AV86" s="250"/>
      <c r="AW86" s="98"/>
      <c r="AX86" s="250"/>
      <c r="AY86" s="98"/>
      <c r="AZ86" s="250"/>
      <c r="BA86" s="98"/>
      <c r="BB86" s="250"/>
      <c r="BC86" s="98"/>
      <c r="BD86" s="250"/>
      <c r="BE86" s="98"/>
      <c r="BF86" s="250"/>
      <c r="BG86" s="98"/>
      <c r="BH86" s="250"/>
      <c r="BI86" s="98"/>
      <c r="BJ86" s="250"/>
      <c r="BK86" s="98"/>
      <c r="BL86" s="250"/>
      <c r="BM86" s="98"/>
      <c r="BN86" s="250"/>
      <c r="BO86" s="98"/>
      <c r="BP86" s="353"/>
      <c r="BQ86" s="98"/>
      <c r="BR86" s="250"/>
      <c r="BS86" s="98"/>
      <c r="BT86" s="250"/>
      <c r="BU86" s="98"/>
      <c r="BV86" s="328"/>
      <c r="BW86" s="98"/>
      <c r="BX86" s="250"/>
      <c r="BY86" s="98"/>
      <c r="BZ86" s="328"/>
      <c r="CA86" s="329"/>
      <c r="CB86" s="250"/>
      <c r="CC86" s="98"/>
      <c r="CD86" s="250"/>
      <c r="CE86" s="98"/>
      <c r="CF86" s="250"/>
      <c r="CG86" s="98"/>
      <c r="CH86" s="250"/>
      <c r="CI86" s="98"/>
      <c r="CJ86" s="250"/>
      <c r="CK86" s="98"/>
      <c r="CL86" s="250"/>
      <c r="CM86" s="98"/>
      <c r="CN86" s="250"/>
      <c r="CO86" s="98"/>
      <c r="CP86" s="250"/>
      <c r="CQ86" s="98"/>
      <c r="CR86" s="250"/>
      <c r="CS86" s="98"/>
      <c r="CT86" s="97"/>
      <c r="CU86" s="98"/>
      <c r="CV86" s="97"/>
      <c r="CW86" s="98"/>
      <c r="CX86" s="331">
        <f t="shared" si="108"/>
        <v>0</v>
      </c>
      <c r="CY86" s="331">
        <f t="shared" si="109"/>
        <v>0</v>
      </c>
    </row>
    <row r="87" spans="1:103" x14ac:dyDescent="0.25">
      <c r="A87" s="91"/>
      <c r="B87" s="91">
        <v>50</v>
      </c>
      <c r="C87" s="245" t="s">
        <v>1043</v>
      </c>
      <c r="D87" s="278" t="s">
        <v>488</v>
      </c>
      <c r="E87" s="246">
        <v>13540</v>
      </c>
      <c r="F87" s="163">
        <v>4.2</v>
      </c>
      <c r="G87" s="93"/>
      <c r="H87" s="247">
        <v>1</v>
      </c>
      <c r="I87" s="248"/>
      <c r="J87" s="164">
        <v>1.4</v>
      </c>
      <c r="K87" s="164">
        <v>1.68</v>
      </c>
      <c r="L87" s="164">
        <v>2.23</v>
      </c>
      <c r="M87" s="165">
        <v>2.57</v>
      </c>
      <c r="N87" s="249"/>
      <c r="O87" s="98"/>
      <c r="P87" s="250"/>
      <c r="Q87" s="98"/>
      <c r="R87" s="565"/>
      <c r="S87" s="566"/>
      <c r="T87" s="97">
        <v>8</v>
      </c>
      <c r="U87" s="98">
        <f t="shared" si="110"/>
        <v>814349.76</v>
      </c>
      <c r="V87" s="250"/>
      <c r="W87" s="98"/>
      <c r="X87" s="250"/>
      <c r="Y87" s="97"/>
      <c r="Z87" s="326"/>
      <c r="AA87" s="98"/>
      <c r="AB87" s="250"/>
      <c r="AC87" s="98"/>
      <c r="AD87" s="250"/>
      <c r="AE87" s="98"/>
      <c r="AF87" s="250">
        <v>0</v>
      </c>
      <c r="AG87" s="98">
        <v>0</v>
      </c>
      <c r="AH87" s="250">
        <v>0</v>
      </c>
      <c r="AI87" s="98">
        <v>0</v>
      </c>
      <c r="AJ87" s="250"/>
      <c r="AK87" s="98"/>
      <c r="AL87" s="326"/>
      <c r="AM87" s="98"/>
      <c r="AN87" s="250"/>
      <c r="AO87" s="97"/>
      <c r="AP87" s="250"/>
      <c r="AQ87" s="98"/>
      <c r="AR87" s="250"/>
      <c r="AS87" s="98"/>
      <c r="AT87" s="250"/>
      <c r="AU87" s="98"/>
      <c r="AV87" s="250"/>
      <c r="AW87" s="98"/>
      <c r="AX87" s="250"/>
      <c r="AY87" s="98"/>
      <c r="AZ87" s="250"/>
      <c r="BA87" s="98"/>
      <c r="BB87" s="250"/>
      <c r="BC87" s="98"/>
      <c r="BD87" s="250"/>
      <c r="BE87" s="98"/>
      <c r="BF87" s="250"/>
      <c r="BG87" s="98"/>
      <c r="BH87" s="250"/>
      <c r="BI87" s="98"/>
      <c r="BJ87" s="250"/>
      <c r="BK87" s="98"/>
      <c r="BL87" s="250"/>
      <c r="BM87" s="98"/>
      <c r="BN87" s="250"/>
      <c r="BO87" s="98"/>
      <c r="BP87" s="353"/>
      <c r="BQ87" s="98"/>
      <c r="BR87" s="250"/>
      <c r="BS87" s="98"/>
      <c r="BT87" s="250"/>
      <c r="BU87" s="98"/>
      <c r="BV87" s="328"/>
      <c r="BW87" s="98"/>
      <c r="BX87" s="250"/>
      <c r="BY87" s="98"/>
      <c r="BZ87" s="328"/>
      <c r="CA87" s="329"/>
      <c r="CB87" s="250"/>
      <c r="CC87" s="98"/>
      <c r="CD87" s="250"/>
      <c r="CE87" s="98"/>
      <c r="CF87" s="250"/>
      <c r="CG87" s="98"/>
      <c r="CH87" s="250"/>
      <c r="CI87" s="98"/>
      <c r="CJ87" s="250"/>
      <c r="CK87" s="98"/>
      <c r="CL87" s="250"/>
      <c r="CM87" s="98"/>
      <c r="CN87" s="250"/>
      <c r="CO87" s="98"/>
      <c r="CP87" s="250"/>
      <c r="CQ87" s="98"/>
      <c r="CR87" s="250"/>
      <c r="CS87" s="98"/>
      <c r="CT87" s="97"/>
      <c r="CU87" s="98"/>
      <c r="CV87" s="97"/>
      <c r="CW87" s="98"/>
      <c r="CX87" s="331">
        <f t="shared" si="108"/>
        <v>8</v>
      </c>
      <c r="CY87" s="331">
        <f t="shared" si="109"/>
        <v>814349.76</v>
      </c>
    </row>
    <row r="88" spans="1:103" x14ac:dyDescent="0.25">
      <c r="A88" s="91"/>
      <c r="B88" s="91">
        <v>51</v>
      </c>
      <c r="C88" s="245" t="s">
        <v>1044</v>
      </c>
      <c r="D88" s="278" t="s">
        <v>490</v>
      </c>
      <c r="E88" s="246">
        <v>13540</v>
      </c>
      <c r="F88" s="157">
        <v>5.37</v>
      </c>
      <c r="G88" s="93"/>
      <c r="H88" s="247">
        <v>1</v>
      </c>
      <c r="I88" s="248"/>
      <c r="J88" s="164">
        <v>1.4</v>
      </c>
      <c r="K88" s="164">
        <v>1.68</v>
      </c>
      <c r="L88" s="164">
        <v>2.23</v>
      </c>
      <c r="M88" s="165">
        <v>2.57</v>
      </c>
      <c r="N88" s="249"/>
      <c r="O88" s="98"/>
      <c r="P88" s="250"/>
      <c r="Q88" s="98"/>
      <c r="R88" s="565"/>
      <c r="S88" s="566"/>
      <c r="T88" s="97">
        <v>10</v>
      </c>
      <c r="U88" s="98">
        <f t="shared" si="110"/>
        <v>1190436.7999999998</v>
      </c>
      <c r="V88" s="250"/>
      <c r="W88" s="98"/>
      <c r="X88" s="250"/>
      <c r="Y88" s="97"/>
      <c r="Z88" s="326"/>
      <c r="AA88" s="98"/>
      <c r="AB88" s="250"/>
      <c r="AC88" s="98"/>
      <c r="AD88" s="250"/>
      <c r="AE88" s="98"/>
      <c r="AF88" s="250">
        <v>0</v>
      </c>
      <c r="AG88" s="98">
        <v>0</v>
      </c>
      <c r="AH88" s="250">
        <v>0</v>
      </c>
      <c r="AI88" s="98">
        <v>0</v>
      </c>
      <c r="AJ88" s="250"/>
      <c r="AK88" s="98"/>
      <c r="AL88" s="326"/>
      <c r="AM88" s="98"/>
      <c r="AN88" s="250"/>
      <c r="AO88" s="97"/>
      <c r="AP88" s="250"/>
      <c r="AQ88" s="98"/>
      <c r="AR88" s="250"/>
      <c r="AS88" s="98"/>
      <c r="AT88" s="250"/>
      <c r="AU88" s="98"/>
      <c r="AV88" s="250"/>
      <c r="AW88" s="98"/>
      <c r="AX88" s="250"/>
      <c r="AY88" s="98"/>
      <c r="AZ88" s="250"/>
      <c r="BA88" s="98"/>
      <c r="BB88" s="250"/>
      <c r="BC88" s="98"/>
      <c r="BD88" s="250"/>
      <c r="BE88" s="98"/>
      <c r="BF88" s="250"/>
      <c r="BG88" s="98"/>
      <c r="BH88" s="250"/>
      <c r="BI88" s="98"/>
      <c r="BJ88" s="250"/>
      <c r="BK88" s="98"/>
      <c r="BL88" s="250"/>
      <c r="BM88" s="98"/>
      <c r="BN88" s="250"/>
      <c r="BO88" s="98"/>
      <c r="BP88" s="353"/>
      <c r="BQ88" s="98"/>
      <c r="BR88" s="250"/>
      <c r="BS88" s="98"/>
      <c r="BT88" s="250"/>
      <c r="BU88" s="98"/>
      <c r="BV88" s="328"/>
      <c r="BW88" s="98"/>
      <c r="BX88" s="250"/>
      <c r="BY88" s="98"/>
      <c r="BZ88" s="328"/>
      <c r="CA88" s="329"/>
      <c r="CB88" s="250"/>
      <c r="CC88" s="98"/>
      <c r="CD88" s="250"/>
      <c r="CE88" s="98"/>
      <c r="CF88" s="250"/>
      <c r="CG88" s="98"/>
      <c r="CH88" s="250"/>
      <c r="CI88" s="98"/>
      <c r="CJ88" s="250"/>
      <c r="CK88" s="98"/>
      <c r="CL88" s="250"/>
      <c r="CM88" s="98"/>
      <c r="CN88" s="250"/>
      <c r="CO88" s="98"/>
      <c r="CP88" s="250"/>
      <c r="CQ88" s="98"/>
      <c r="CR88" s="250"/>
      <c r="CS88" s="98"/>
      <c r="CT88" s="97"/>
      <c r="CU88" s="98"/>
      <c r="CV88" s="97"/>
      <c r="CW88" s="98"/>
      <c r="CX88" s="331">
        <f t="shared" si="108"/>
        <v>10</v>
      </c>
      <c r="CY88" s="331">
        <f t="shared" si="109"/>
        <v>1190436.7999999998</v>
      </c>
    </row>
    <row r="89" spans="1:103" x14ac:dyDescent="0.25">
      <c r="A89" s="91"/>
      <c r="B89" s="91">
        <v>52</v>
      </c>
      <c r="C89" s="245" t="s">
        <v>1045</v>
      </c>
      <c r="D89" s="278" t="s">
        <v>492</v>
      </c>
      <c r="E89" s="246">
        <v>13540</v>
      </c>
      <c r="F89" s="157">
        <v>6.28</v>
      </c>
      <c r="G89" s="93"/>
      <c r="H89" s="247">
        <v>1</v>
      </c>
      <c r="I89" s="248"/>
      <c r="J89" s="164">
        <v>1.4</v>
      </c>
      <c r="K89" s="164">
        <v>1.68</v>
      </c>
      <c r="L89" s="164">
        <v>2.23</v>
      </c>
      <c r="M89" s="165">
        <v>2.57</v>
      </c>
      <c r="N89" s="249"/>
      <c r="O89" s="98"/>
      <c r="P89" s="250"/>
      <c r="Q89" s="98"/>
      <c r="R89" s="565"/>
      <c r="S89" s="566"/>
      <c r="T89" s="97"/>
      <c r="U89" s="98">
        <f t="shared" si="110"/>
        <v>0</v>
      </c>
      <c r="V89" s="250"/>
      <c r="W89" s="98"/>
      <c r="X89" s="250"/>
      <c r="Y89" s="97"/>
      <c r="Z89" s="326"/>
      <c r="AA89" s="98"/>
      <c r="AB89" s="250"/>
      <c r="AC89" s="98"/>
      <c r="AD89" s="250"/>
      <c r="AE89" s="98"/>
      <c r="AF89" s="250">
        <v>0</v>
      </c>
      <c r="AG89" s="98">
        <v>0</v>
      </c>
      <c r="AH89" s="250">
        <v>0</v>
      </c>
      <c r="AI89" s="98">
        <v>0</v>
      </c>
      <c r="AJ89" s="250"/>
      <c r="AK89" s="98"/>
      <c r="AL89" s="326"/>
      <c r="AM89" s="98"/>
      <c r="AN89" s="250"/>
      <c r="AO89" s="97"/>
      <c r="AP89" s="250"/>
      <c r="AQ89" s="98"/>
      <c r="AR89" s="250"/>
      <c r="AS89" s="98"/>
      <c r="AT89" s="250"/>
      <c r="AU89" s="98"/>
      <c r="AV89" s="250"/>
      <c r="AW89" s="98"/>
      <c r="AX89" s="250"/>
      <c r="AY89" s="98"/>
      <c r="AZ89" s="250"/>
      <c r="BA89" s="98"/>
      <c r="BB89" s="250"/>
      <c r="BC89" s="98"/>
      <c r="BD89" s="250"/>
      <c r="BE89" s="98"/>
      <c r="BF89" s="250"/>
      <c r="BG89" s="98"/>
      <c r="BH89" s="250"/>
      <c r="BI89" s="98"/>
      <c r="BJ89" s="250"/>
      <c r="BK89" s="98"/>
      <c r="BL89" s="250"/>
      <c r="BM89" s="98"/>
      <c r="BN89" s="250"/>
      <c r="BO89" s="98"/>
      <c r="BP89" s="353"/>
      <c r="BQ89" s="98"/>
      <c r="BR89" s="250"/>
      <c r="BS89" s="98"/>
      <c r="BT89" s="250"/>
      <c r="BU89" s="98"/>
      <c r="BV89" s="328"/>
      <c r="BW89" s="98"/>
      <c r="BX89" s="250"/>
      <c r="BY89" s="98"/>
      <c r="BZ89" s="328"/>
      <c r="CA89" s="329"/>
      <c r="CB89" s="250"/>
      <c r="CC89" s="98"/>
      <c r="CD89" s="250"/>
      <c r="CE89" s="98"/>
      <c r="CF89" s="250"/>
      <c r="CG89" s="98"/>
      <c r="CH89" s="250"/>
      <c r="CI89" s="98"/>
      <c r="CJ89" s="250"/>
      <c r="CK89" s="98"/>
      <c r="CL89" s="250"/>
      <c r="CM89" s="98"/>
      <c r="CN89" s="250"/>
      <c r="CO89" s="98"/>
      <c r="CP89" s="250"/>
      <c r="CQ89" s="98"/>
      <c r="CR89" s="250"/>
      <c r="CS89" s="98"/>
      <c r="CT89" s="97"/>
      <c r="CU89" s="98"/>
      <c r="CV89" s="97"/>
      <c r="CW89" s="98"/>
      <c r="CX89" s="331">
        <f t="shared" si="108"/>
        <v>0</v>
      </c>
      <c r="CY89" s="331">
        <f t="shared" si="109"/>
        <v>0</v>
      </c>
    </row>
    <row r="90" spans="1:103" x14ac:dyDescent="0.25">
      <c r="A90" s="91"/>
      <c r="B90" s="91">
        <v>53</v>
      </c>
      <c r="C90" s="245" t="s">
        <v>1046</v>
      </c>
      <c r="D90" s="278" t="s">
        <v>494</v>
      </c>
      <c r="E90" s="246">
        <v>13540</v>
      </c>
      <c r="F90" s="157">
        <v>10.97</v>
      </c>
      <c r="G90" s="93"/>
      <c r="H90" s="247">
        <v>1</v>
      </c>
      <c r="I90" s="248"/>
      <c r="J90" s="164">
        <v>1.4</v>
      </c>
      <c r="K90" s="164">
        <v>1.68</v>
      </c>
      <c r="L90" s="164">
        <v>2.23</v>
      </c>
      <c r="M90" s="165">
        <v>2.57</v>
      </c>
      <c r="N90" s="249"/>
      <c r="O90" s="98"/>
      <c r="P90" s="250"/>
      <c r="Q90" s="98"/>
      <c r="R90" s="565"/>
      <c r="S90" s="566"/>
      <c r="T90" s="97"/>
      <c r="U90" s="98">
        <f t="shared" si="110"/>
        <v>0</v>
      </c>
      <c r="V90" s="250"/>
      <c r="W90" s="98"/>
      <c r="X90" s="250"/>
      <c r="Y90" s="97"/>
      <c r="Z90" s="326"/>
      <c r="AA90" s="98"/>
      <c r="AB90" s="250"/>
      <c r="AC90" s="98"/>
      <c r="AD90" s="250"/>
      <c r="AE90" s="98"/>
      <c r="AF90" s="250">
        <v>0</v>
      </c>
      <c r="AG90" s="98">
        <v>0</v>
      </c>
      <c r="AH90" s="250">
        <v>0</v>
      </c>
      <c r="AI90" s="98">
        <v>0</v>
      </c>
      <c r="AJ90" s="250"/>
      <c r="AK90" s="98"/>
      <c r="AL90" s="326"/>
      <c r="AM90" s="98"/>
      <c r="AN90" s="250"/>
      <c r="AO90" s="97"/>
      <c r="AP90" s="250"/>
      <c r="AQ90" s="98"/>
      <c r="AR90" s="250"/>
      <c r="AS90" s="98"/>
      <c r="AT90" s="250"/>
      <c r="AU90" s="98"/>
      <c r="AV90" s="250"/>
      <c r="AW90" s="98"/>
      <c r="AX90" s="250"/>
      <c r="AY90" s="98"/>
      <c r="AZ90" s="250"/>
      <c r="BA90" s="98"/>
      <c r="BB90" s="250"/>
      <c r="BC90" s="98"/>
      <c r="BD90" s="250"/>
      <c r="BE90" s="98"/>
      <c r="BF90" s="250"/>
      <c r="BG90" s="98"/>
      <c r="BH90" s="250"/>
      <c r="BI90" s="98"/>
      <c r="BJ90" s="250"/>
      <c r="BK90" s="98"/>
      <c r="BL90" s="250"/>
      <c r="BM90" s="98"/>
      <c r="BN90" s="250"/>
      <c r="BO90" s="98"/>
      <c r="BP90" s="353"/>
      <c r="BQ90" s="98"/>
      <c r="BR90" s="250"/>
      <c r="BS90" s="98"/>
      <c r="BT90" s="250"/>
      <c r="BU90" s="98"/>
      <c r="BV90" s="328"/>
      <c r="BW90" s="98"/>
      <c r="BX90" s="250"/>
      <c r="BY90" s="98"/>
      <c r="BZ90" s="328"/>
      <c r="CA90" s="329"/>
      <c r="CB90" s="250"/>
      <c r="CC90" s="98"/>
      <c r="CD90" s="250"/>
      <c r="CE90" s="98"/>
      <c r="CF90" s="250"/>
      <c r="CG90" s="98"/>
      <c r="CH90" s="250"/>
      <c r="CI90" s="98"/>
      <c r="CJ90" s="250"/>
      <c r="CK90" s="98"/>
      <c r="CL90" s="250"/>
      <c r="CM90" s="98"/>
      <c r="CN90" s="250"/>
      <c r="CO90" s="98"/>
      <c r="CP90" s="250"/>
      <c r="CQ90" s="98"/>
      <c r="CR90" s="250"/>
      <c r="CS90" s="98"/>
      <c r="CT90" s="97"/>
      <c r="CU90" s="98"/>
      <c r="CV90" s="97"/>
      <c r="CW90" s="98"/>
      <c r="CX90" s="331">
        <f t="shared" si="108"/>
        <v>0</v>
      </c>
      <c r="CY90" s="331">
        <f t="shared" si="109"/>
        <v>0</v>
      </c>
    </row>
    <row r="91" spans="1:103" x14ac:dyDescent="0.25">
      <c r="A91" s="91"/>
      <c r="B91" s="91">
        <v>54</v>
      </c>
      <c r="C91" s="245" t="s">
        <v>1047</v>
      </c>
      <c r="D91" s="278" t="s">
        <v>496</v>
      </c>
      <c r="E91" s="246">
        <v>13540</v>
      </c>
      <c r="F91" s="157">
        <v>15.38</v>
      </c>
      <c r="G91" s="93"/>
      <c r="H91" s="247">
        <v>1</v>
      </c>
      <c r="I91" s="248"/>
      <c r="J91" s="164">
        <v>1.4</v>
      </c>
      <c r="K91" s="164">
        <v>1.68</v>
      </c>
      <c r="L91" s="164">
        <v>2.23</v>
      </c>
      <c r="M91" s="165">
        <v>2.57</v>
      </c>
      <c r="N91" s="249"/>
      <c r="O91" s="98"/>
      <c r="P91" s="250"/>
      <c r="Q91" s="98"/>
      <c r="R91" s="565"/>
      <c r="S91" s="566"/>
      <c r="T91" s="97">
        <v>2</v>
      </c>
      <c r="U91" s="98">
        <f t="shared" si="110"/>
        <v>1010354.7999999999</v>
      </c>
      <c r="V91" s="250"/>
      <c r="W91" s="98"/>
      <c r="X91" s="250"/>
      <c r="Y91" s="97"/>
      <c r="Z91" s="326"/>
      <c r="AA91" s="98"/>
      <c r="AB91" s="250"/>
      <c r="AC91" s="98"/>
      <c r="AD91" s="250"/>
      <c r="AE91" s="98"/>
      <c r="AF91" s="250">
        <v>0</v>
      </c>
      <c r="AG91" s="98">
        <v>0</v>
      </c>
      <c r="AH91" s="250">
        <v>0</v>
      </c>
      <c r="AI91" s="98">
        <v>0</v>
      </c>
      <c r="AJ91" s="250"/>
      <c r="AK91" s="98"/>
      <c r="AL91" s="326"/>
      <c r="AM91" s="98"/>
      <c r="AN91" s="250"/>
      <c r="AO91" s="97"/>
      <c r="AP91" s="250"/>
      <c r="AQ91" s="98"/>
      <c r="AR91" s="250"/>
      <c r="AS91" s="98"/>
      <c r="AT91" s="250"/>
      <c r="AU91" s="98"/>
      <c r="AV91" s="250"/>
      <c r="AW91" s="98"/>
      <c r="AX91" s="250"/>
      <c r="AY91" s="98"/>
      <c r="AZ91" s="250"/>
      <c r="BA91" s="98"/>
      <c r="BB91" s="250"/>
      <c r="BC91" s="98"/>
      <c r="BD91" s="250"/>
      <c r="BE91" s="98"/>
      <c r="BF91" s="250"/>
      <c r="BG91" s="98"/>
      <c r="BH91" s="250"/>
      <c r="BI91" s="98"/>
      <c r="BJ91" s="250"/>
      <c r="BK91" s="98"/>
      <c r="BL91" s="250"/>
      <c r="BM91" s="98"/>
      <c r="BN91" s="250"/>
      <c r="BO91" s="98"/>
      <c r="BP91" s="353"/>
      <c r="BQ91" s="98"/>
      <c r="BR91" s="250"/>
      <c r="BS91" s="98"/>
      <c r="BT91" s="250"/>
      <c r="BU91" s="98"/>
      <c r="BV91" s="328"/>
      <c r="BW91" s="98"/>
      <c r="BX91" s="250"/>
      <c r="BY91" s="98"/>
      <c r="BZ91" s="328"/>
      <c r="CA91" s="329"/>
      <c r="CB91" s="250"/>
      <c r="CC91" s="98"/>
      <c r="CD91" s="250"/>
      <c r="CE91" s="98"/>
      <c r="CF91" s="250"/>
      <c r="CG91" s="98"/>
      <c r="CH91" s="250"/>
      <c r="CI91" s="98"/>
      <c r="CJ91" s="250"/>
      <c r="CK91" s="98"/>
      <c r="CL91" s="250"/>
      <c r="CM91" s="98"/>
      <c r="CN91" s="250"/>
      <c r="CO91" s="98"/>
      <c r="CP91" s="250"/>
      <c r="CQ91" s="98"/>
      <c r="CR91" s="250"/>
      <c r="CS91" s="98"/>
      <c r="CT91" s="97"/>
      <c r="CU91" s="98"/>
      <c r="CV91" s="97"/>
      <c r="CW91" s="98"/>
      <c r="CX91" s="331">
        <f t="shared" si="108"/>
        <v>2</v>
      </c>
      <c r="CY91" s="331">
        <f t="shared" si="109"/>
        <v>1010354.7999999999</v>
      </c>
    </row>
    <row r="92" spans="1:103" x14ac:dyDescent="0.25">
      <c r="A92" s="91"/>
      <c r="B92" s="91">
        <v>55</v>
      </c>
      <c r="C92" s="245" t="s">
        <v>1048</v>
      </c>
      <c r="D92" s="278" t="s">
        <v>498</v>
      </c>
      <c r="E92" s="246">
        <v>13540</v>
      </c>
      <c r="F92" s="157">
        <v>26.65</v>
      </c>
      <c r="G92" s="93"/>
      <c r="H92" s="247">
        <v>1</v>
      </c>
      <c r="I92" s="248"/>
      <c r="J92" s="164">
        <v>1.4</v>
      </c>
      <c r="K92" s="164">
        <v>1.68</v>
      </c>
      <c r="L92" s="164">
        <v>2.23</v>
      </c>
      <c r="M92" s="165">
        <v>2.57</v>
      </c>
      <c r="N92" s="249"/>
      <c r="O92" s="98"/>
      <c r="P92" s="250"/>
      <c r="Q92" s="98"/>
      <c r="R92" s="565"/>
      <c r="S92" s="566"/>
      <c r="T92" s="97"/>
      <c r="U92" s="98">
        <f t="shared" si="110"/>
        <v>0</v>
      </c>
      <c r="V92" s="250"/>
      <c r="W92" s="98"/>
      <c r="X92" s="250"/>
      <c r="Y92" s="97"/>
      <c r="Z92" s="326"/>
      <c r="AA92" s="98"/>
      <c r="AB92" s="250"/>
      <c r="AC92" s="98"/>
      <c r="AD92" s="250"/>
      <c r="AE92" s="98"/>
      <c r="AF92" s="250">
        <v>0</v>
      </c>
      <c r="AG92" s="98">
        <v>0</v>
      </c>
      <c r="AH92" s="250">
        <v>0</v>
      </c>
      <c r="AI92" s="98">
        <v>0</v>
      </c>
      <c r="AJ92" s="250"/>
      <c r="AK92" s="98"/>
      <c r="AL92" s="326"/>
      <c r="AM92" s="98"/>
      <c r="AN92" s="250"/>
      <c r="AO92" s="97"/>
      <c r="AP92" s="250"/>
      <c r="AQ92" s="98"/>
      <c r="AR92" s="250"/>
      <c r="AS92" s="98"/>
      <c r="AT92" s="250"/>
      <c r="AU92" s="98"/>
      <c r="AV92" s="250"/>
      <c r="AW92" s="98"/>
      <c r="AX92" s="250"/>
      <c r="AY92" s="98"/>
      <c r="AZ92" s="250"/>
      <c r="BA92" s="98"/>
      <c r="BB92" s="250"/>
      <c r="BC92" s="98"/>
      <c r="BD92" s="250"/>
      <c r="BE92" s="98"/>
      <c r="BF92" s="250"/>
      <c r="BG92" s="98"/>
      <c r="BH92" s="250"/>
      <c r="BI92" s="98"/>
      <c r="BJ92" s="250"/>
      <c r="BK92" s="98"/>
      <c r="BL92" s="250"/>
      <c r="BM92" s="98"/>
      <c r="BN92" s="250"/>
      <c r="BO92" s="98"/>
      <c r="BP92" s="353"/>
      <c r="BQ92" s="98"/>
      <c r="BR92" s="250"/>
      <c r="BS92" s="98"/>
      <c r="BT92" s="250"/>
      <c r="BU92" s="98"/>
      <c r="BV92" s="328"/>
      <c r="BW92" s="98"/>
      <c r="BX92" s="250"/>
      <c r="BY92" s="98"/>
      <c r="BZ92" s="328"/>
      <c r="CA92" s="329"/>
      <c r="CB92" s="250"/>
      <c r="CC92" s="98"/>
      <c r="CD92" s="250"/>
      <c r="CE92" s="98"/>
      <c r="CF92" s="250"/>
      <c r="CG92" s="98"/>
      <c r="CH92" s="250"/>
      <c r="CI92" s="98"/>
      <c r="CJ92" s="250"/>
      <c r="CK92" s="98"/>
      <c r="CL92" s="250"/>
      <c r="CM92" s="98"/>
      <c r="CN92" s="250"/>
      <c r="CO92" s="98"/>
      <c r="CP92" s="250"/>
      <c r="CQ92" s="98"/>
      <c r="CR92" s="250"/>
      <c r="CS92" s="98"/>
      <c r="CT92" s="97"/>
      <c r="CU92" s="98"/>
      <c r="CV92" s="97"/>
      <c r="CW92" s="98"/>
      <c r="CX92" s="331">
        <f t="shared" si="108"/>
        <v>0</v>
      </c>
      <c r="CY92" s="331">
        <f t="shared" si="109"/>
        <v>0</v>
      </c>
    </row>
    <row r="93" spans="1:103" ht="30" x14ac:dyDescent="0.25">
      <c r="A93" s="91"/>
      <c r="B93" s="91">
        <v>56</v>
      </c>
      <c r="C93" s="245" t="s">
        <v>1049</v>
      </c>
      <c r="D93" s="278" t="s">
        <v>500</v>
      </c>
      <c r="E93" s="246">
        <v>13540</v>
      </c>
      <c r="F93" s="163">
        <v>4.4000000000000004</v>
      </c>
      <c r="G93" s="93"/>
      <c r="H93" s="247">
        <v>1</v>
      </c>
      <c r="I93" s="248"/>
      <c r="J93" s="164">
        <v>1.4</v>
      </c>
      <c r="K93" s="164">
        <v>1.68</v>
      </c>
      <c r="L93" s="164">
        <v>2.23</v>
      </c>
      <c r="M93" s="165">
        <v>2.57</v>
      </c>
      <c r="N93" s="249"/>
      <c r="O93" s="98"/>
      <c r="P93" s="250"/>
      <c r="Q93" s="98"/>
      <c r="R93" s="565"/>
      <c r="S93" s="566"/>
      <c r="T93" s="97">
        <v>2</v>
      </c>
      <c r="U93" s="98">
        <f t="shared" si="110"/>
        <v>311257.52</v>
      </c>
      <c r="V93" s="250"/>
      <c r="W93" s="98"/>
      <c r="X93" s="250"/>
      <c r="Y93" s="97"/>
      <c r="Z93" s="326"/>
      <c r="AA93" s="98"/>
      <c r="AB93" s="250"/>
      <c r="AC93" s="98"/>
      <c r="AD93" s="250"/>
      <c r="AE93" s="98"/>
      <c r="AF93" s="250">
        <v>0</v>
      </c>
      <c r="AG93" s="98">
        <v>0</v>
      </c>
      <c r="AH93" s="250">
        <v>0</v>
      </c>
      <c r="AI93" s="98">
        <v>0</v>
      </c>
      <c r="AJ93" s="250"/>
      <c r="AK93" s="98"/>
      <c r="AL93" s="326"/>
      <c r="AM93" s="98"/>
      <c r="AN93" s="250"/>
      <c r="AO93" s="97"/>
      <c r="AP93" s="250"/>
      <c r="AQ93" s="98"/>
      <c r="AR93" s="250"/>
      <c r="AS93" s="98"/>
      <c r="AT93" s="250"/>
      <c r="AU93" s="98"/>
      <c r="AV93" s="250"/>
      <c r="AW93" s="98"/>
      <c r="AX93" s="250"/>
      <c r="AY93" s="98"/>
      <c r="AZ93" s="250"/>
      <c r="BA93" s="98"/>
      <c r="BB93" s="250"/>
      <c r="BC93" s="98"/>
      <c r="BD93" s="250"/>
      <c r="BE93" s="98"/>
      <c r="BF93" s="250"/>
      <c r="BG93" s="98"/>
      <c r="BH93" s="250"/>
      <c r="BI93" s="98"/>
      <c r="BJ93" s="250"/>
      <c r="BK93" s="98"/>
      <c r="BL93" s="250"/>
      <c r="BM93" s="98"/>
      <c r="BN93" s="250"/>
      <c r="BO93" s="98"/>
      <c r="BP93" s="353"/>
      <c r="BQ93" s="98"/>
      <c r="BR93" s="250"/>
      <c r="BS93" s="98"/>
      <c r="BT93" s="250"/>
      <c r="BU93" s="98"/>
      <c r="BV93" s="328"/>
      <c r="BW93" s="98"/>
      <c r="BX93" s="250"/>
      <c r="BY93" s="98"/>
      <c r="BZ93" s="328"/>
      <c r="CA93" s="329"/>
      <c r="CB93" s="250"/>
      <c r="CC93" s="98"/>
      <c r="CD93" s="250"/>
      <c r="CE93" s="98"/>
      <c r="CF93" s="250"/>
      <c r="CG93" s="98"/>
      <c r="CH93" s="250"/>
      <c r="CI93" s="98"/>
      <c r="CJ93" s="250"/>
      <c r="CK93" s="98"/>
      <c r="CL93" s="250"/>
      <c r="CM93" s="98"/>
      <c r="CN93" s="250"/>
      <c r="CO93" s="98"/>
      <c r="CP93" s="250"/>
      <c r="CQ93" s="98"/>
      <c r="CR93" s="250"/>
      <c r="CS93" s="98"/>
      <c r="CT93" s="97"/>
      <c r="CU93" s="98"/>
      <c r="CV93" s="97"/>
      <c r="CW93" s="98"/>
      <c r="CX93" s="331">
        <f t="shared" si="108"/>
        <v>2</v>
      </c>
      <c r="CY93" s="331">
        <f t="shared" si="109"/>
        <v>311257.52</v>
      </c>
    </row>
    <row r="94" spans="1:103" ht="30" x14ac:dyDescent="0.25">
      <c r="A94" s="91"/>
      <c r="B94" s="91">
        <v>57</v>
      </c>
      <c r="C94" s="245" t="s">
        <v>1050</v>
      </c>
      <c r="D94" s="278" t="s">
        <v>502</v>
      </c>
      <c r="E94" s="246">
        <v>13540</v>
      </c>
      <c r="F94" s="157">
        <v>8.2100000000000009</v>
      </c>
      <c r="G94" s="93"/>
      <c r="H94" s="247">
        <v>1</v>
      </c>
      <c r="I94" s="248"/>
      <c r="J94" s="164">
        <v>1.4</v>
      </c>
      <c r="K94" s="164">
        <v>1.68</v>
      </c>
      <c r="L94" s="164">
        <v>2.23</v>
      </c>
      <c r="M94" s="165">
        <v>2.57</v>
      </c>
      <c r="N94" s="249"/>
      <c r="O94" s="98"/>
      <c r="P94" s="250"/>
      <c r="Q94" s="98"/>
      <c r="R94" s="565"/>
      <c r="S94" s="566"/>
      <c r="T94" s="97"/>
      <c r="U94" s="98">
        <f t="shared" si="110"/>
        <v>0</v>
      </c>
      <c r="V94" s="250"/>
      <c r="W94" s="98"/>
      <c r="X94" s="250"/>
      <c r="Y94" s="97"/>
      <c r="Z94" s="326"/>
      <c r="AA94" s="98"/>
      <c r="AB94" s="250"/>
      <c r="AC94" s="98"/>
      <c r="AD94" s="250"/>
      <c r="AE94" s="98"/>
      <c r="AF94" s="250">
        <v>0</v>
      </c>
      <c r="AG94" s="98">
        <v>0</v>
      </c>
      <c r="AH94" s="250">
        <v>0</v>
      </c>
      <c r="AI94" s="98">
        <v>0</v>
      </c>
      <c r="AJ94" s="250"/>
      <c r="AK94" s="98"/>
      <c r="AL94" s="326"/>
      <c r="AM94" s="98"/>
      <c r="AN94" s="250"/>
      <c r="AO94" s="97"/>
      <c r="AP94" s="250"/>
      <c r="AQ94" s="98"/>
      <c r="AR94" s="250"/>
      <c r="AS94" s="98"/>
      <c r="AT94" s="250"/>
      <c r="AU94" s="98"/>
      <c r="AV94" s="250"/>
      <c r="AW94" s="98"/>
      <c r="AX94" s="250"/>
      <c r="AY94" s="98"/>
      <c r="AZ94" s="250"/>
      <c r="BA94" s="98"/>
      <c r="BB94" s="250"/>
      <c r="BC94" s="98"/>
      <c r="BD94" s="250"/>
      <c r="BE94" s="98"/>
      <c r="BF94" s="250"/>
      <c r="BG94" s="98"/>
      <c r="BH94" s="250"/>
      <c r="BI94" s="98"/>
      <c r="BJ94" s="250"/>
      <c r="BK94" s="98"/>
      <c r="BL94" s="250"/>
      <c r="BM94" s="98"/>
      <c r="BN94" s="250"/>
      <c r="BO94" s="98"/>
      <c r="BP94" s="353"/>
      <c r="BQ94" s="98"/>
      <c r="BR94" s="250"/>
      <c r="BS94" s="98"/>
      <c r="BT94" s="250"/>
      <c r="BU94" s="98"/>
      <c r="BV94" s="328"/>
      <c r="BW94" s="98"/>
      <c r="BX94" s="250"/>
      <c r="BY94" s="98"/>
      <c r="BZ94" s="328"/>
      <c r="CA94" s="329"/>
      <c r="CB94" s="250"/>
      <c r="CC94" s="98"/>
      <c r="CD94" s="250"/>
      <c r="CE94" s="98"/>
      <c r="CF94" s="250"/>
      <c r="CG94" s="98"/>
      <c r="CH94" s="250"/>
      <c r="CI94" s="98"/>
      <c r="CJ94" s="250"/>
      <c r="CK94" s="98"/>
      <c r="CL94" s="250"/>
      <c r="CM94" s="98"/>
      <c r="CN94" s="250"/>
      <c r="CO94" s="98"/>
      <c r="CP94" s="250"/>
      <c r="CQ94" s="98"/>
      <c r="CR94" s="250"/>
      <c r="CS94" s="98"/>
      <c r="CT94" s="97"/>
      <c r="CU94" s="98"/>
      <c r="CV94" s="97"/>
      <c r="CW94" s="98"/>
      <c r="CX94" s="331">
        <f t="shared" si="108"/>
        <v>0</v>
      </c>
      <c r="CY94" s="331">
        <f t="shared" si="109"/>
        <v>0</v>
      </c>
    </row>
    <row r="95" spans="1:103" ht="30" x14ac:dyDescent="0.25">
      <c r="A95" s="91"/>
      <c r="B95" s="91">
        <v>58</v>
      </c>
      <c r="C95" s="245" t="s">
        <v>1051</v>
      </c>
      <c r="D95" s="278" t="s">
        <v>504</v>
      </c>
      <c r="E95" s="246">
        <v>13540</v>
      </c>
      <c r="F95" s="163">
        <v>14.4</v>
      </c>
      <c r="G95" s="93"/>
      <c r="H95" s="247">
        <v>1</v>
      </c>
      <c r="I95" s="248"/>
      <c r="J95" s="164">
        <v>1.4</v>
      </c>
      <c r="K95" s="164">
        <v>1.68</v>
      </c>
      <c r="L95" s="164">
        <v>2.23</v>
      </c>
      <c r="M95" s="165">
        <v>2.57</v>
      </c>
      <c r="N95" s="249"/>
      <c r="O95" s="98"/>
      <c r="P95" s="250"/>
      <c r="Q95" s="98"/>
      <c r="R95" s="565"/>
      <c r="S95" s="566"/>
      <c r="T95" s="97"/>
      <c r="U95" s="98">
        <f t="shared" si="110"/>
        <v>0</v>
      </c>
      <c r="V95" s="250"/>
      <c r="W95" s="98"/>
      <c r="X95" s="250"/>
      <c r="Y95" s="97"/>
      <c r="Z95" s="326"/>
      <c r="AA95" s="98"/>
      <c r="AB95" s="250"/>
      <c r="AC95" s="98"/>
      <c r="AD95" s="250"/>
      <c r="AE95" s="98"/>
      <c r="AF95" s="250">
        <v>0</v>
      </c>
      <c r="AG95" s="98">
        <v>0</v>
      </c>
      <c r="AH95" s="250">
        <v>0</v>
      </c>
      <c r="AI95" s="98">
        <v>0</v>
      </c>
      <c r="AJ95" s="250"/>
      <c r="AK95" s="98"/>
      <c r="AL95" s="326"/>
      <c r="AM95" s="98"/>
      <c r="AN95" s="250"/>
      <c r="AO95" s="97"/>
      <c r="AP95" s="250"/>
      <c r="AQ95" s="98"/>
      <c r="AR95" s="250"/>
      <c r="AS95" s="98"/>
      <c r="AT95" s="250"/>
      <c r="AU95" s="98"/>
      <c r="AV95" s="250"/>
      <c r="AW95" s="98"/>
      <c r="AX95" s="250"/>
      <c r="AY95" s="98"/>
      <c r="AZ95" s="250"/>
      <c r="BA95" s="98"/>
      <c r="BB95" s="250"/>
      <c r="BC95" s="98"/>
      <c r="BD95" s="250"/>
      <c r="BE95" s="98"/>
      <c r="BF95" s="250"/>
      <c r="BG95" s="98"/>
      <c r="BH95" s="250"/>
      <c r="BI95" s="98"/>
      <c r="BJ95" s="250"/>
      <c r="BK95" s="98"/>
      <c r="BL95" s="250"/>
      <c r="BM95" s="98"/>
      <c r="BN95" s="250"/>
      <c r="BO95" s="98"/>
      <c r="BP95" s="353"/>
      <c r="BQ95" s="98"/>
      <c r="BR95" s="250"/>
      <c r="BS95" s="98"/>
      <c r="BT95" s="250"/>
      <c r="BU95" s="98"/>
      <c r="BV95" s="328"/>
      <c r="BW95" s="98"/>
      <c r="BX95" s="250"/>
      <c r="BY95" s="98"/>
      <c r="BZ95" s="328"/>
      <c r="CA95" s="329"/>
      <c r="CB95" s="250"/>
      <c r="CC95" s="98"/>
      <c r="CD95" s="250"/>
      <c r="CE95" s="98"/>
      <c r="CF95" s="250"/>
      <c r="CG95" s="98"/>
      <c r="CH95" s="250"/>
      <c r="CI95" s="98"/>
      <c r="CJ95" s="250"/>
      <c r="CK95" s="98"/>
      <c r="CL95" s="250"/>
      <c r="CM95" s="98"/>
      <c r="CN95" s="250"/>
      <c r="CO95" s="98"/>
      <c r="CP95" s="250"/>
      <c r="CQ95" s="98"/>
      <c r="CR95" s="250"/>
      <c r="CS95" s="98"/>
      <c r="CT95" s="97"/>
      <c r="CU95" s="98"/>
      <c r="CV95" s="97"/>
      <c r="CW95" s="98"/>
      <c r="CX95" s="331">
        <f t="shared" si="108"/>
        <v>0</v>
      </c>
      <c r="CY95" s="331">
        <f t="shared" si="109"/>
        <v>0</v>
      </c>
    </row>
    <row r="96" spans="1:103" ht="30" x14ac:dyDescent="0.25">
      <c r="A96" s="91"/>
      <c r="B96" s="91">
        <v>59</v>
      </c>
      <c r="C96" s="245" t="s">
        <v>1052</v>
      </c>
      <c r="D96" s="278" t="s">
        <v>506</v>
      </c>
      <c r="E96" s="246">
        <v>13540</v>
      </c>
      <c r="F96" s="157">
        <v>26.14</v>
      </c>
      <c r="G96" s="93"/>
      <c r="H96" s="247">
        <v>1</v>
      </c>
      <c r="I96" s="248"/>
      <c r="J96" s="164">
        <v>1.4</v>
      </c>
      <c r="K96" s="164">
        <v>1.68</v>
      </c>
      <c r="L96" s="164">
        <v>2.23</v>
      </c>
      <c r="M96" s="165">
        <v>2.57</v>
      </c>
      <c r="N96" s="249"/>
      <c r="O96" s="98"/>
      <c r="P96" s="250"/>
      <c r="Q96" s="98"/>
      <c r="R96" s="565"/>
      <c r="S96" s="566"/>
      <c r="T96" s="97"/>
      <c r="U96" s="98">
        <f t="shared" si="110"/>
        <v>0</v>
      </c>
      <c r="V96" s="250"/>
      <c r="W96" s="98"/>
      <c r="X96" s="250"/>
      <c r="Y96" s="97"/>
      <c r="Z96" s="326"/>
      <c r="AA96" s="98"/>
      <c r="AB96" s="250"/>
      <c r="AC96" s="98"/>
      <c r="AD96" s="250"/>
      <c r="AE96" s="98"/>
      <c r="AF96" s="250">
        <v>0</v>
      </c>
      <c r="AG96" s="98">
        <v>0</v>
      </c>
      <c r="AH96" s="250">
        <v>0</v>
      </c>
      <c r="AI96" s="98">
        <v>0</v>
      </c>
      <c r="AJ96" s="250"/>
      <c r="AK96" s="98"/>
      <c r="AL96" s="326"/>
      <c r="AM96" s="98"/>
      <c r="AN96" s="250"/>
      <c r="AO96" s="97"/>
      <c r="AP96" s="250"/>
      <c r="AQ96" s="98"/>
      <c r="AR96" s="250"/>
      <c r="AS96" s="98"/>
      <c r="AT96" s="250"/>
      <c r="AU96" s="98"/>
      <c r="AV96" s="250"/>
      <c r="AW96" s="98"/>
      <c r="AX96" s="250"/>
      <c r="AY96" s="98"/>
      <c r="AZ96" s="250"/>
      <c r="BA96" s="98"/>
      <c r="BB96" s="250"/>
      <c r="BC96" s="98"/>
      <c r="BD96" s="250"/>
      <c r="BE96" s="98"/>
      <c r="BF96" s="250"/>
      <c r="BG96" s="98"/>
      <c r="BH96" s="250"/>
      <c r="BI96" s="98"/>
      <c r="BJ96" s="250"/>
      <c r="BK96" s="98"/>
      <c r="BL96" s="250"/>
      <c r="BM96" s="98"/>
      <c r="BN96" s="250"/>
      <c r="BO96" s="98"/>
      <c r="BP96" s="353"/>
      <c r="BQ96" s="98"/>
      <c r="BR96" s="250"/>
      <c r="BS96" s="98"/>
      <c r="BT96" s="250"/>
      <c r="BU96" s="98"/>
      <c r="BV96" s="328"/>
      <c r="BW96" s="98"/>
      <c r="BX96" s="250"/>
      <c r="BY96" s="98"/>
      <c r="BZ96" s="328"/>
      <c r="CA96" s="329"/>
      <c r="CB96" s="250"/>
      <c r="CC96" s="98"/>
      <c r="CD96" s="250"/>
      <c r="CE96" s="98"/>
      <c r="CF96" s="250"/>
      <c r="CG96" s="98"/>
      <c r="CH96" s="250"/>
      <c r="CI96" s="98"/>
      <c r="CJ96" s="250"/>
      <c r="CK96" s="98"/>
      <c r="CL96" s="250"/>
      <c r="CM96" s="98"/>
      <c r="CN96" s="250"/>
      <c r="CO96" s="98"/>
      <c r="CP96" s="250"/>
      <c r="CQ96" s="98"/>
      <c r="CR96" s="250"/>
      <c r="CS96" s="98"/>
      <c r="CT96" s="97"/>
      <c r="CU96" s="98"/>
      <c r="CV96" s="97"/>
      <c r="CW96" s="98"/>
      <c r="CX96" s="331">
        <f t="shared" si="108"/>
        <v>0</v>
      </c>
      <c r="CY96" s="331">
        <f t="shared" si="109"/>
        <v>0</v>
      </c>
    </row>
    <row r="97" spans="1:103" ht="30" x14ac:dyDescent="0.25">
      <c r="A97" s="91"/>
      <c r="B97" s="91">
        <v>60</v>
      </c>
      <c r="C97" s="245" t="s">
        <v>1053</v>
      </c>
      <c r="D97" s="278" t="s">
        <v>508</v>
      </c>
      <c r="E97" s="246">
        <v>13540</v>
      </c>
      <c r="F97" s="157">
        <v>36.44</v>
      </c>
      <c r="G97" s="93"/>
      <c r="H97" s="247">
        <v>1</v>
      </c>
      <c r="I97" s="248"/>
      <c r="J97" s="164">
        <v>1.4</v>
      </c>
      <c r="K97" s="164">
        <v>1.68</v>
      </c>
      <c r="L97" s="164">
        <v>2.23</v>
      </c>
      <c r="M97" s="165">
        <v>2.57</v>
      </c>
      <c r="N97" s="249"/>
      <c r="O97" s="98"/>
      <c r="P97" s="250"/>
      <c r="Q97" s="98">
        <f t="shared" ref="Q97:Q106" si="111">SUM(P97*$E98*$F98*$H98*$J98*$Q$11)</f>
        <v>0</v>
      </c>
      <c r="R97" s="565"/>
      <c r="S97" s="566">
        <f t="shared" ref="S97:S106" si="112">SUM(R97*$E98*$F98*$H98*$J98*$S$11)</f>
        <v>0</v>
      </c>
      <c r="T97" s="97"/>
      <c r="U97" s="98">
        <f t="shared" ref="U97:U113" si="113">SUM(T97*$E98*$F98*$H98*$J98*$U$11)</f>
        <v>0</v>
      </c>
      <c r="V97" s="250"/>
      <c r="W97" s="98">
        <f t="shared" ref="W97:W106" si="114">SUM(V97*$E98*$F98*$H98*$J98*$W$11)</f>
        <v>0</v>
      </c>
      <c r="X97" s="250"/>
      <c r="Y97" s="97">
        <f t="shared" ref="Y97:Y106" si="115">SUM(X97*$E98*$F98*$H98*$J98*$Y$11)</f>
        <v>0</v>
      </c>
      <c r="Z97" s="326"/>
      <c r="AA97" s="98"/>
      <c r="AB97" s="250"/>
      <c r="AC97" s="98"/>
      <c r="AD97" s="250">
        <v>2</v>
      </c>
      <c r="AE97" s="98">
        <f>AD97*E98*F98*J98</f>
        <v>89093.2</v>
      </c>
      <c r="AF97" s="250">
        <v>0</v>
      </c>
      <c r="AG97" s="98">
        <v>0</v>
      </c>
      <c r="AH97" s="250"/>
      <c r="AI97" s="98">
        <v>0</v>
      </c>
      <c r="AJ97" s="250"/>
      <c r="AK97" s="98">
        <f t="shared" ref="AK97:AK106" si="116">AJ97*$E98*$F98*$H98*$K98*$AK$11</f>
        <v>0</v>
      </c>
      <c r="AL97" s="326"/>
      <c r="AM97" s="98">
        <f t="shared" ref="AM97:AM106" si="117">SUM(AL97*$E98*$F98*$H98*$J98*$AM$11)</f>
        <v>0</v>
      </c>
      <c r="AN97" s="250"/>
      <c r="AO97" s="97">
        <f t="shared" ref="AO97:AO106" si="118">SUM(AN97*$E98*$F98*$H98*$J98*$AO$11)</f>
        <v>0</v>
      </c>
      <c r="AP97" s="250"/>
      <c r="AQ97" s="98">
        <f t="shared" ref="AQ97:AQ106" si="119">SUM(AP97*$E98*$F98*$H98*$J98*$AQ$11)</f>
        <v>0</v>
      </c>
      <c r="AR97" s="250"/>
      <c r="AS97" s="98">
        <f t="shared" ref="AS97:AS106" si="120">SUM(AR97*$E98*$F98*$H98*$J98*$AS$11)</f>
        <v>0</v>
      </c>
      <c r="AT97" s="250"/>
      <c r="AU97" s="98">
        <f t="shared" ref="AU97:AU106" si="121">SUM(AT97*$E98*$F98*$H98*$J98*$AU$11)</f>
        <v>0</v>
      </c>
      <c r="AV97" s="250"/>
      <c r="AW97" s="98">
        <f t="shared" ref="AW97:AW106" si="122">SUM(AV97*$E98*$F98*$H98*$J98*$AW$11)</f>
        <v>0</v>
      </c>
      <c r="AX97" s="250"/>
      <c r="AY97" s="98">
        <f t="shared" ref="AY97:AY106" si="123">SUM(AX97*$E98*$F98*$H98*$J98*$AY$11)</f>
        <v>0</v>
      </c>
      <c r="AZ97" s="250"/>
      <c r="BA97" s="98">
        <f t="shared" ref="BA97:BA106" si="124">SUM(AZ97*$E98*$F98*$H98*$J98*$BA$11)</f>
        <v>0</v>
      </c>
      <c r="BB97" s="250"/>
      <c r="BC97" s="98">
        <f t="shared" ref="BC97:BC106" si="125">SUM(BB97*$E98*$F98*$H98*$J98*$BC$11)</f>
        <v>0</v>
      </c>
      <c r="BD97" s="250"/>
      <c r="BE97" s="98">
        <f t="shared" ref="BE97:BE106" si="126">SUM(BD97*$E98*$F98*$H98*$J98*$BE$11)</f>
        <v>0</v>
      </c>
      <c r="BF97" s="250"/>
      <c r="BG97" s="98">
        <f t="shared" ref="BG97:BG106" si="127">SUM(BF97*$E98*$F98*$H98*$J98*$BG$11)</f>
        <v>0</v>
      </c>
      <c r="BH97" s="250"/>
      <c r="BI97" s="98">
        <f t="shared" ref="BI97:BI106" si="128">SUM(BH97*$E98*$F98*$H98*$J98*$BI$11)</f>
        <v>0</v>
      </c>
      <c r="BJ97" s="250"/>
      <c r="BK97" s="98">
        <f t="shared" ref="BK97:BK106" si="129">SUM(BJ97*$E98*$F98*$H98*$J98*$BK$11)</f>
        <v>0</v>
      </c>
      <c r="BL97" s="250"/>
      <c r="BM97" s="98">
        <f t="shared" ref="BM97:BM106" si="130">BL97*$E98*$F98*$H98*$K98*$BM$11</f>
        <v>0</v>
      </c>
      <c r="BN97" s="250"/>
      <c r="BO97" s="98">
        <f t="shared" ref="BO97:BO106" si="131">BN97*$E98*$F98*$H98*$K98*$BO$11</f>
        <v>0</v>
      </c>
      <c r="BP97" s="353"/>
      <c r="BQ97" s="98">
        <f t="shared" ref="BQ97:BQ106" si="132">BP97*$E98*$F98*$H98*$K98*$BQ$11</f>
        <v>0</v>
      </c>
      <c r="BR97" s="250"/>
      <c r="BS97" s="98">
        <f t="shared" ref="BS97:BS106" si="133">BR97*$E98*$F98*$H98*$K98*$BS$11</f>
        <v>0</v>
      </c>
      <c r="BT97" s="250"/>
      <c r="BU97" s="98">
        <f t="shared" ref="BU97:BU106" si="134">BT97*$E98*$F98*$H98*$K98*$BU$11</f>
        <v>0</v>
      </c>
      <c r="BV97" s="328"/>
      <c r="BW97" s="98">
        <f t="shared" ref="BW97:BW106" si="135">BV97*$E98*$F98*$H98*$K98*$BW$11</f>
        <v>0</v>
      </c>
      <c r="BX97" s="250"/>
      <c r="BY97" s="98">
        <f t="shared" ref="BY97:BY106" si="136">BX97*$E98*$F98*$H98*$K98*$BY$11</f>
        <v>0</v>
      </c>
      <c r="BZ97" s="328"/>
      <c r="CA97" s="329">
        <f t="shared" ref="CA97:CA106" si="137">BZ97*$E98*$F98*$H98*$K98*$CA$11</f>
        <v>0</v>
      </c>
      <c r="CB97" s="250"/>
      <c r="CC97" s="98">
        <f t="shared" ref="CC97:CC106" si="138">CB97*$E98*$F98*$H98*$K98*$CC$11</f>
        <v>0</v>
      </c>
      <c r="CD97" s="250"/>
      <c r="CE97" s="98">
        <f t="shared" ref="CE97:CE106" si="139">CD97*$E98*$F98*$H98*$K98*$CE$11</f>
        <v>0</v>
      </c>
      <c r="CF97" s="250"/>
      <c r="CG97" s="98">
        <f t="shared" ref="CG97:CG106" si="140">CF97*$E98*$F98*$H98*$K98*$CG$11</f>
        <v>0</v>
      </c>
      <c r="CH97" s="250"/>
      <c r="CI97" s="98">
        <f t="shared" ref="CI97:CI106" si="141">CH97*$E98*$F98*$H98*$K98*$CI$11</f>
        <v>0</v>
      </c>
      <c r="CJ97" s="250"/>
      <c r="CK97" s="98">
        <f t="shared" ref="CK97:CK106" si="142">CJ97*$E98*$F98*$H98*$K98*$CK$11</f>
        <v>0</v>
      </c>
      <c r="CL97" s="250"/>
      <c r="CM97" s="98">
        <f t="shared" ref="CM97:CM106" si="143">CL97*$E98*$F98*$H98*$K98*$CM$11</f>
        <v>0</v>
      </c>
      <c r="CN97" s="250"/>
      <c r="CO97" s="98">
        <f t="shared" ref="CO97:CO106" si="144">CN97*$E98*$F98*$H98*$K98*$CO$11</f>
        <v>0</v>
      </c>
      <c r="CP97" s="250"/>
      <c r="CQ97" s="98">
        <f t="shared" ref="CQ97:CQ106" si="145">CP97*$E98*$F98*$H98*$L98*$CQ$11</f>
        <v>0</v>
      </c>
      <c r="CR97" s="250"/>
      <c r="CS97" s="98">
        <f t="shared" ref="CS97:CS106" si="146">CR97*$E98*$F98*$H98*$M98*$CS$11</f>
        <v>0</v>
      </c>
      <c r="CT97" s="97"/>
      <c r="CU97" s="98">
        <f t="shared" ref="CU97:CU106" si="147">CT97*E98*F98*H98</f>
        <v>0</v>
      </c>
      <c r="CV97" s="97"/>
      <c r="CW97" s="98">
        <f>CV97*E98*F98*H98*K98</f>
        <v>0</v>
      </c>
      <c r="CX97" s="331">
        <f t="shared" si="108"/>
        <v>2</v>
      </c>
      <c r="CY97" s="331">
        <f t="shared" si="109"/>
        <v>89093.2</v>
      </c>
    </row>
    <row r="98" spans="1:103" ht="30" x14ac:dyDescent="0.25">
      <c r="A98" s="91"/>
      <c r="B98" s="91">
        <v>61</v>
      </c>
      <c r="C98" s="245" t="s">
        <v>1054</v>
      </c>
      <c r="D98" s="92" t="s">
        <v>414</v>
      </c>
      <c r="E98" s="246">
        <v>13540</v>
      </c>
      <c r="F98" s="93">
        <v>2.35</v>
      </c>
      <c r="G98" s="93"/>
      <c r="H98" s="247">
        <v>1</v>
      </c>
      <c r="I98" s="248"/>
      <c r="J98" s="95">
        <v>1.4</v>
      </c>
      <c r="K98" s="95">
        <v>1.68</v>
      </c>
      <c r="L98" s="95">
        <v>2.23</v>
      </c>
      <c r="M98" s="96">
        <v>2.57</v>
      </c>
      <c r="N98" s="249"/>
      <c r="O98" s="98">
        <f t="shared" ref="O98:O107" si="148">SUM(N98*$E98*$F98*$H98*$J98*$O$11)</f>
        <v>0</v>
      </c>
      <c r="P98" s="250"/>
      <c r="Q98" s="98">
        <f t="shared" si="111"/>
        <v>0</v>
      </c>
      <c r="R98" s="565"/>
      <c r="S98" s="566">
        <f t="shared" si="112"/>
        <v>0</v>
      </c>
      <c r="T98" s="97"/>
      <c r="U98" s="98">
        <f t="shared" si="113"/>
        <v>0</v>
      </c>
      <c r="V98" s="250"/>
      <c r="W98" s="98">
        <f t="shared" si="114"/>
        <v>0</v>
      </c>
      <c r="X98" s="250"/>
      <c r="Y98" s="97">
        <f t="shared" si="115"/>
        <v>0</v>
      </c>
      <c r="Z98" s="326"/>
      <c r="AA98" s="98"/>
      <c r="AB98" s="250"/>
      <c r="AC98" s="98"/>
      <c r="AD98" s="250"/>
      <c r="AE98" s="98"/>
      <c r="AF98" s="250">
        <v>0</v>
      </c>
      <c r="AG98" s="98">
        <v>0</v>
      </c>
      <c r="AH98" s="250"/>
      <c r="AI98" s="98">
        <v>0</v>
      </c>
      <c r="AJ98" s="250"/>
      <c r="AK98" s="98">
        <f t="shared" si="116"/>
        <v>0</v>
      </c>
      <c r="AL98" s="326"/>
      <c r="AM98" s="98">
        <f t="shared" si="117"/>
        <v>0</v>
      </c>
      <c r="AN98" s="250"/>
      <c r="AO98" s="97">
        <f t="shared" si="118"/>
        <v>0</v>
      </c>
      <c r="AP98" s="250"/>
      <c r="AQ98" s="98">
        <f t="shared" si="119"/>
        <v>0</v>
      </c>
      <c r="AR98" s="250"/>
      <c r="AS98" s="98">
        <f t="shared" si="120"/>
        <v>0</v>
      </c>
      <c r="AT98" s="250"/>
      <c r="AU98" s="98">
        <f t="shared" si="121"/>
        <v>0</v>
      </c>
      <c r="AV98" s="250"/>
      <c r="AW98" s="98">
        <f t="shared" si="122"/>
        <v>0</v>
      </c>
      <c r="AX98" s="250"/>
      <c r="AY98" s="98">
        <f t="shared" si="123"/>
        <v>0</v>
      </c>
      <c r="AZ98" s="250"/>
      <c r="BA98" s="98">
        <f t="shared" si="124"/>
        <v>0</v>
      </c>
      <c r="BB98" s="250"/>
      <c r="BC98" s="98">
        <f t="shared" si="125"/>
        <v>0</v>
      </c>
      <c r="BD98" s="250"/>
      <c r="BE98" s="98">
        <f t="shared" si="126"/>
        <v>0</v>
      </c>
      <c r="BF98" s="250"/>
      <c r="BG98" s="98">
        <f t="shared" si="127"/>
        <v>0</v>
      </c>
      <c r="BH98" s="250"/>
      <c r="BI98" s="98">
        <f t="shared" si="128"/>
        <v>0</v>
      </c>
      <c r="BJ98" s="250"/>
      <c r="BK98" s="98">
        <f t="shared" si="129"/>
        <v>0</v>
      </c>
      <c r="BL98" s="250"/>
      <c r="BM98" s="98">
        <f t="shared" si="130"/>
        <v>0</v>
      </c>
      <c r="BN98" s="250"/>
      <c r="BO98" s="98">
        <f t="shared" si="131"/>
        <v>0</v>
      </c>
      <c r="BP98" s="353"/>
      <c r="BQ98" s="98">
        <f t="shared" si="132"/>
        <v>0</v>
      </c>
      <c r="BR98" s="250"/>
      <c r="BS98" s="98">
        <f t="shared" si="133"/>
        <v>0</v>
      </c>
      <c r="BT98" s="250"/>
      <c r="BU98" s="98">
        <f t="shared" si="134"/>
        <v>0</v>
      </c>
      <c r="BV98" s="328"/>
      <c r="BW98" s="98">
        <f t="shared" si="135"/>
        <v>0</v>
      </c>
      <c r="BX98" s="250"/>
      <c r="BY98" s="98">
        <f t="shared" si="136"/>
        <v>0</v>
      </c>
      <c r="BZ98" s="328"/>
      <c r="CA98" s="329">
        <f t="shared" si="137"/>
        <v>0</v>
      </c>
      <c r="CB98" s="250"/>
      <c r="CC98" s="98">
        <f t="shared" si="138"/>
        <v>0</v>
      </c>
      <c r="CD98" s="250"/>
      <c r="CE98" s="98">
        <f t="shared" si="139"/>
        <v>0</v>
      </c>
      <c r="CF98" s="250"/>
      <c r="CG98" s="98">
        <f t="shared" si="140"/>
        <v>0</v>
      </c>
      <c r="CH98" s="250"/>
      <c r="CI98" s="98">
        <f t="shared" si="141"/>
        <v>0</v>
      </c>
      <c r="CJ98" s="250"/>
      <c r="CK98" s="98">
        <f t="shared" si="142"/>
        <v>0</v>
      </c>
      <c r="CL98" s="250"/>
      <c r="CM98" s="98">
        <f t="shared" si="143"/>
        <v>0</v>
      </c>
      <c r="CN98" s="250"/>
      <c r="CO98" s="98">
        <f t="shared" si="144"/>
        <v>0</v>
      </c>
      <c r="CP98" s="250"/>
      <c r="CQ98" s="98">
        <f t="shared" si="145"/>
        <v>0</v>
      </c>
      <c r="CR98" s="250"/>
      <c r="CS98" s="98">
        <f t="shared" si="146"/>
        <v>0</v>
      </c>
      <c r="CT98" s="97"/>
      <c r="CU98" s="98">
        <f t="shared" si="147"/>
        <v>0</v>
      </c>
      <c r="CV98" s="97"/>
      <c r="CW98" s="98"/>
      <c r="CX98" s="331">
        <f t="shared" si="108"/>
        <v>0</v>
      </c>
      <c r="CY98" s="331">
        <f t="shared" si="109"/>
        <v>0</v>
      </c>
    </row>
    <row r="99" spans="1:103" ht="30" x14ac:dyDescent="0.25">
      <c r="A99" s="91"/>
      <c r="B99" s="91">
        <v>62</v>
      </c>
      <c r="C99" s="245" t="s">
        <v>1055</v>
      </c>
      <c r="D99" s="92" t="s">
        <v>416</v>
      </c>
      <c r="E99" s="246">
        <v>13540</v>
      </c>
      <c r="F99" s="93">
        <v>2.48</v>
      </c>
      <c r="G99" s="108"/>
      <c r="H99" s="248">
        <v>1</v>
      </c>
      <c r="I99" s="287"/>
      <c r="J99" s="95">
        <v>1.4</v>
      </c>
      <c r="K99" s="95">
        <v>1.68</v>
      </c>
      <c r="L99" s="95">
        <v>2.23</v>
      </c>
      <c r="M99" s="96">
        <v>2.57</v>
      </c>
      <c r="N99" s="249"/>
      <c r="O99" s="98">
        <f t="shared" si="148"/>
        <v>0</v>
      </c>
      <c r="P99" s="250"/>
      <c r="Q99" s="98">
        <f t="shared" si="111"/>
        <v>0</v>
      </c>
      <c r="R99" s="565"/>
      <c r="S99" s="566">
        <f t="shared" si="112"/>
        <v>0</v>
      </c>
      <c r="T99" s="97">
        <v>100</v>
      </c>
      <c r="U99" s="98">
        <f t="shared" si="113"/>
        <v>2236808</v>
      </c>
      <c r="V99" s="250"/>
      <c r="W99" s="98">
        <f t="shared" si="114"/>
        <v>0</v>
      </c>
      <c r="X99" s="250"/>
      <c r="Y99" s="97">
        <f t="shared" si="115"/>
        <v>0</v>
      </c>
      <c r="Z99" s="326">
        <v>0</v>
      </c>
      <c r="AA99" s="98">
        <v>0</v>
      </c>
      <c r="AB99" s="250"/>
      <c r="AC99" s="98">
        <f t="shared" ref="AC99:AC108" si="149">AB99*E100*F100*H100*J100</f>
        <v>0</v>
      </c>
      <c r="AD99" s="250">
        <v>0</v>
      </c>
      <c r="AE99" s="98">
        <v>0</v>
      </c>
      <c r="AF99" s="250">
        <v>0</v>
      </c>
      <c r="AG99" s="98">
        <v>0</v>
      </c>
      <c r="AH99" s="97">
        <v>12</v>
      </c>
      <c r="AI99" s="98">
        <f t="shared" ref="AI99:AI111" si="150">AH99*E100*F100*H100*K100</f>
        <v>322100.35199999996</v>
      </c>
      <c r="AJ99" s="250"/>
      <c r="AK99" s="98">
        <f t="shared" si="116"/>
        <v>0</v>
      </c>
      <c r="AL99" s="326"/>
      <c r="AM99" s="98">
        <f t="shared" si="117"/>
        <v>0</v>
      </c>
      <c r="AN99" s="250"/>
      <c r="AO99" s="97">
        <f t="shared" si="118"/>
        <v>0</v>
      </c>
      <c r="AP99" s="250"/>
      <c r="AQ99" s="98">
        <f t="shared" si="119"/>
        <v>0</v>
      </c>
      <c r="AR99" s="250"/>
      <c r="AS99" s="98">
        <f t="shared" si="120"/>
        <v>0</v>
      </c>
      <c r="AT99" s="250"/>
      <c r="AU99" s="98">
        <f t="shared" si="121"/>
        <v>0</v>
      </c>
      <c r="AV99" s="250"/>
      <c r="AW99" s="98">
        <f t="shared" si="122"/>
        <v>0</v>
      </c>
      <c r="AX99" s="250"/>
      <c r="AY99" s="98">
        <f t="shared" si="123"/>
        <v>0</v>
      </c>
      <c r="AZ99" s="250"/>
      <c r="BA99" s="98">
        <f t="shared" si="124"/>
        <v>0</v>
      </c>
      <c r="BB99" s="250"/>
      <c r="BC99" s="98">
        <f t="shared" si="125"/>
        <v>0</v>
      </c>
      <c r="BD99" s="250"/>
      <c r="BE99" s="98">
        <f t="shared" si="126"/>
        <v>0</v>
      </c>
      <c r="BF99" s="250"/>
      <c r="BG99" s="98">
        <f t="shared" si="127"/>
        <v>0</v>
      </c>
      <c r="BH99" s="250"/>
      <c r="BI99" s="98">
        <f t="shared" si="128"/>
        <v>0</v>
      </c>
      <c r="BJ99" s="250"/>
      <c r="BK99" s="98">
        <f t="shared" si="129"/>
        <v>0</v>
      </c>
      <c r="BL99" s="250"/>
      <c r="BM99" s="98">
        <f t="shared" si="130"/>
        <v>0</v>
      </c>
      <c r="BN99" s="250"/>
      <c r="BO99" s="98">
        <f t="shared" si="131"/>
        <v>0</v>
      </c>
      <c r="BP99" s="353"/>
      <c r="BQ99" s="98">
        <f t="shared" si="132"/>
        <v>0</v>
      </c>
      <c r="BR99" s="250"/>
      <c r="BS99" s="98">
        <f t="shared" si="133"/>
        <v>0</v>
      </c>
      <c r="BT99" s="250"/>
      <c r="BU99" s="98">
        <f t="shared" si="134"/>
        <v>0</v>
      </c>
      <c r="BV99" s="328"/>
      <c r="BW99" s="98">
        <f t="shared" si="135"/>
        <v>0</v>
      </c>
      <c r="BX99" s="250"/>
      <c r="BY99" s="98">
        <f t="shared" si="136"/>
        <v>0</v>
      </c>
      <c r="BZ99" s="328"/>
      <c r="CA99" s="329">
        <f t="shared" si="137"/>
        <v>0</v>
      </c>
      <c r="CB99" s="250"/>
      <c r="CC99" s="98">
        <f t="shared" si="138"/>
        <v>0</v>
      </c>
      <c r="CD99" s="250"/>
      <c r="CE99" s="98">
        <f t="shared" si="139"/>
        <v>0</v>
      </c>
      <c r="CF99" s="250"/>
      <c r="CG99" s="98">
        <f t="shared" si="140"/>
        <v>0</v>
      </c>
      <c r="CH99" s="250"/>
      <c r="CI99" s="98">
        <f t="shared" si="141"/>
        <v>0</v>
      </c>
      <c r="CJ99" s="250"/>
      <c r="CK99" s="98">
        <f t="shared" si="142"/>
        <v>0</v>
      </c>
      <c r="CL99" s="250"/>
      <c r="CM99" s="98">
        <f t="shared" si="143"/>
        <v>0</v>
      </c>
      <c r="CN99" s="250"/>
      <c r="CO99" s="98">
        <f t="shared" si="144"/>
        <v>0</v>
      </c>
      <c r="CP99" s="250"/>
      <c r="CQ99" s="98">
        <f t="shared" si="145"/>
        <v>0</v>
      </c>
      <c r="CR99" s="250">
        <v>16</v>
      </c>
      <c r="CS99" s="98">
        <f t="shared" si="146"/>
        <v>656982.46399999992</v>
      </c>
      <c r="CT99" s="97"/>
      <c r="CU99" s="98">
        <f t="shared" si="147"/>
        <v>0</v>
      </c>
      <c r="CV99" s="97"/>
      <c r="CW99" s="98"/>
      <c r="CX99" s="331">
        <f t="shared" si="108"/>
        <v>128</v>
      </c>
      <c r="CY99" s="331">
        <f t="shared" si="109"/>
        <v>3215890.8159999996</v>
      </c>
    </row>
    <row r="100" spans="1:103" ht="60" x14ac:dyDescent="0.25">
      <c r="A100" s="91"/>
      <c r="B100" s="91">
        <v>63</v>
      </c>
      <c r="C100" s="245" t="s">
        <v>1056</v>
      </c>
      <c r="D100" s="168" t="s">
        <v>450</v>
      </c>
      <c r="E100" s="246">
        <v>13540</v>
      </c>
      <c r="F100" s="157">
        <v>1.18</v>
      </c>
      <c r="G100" s="93"/>
      <c r="H100" s="247">
        <v>1</v>
      </c>
      <c r="I100" s="248"/>
      <c r="J100" s="95">
        <v>1.4</v>
      </c>
      <c r="K100" s="95">
        <v>1.68</v>
      </c>
      <c r="L100" s="95">
        <v>2.23</v>
      </c>
      <c r="M100" s="96">
        <v>2.57</v>
      </c>
      <c r="N100" s="249"/>
      <c r="O100" s="98">
        <f t="shared" si="148"/>
        <v>0</v>
      </c>
      <c r="P100" s="250"/>
      <c r="Q100" s="98">
        <f t="shared" si="111"/>
        <v>0</v>
      </c>
      <c r="R100" s="565"/>
      <c r="S100" s="566">
        <f t="shared" si="112"/>
        <v>0</v>
      </c>
      <c r="T100" s="97">
        <v>150</v>
      </c>
      <c r="U100" s="98">
        <f t="shared" si="113"/>
        <v>9496956</v>
      </c>
      <c r="V100" s="250"/>
      <c r="W100" s="98">
        <f t="shared" si="114"/>
        <v>0</v>
      </c>
      <c r="X100" s="250"/>
      <c r="Y100" s="97">
        <f t="shared" si="115"/>
        <v>0</v>
      </c>
      <c r="Z100" s="326">
        <v>0</v>
      </c>
      <c r="AA100" s="98">
        <v>0</v>
      </c>
      <c r="AB100" s="250"/>
      <c r="AC100" s="98">
        <f t="shared" si="149"/>
        <v>0</v>
      </c>
      <c r="AD100" s="250">
        <v>0</v>
      </c>
      <c r="AE100" s="98">
        <v>0</v>
      </c>
      <c r="AF100" s="250">
        <v>0</v>
      </c>
      <c r="AG100" s="98">
        <v>0</v>
      </c>
      <c r="AH100" s="97">
        <v>20</v>
      </c>
      <c r="AI100" s="98">
        <f t="shared" si="150"/>
        <v>1519512.96</v>
      </c>
      <c r="AJ100" s="250"/>
      <c r="AK100" s="98">
        <f t="shared" si="116"/>
        <v>0</v>
      </c>
      <c r="AL100" s="326"/>
      <c r="AM100" s="98">
        <f t="shared" si="117"/>
        <v>0</v>
      </c>
      <c r="AN100" s="250"/>
      <c r="AO100" s="97">
        <f t="shared" si="118"/>
        <v>0</v>
      </c>
      <c r="AP100" s="250"/>
      <c r="AQ100" s="98">
        <f t="shared" si="119"/>
        <v>0</v>
      </c>
      <c r="AR100" s="250"/>
      <c r="AS100" s="98">
        <f t="shared" si="120"/>
        <v>0</v>
      </c>
      <c r="AT100" s="250"/>
      <c r="AU100" s="98">
        <f t="shared" si="121"/>
        <v>0</v>
      </c>
      <c r="AV100" s="250"/>
      <c r="AW100" s="98">
        <f t="shared" si="122"/>
        <v>0</v>
      </c>
      <c r="AX100" s="250"/>
      <c r="AY100" s="98">
        <f t="shared" si="123"/>
        <v>0</v>
      </c>
      <c r="AZ100" s="250"/>
      <c r="BA100" s="98">
        <f t="shared" si="124"/>
        <v>0</v>
      </c>
      <c r="BB100" s="250"/>
      <c r="BC100" s="98">
        <f t="shared" si="125"/>
        <v>0</v>
      </c>
      <c r="BD100" s="250"/>
      <c r="BE100" s="98">
        <f t="shared" si="126"/>
        <v>0</v>
      </c>
      <c r="BF100" s="250"/>
      <c r="BG100" s="98">
        <f t="shared" si="127"/>
        <v>0</v>
      </c>
      <c r="BH100" s="250"/>
      <c r="BI100" s="98">
        <f t="shared" si="128"/>
        <v>0</v>
      </c>
      <c r="BJ100" s="250"/>
      <c r="BK100" s="98">
        <f t="shared" si="129"/>
        <v>0</v>
      </c>
      <c r="BL100" s="250"/>
      <c r="BM100" s="98">
        <f t="shared" si="130"/>
        <v>0</v>
      </c>
      <c r="BN100" s="250"/>
      <c r="BO100" s="98">
        <f t="shared" si="131"/>
        <v>0</v>
      </c>
      <c r="BP100" s="353"/>
      <c r="BQ100" s="98">
        <f t="shared" si="132"/>
        <v>0</v>
      </c>
      <c r="BR100" s="250"/>
      <c r="BS100" s="98">
        <f t="shared" si="133"/>
        <v>0</v>
      </c>
      <c r="BT100" s="250"/>
      <c r="BU100" s="98">
        <f t="shared" si="134"/>
        <v>0</v>
      </c>
      <c r="BV100" s="328"/>
      <c r="BW100" s="98">
        <f t="shared" si="135"/>
        <v>0</v>
      </c>
      <c r="BX100" s="250"/>
      <c r="BY100" s="98">
        <f t="shared" si="136"/>
        <v>0</v>
      </c>
      <c r="BZ100" s="328"/>
      <c r="CA100" s="329">
        <f t="shared" si="137"/>
        <v>0</v>
      </c>
      <c r="CB100" s="250"/>
      <c r="CC100" s="98">
        <f t="shared" si="138"/>
        <v>0</v>
      </c>
      <c r="CD100" s="250"/>
      <c r="CE100" s="98">
        <f t="shared" si="139"/>
        <v>0</v>
      </c>
      <c r="CF100" s="250"/>
      <c r="CG100" s="98">
        <f t="shared" si="140"/>
        <v>0</v>
      </c>
      <c r="CH100" s="250"/>
      <c r="CI100" s="98">
        <f t="shared" si="141"/>
        <v>0</v>
      </c>
      <c r="CJ100" s="250"/>
      <c r="CK100" s="98">
        <f t="shared" si="142"/>
        <v>0</v>
      </c>
      <c r="CL100" s="250"/>
      <c r="CM100" s="98">
        <f t="shared" si="143"/>
        <v>0</v>
      </c>
      <c r="CN100" s="250"/>
      <c r="CO100" s="98">
        <f t="shared" si="144"/>
        <v>0</v>
      </c>
      <c r="CP100" s="250"/>
      <c r="CQ100" s="98">
        <f t="shared" si="145"/>
        <v>0</v>
      </c>
      <c r="CR100" s="250">
        <v>12</v>
      </c>
      <c r="CS100" s="98">
        <f t="shared" si="146"/>
        <v>1394695.8239999998</v>
      </c>
      <c r="CT100" s="97"/>
      <c r="CU100" s="98">
        <f t="shared" si="147"/>
        <v>0</v>
      </c>
      <c r="CV100" s="97"/>
      <c r="CW100" s="98"/>
      <c r="CX100" s="331">
        <f t="shared" si="108"/>
        <v>182</v>
      </c>
      <c r="CY100" s="331">
        <f t="shared" si="109"/>
        <v>12411164.784</v>
      </c>
    </row>
    <row r="101" spans="1:103" ht="60" x14ac:dyDescent="0.25">
      <c r="A101" s="91"/>
      <c r="B101" s="91">
        <v>64</v>
      </c>
      <c r="C101" s="245" t="s">
        <v>1057</v>
      </c>
      <c r="D101" s="168" t="s">
        <v>452</v>
      </c>
      <c r="E101" s="246">
        <v>13540</v>
      </c>
      <c r="F101" s="157">
        <v>3.34</v>
      </c>
      <c r="G101" s="93"/>
      <c r="H101" s="247">
        <v>1</v>
      </c>
      <c r="I101" s="248"/>
      <c r="J101" s="95">
        <v>1.4</v>
      </c>
      <c r="K101" s="95">
        <v>1.68</v>
      </c>
      <c r="L101" s="95">
        <v>2.23</v>
      </c>
      <c r="M101" s="96">
        <v>2.57</v>
      </c>
      <c r="N101" s="249"/>
      <c r="O101" s="98">
        <f t="shared" si="148"/>
        <v>0</v>
      </c>
      <c r="P101" s="250">
        <v>0</v>
      </c>
      <c r="Q101" s="98">
        <f t="shared" si="111"/>
        <v>0</v>
      </c>
      <c r="R101" s="565"/>
      <c r="S101" s="566">
        <f t="shared" si="112"/>
        <v>0</v>
      </c>
      <c r="T101" s="97">
        <v>155</v>
      </c>
      <c r="U101" s="98">
        <f t="shared" si="113"/>
        <v>16013080.999999998</v>
      </c>
      <c r="V101" s="250">
        <v>0</v>
      </c>
      <c r="W101" s="98">
        <f t="shared" si="114"/>
        <v>0</v>
      </c>
      <c r="X101" s="250"/>
      <c r="Y101" s="97">
        <f t="shared" si="115"/>
        <v>0</v>
      </c>
      <c r="Z101" s="326">
        <v>0</v>
      </c>
      <c r="AA101" s="98">
        <v>0</v>
      </c>
      <c r="AB101" s="250"/>
      <c r="AC101" s="98">
        <f t="shared" si="149"/>
        <v>0</v>
      </c>
      <c r="AD101" s="250">
        <v>0</v>
      </c>
      <c r="AE101" s="98">
        <v>0</v>
      </c>
      <c r="AF101" s="250">
        <v>0</v>
      </c>
      <c r="AG101" s="98">
        <v>0</v>
      </c>
      <c r="AH101" s="97">
        <v>20</v>
      </c>
      <c r="AI101" s="98">
        <f t="shared" si="150"/>
        <v>2479444.7999999998</v>
      </c>
      <c r="AJ101" s="250">
        <v>0</v>
      </c>
      <c r="AK101" s="98">
        <f t="shared" si="116"/>
        <v>0</v>
      </c>
      <c r="AL101" s="326"/>
      <c r="AM101" s="98">
        <f t="shared" si="117"/>
        <v>0</v>
      </c>
      <c r="AN101" s="250"/>
      <c r="AO101" s="97">
        <f t="shared" si="118"/>
        <v>0</v>
      </c>
      <c r="AP101" s="250">
        <v>0</v>
      </c>
      <c r="AQ101" s="98">
        <f t="shared" si="119"/>
        <v>0</v>
      </c>
      <c r="AR101" s="250">
        <v>0</v>
      </c>
      <c r="AS101" s="98">
        <f t="shared" si="120"/>
        <v>0</v>
      </c>
      <c r="AT101" s="250"/>
      <c r="AU101" s="98">
        <f t="shared" si="121"/>
        <v>0</v>
      </c>
      <c r="AV101" s="250"/>
      <c r="AW101" s="98">
        <f t="shared" si="122"/>
        <v>0</v>
      </c>
      <c r="AX101" s="250"/>
      <c r="AY101" s="98">
        <f t="shared" si="123"/>
        <v>0</v>
      </c>
      <c r="AZ101" s="250">
        <v>0</v>
      </c>
      <c r="BA101" s="98">
        <f t="shared" si="124"/>
        <v>0</v>
      </c>
      <c r="BB101" s="250">
        <v>0</v>
      </c>
      <c r="BC101" s="98">
        <f t="shared" si="125"/>
        <v>0</v>
      </c>
      <c r="BD101" s="250">
        <v>0</v>
      </c>
      <c r="BE101" s="98">
        <f t="shared" si="126"/>
        <v>0</v>
      </c>
      <c r="BF101" s="250">
        <v>0</v>
      </c>
      <c r="BG101" s="98">
        <f t="shared" si="127"/>
        <v>0</v>
      </c>
      <c r="BH101" s="250">
        <v>0</v>
      </c>
      <c r="BI101" s="98">
        <f t="shared" si="128"/>
        <v>0</v>
      </c>
      <c r="BJ101" s="250"/>
      <c r="BK101" s="98">
        <f t="shared" si="129"/>
        <v>0</v>
      </c>
      <c r="BL101" s="250">
        <v>0</v>
      </c>
      <c r="BM101" s="98">
        <f t="shared" si="130"/>
        <v>0</v>
      </c>
      <c r="BN101" s="250">
        <v>0</v>
      </c>
      <c r="BO101" s="98">
        <f t="shared" si="131"/>
        <v>0</v>
      </c>
      <c r="BP101" s="353">
        <v>0</v>
      </c>
      <c r="BQ101" s="98">
        <f t="shared" si="132"/>
        <v>0</v>
      </c>
      <c r="BR101" s="250">
        <v>0</v>
      </c>
      <c r="BS101" s="98">
        <f t="shared" si="133"/>
        <v>0</v>
      </c>
      <c r="BT101" s="250">
        <v>0</v>
      </c>
      <c r="BU101" s="98">
        <f t="shared" si="134"/>
        <v>0</v>
      </c>
      <c r="BV101" s="328">
        <v>0</v>
      </c>
      <c r="BW101" s="98">
        <f t="shared" si="135"/>
        <v>0</v>
      </c>
      <c r="BX101" s="250">
        <v>0</v>
      </c>
      <c r="BY101" s="98">
        <f t="shared" si="136"/>
        <v>0</v>
      </c>
      <c r="BZ101" s="328"/>
      <c r="CA101" s="329">
        <f t="shared" si="137"/>
        <v>0</v>
      </c>
      <c r="CB101" s="250">
        <v>0</v>
      </c>
      <c r="CC101" s="98">
        <f t="shared" si="138"/>
        <v>0</v>
      </c>
      <c r="CD101" s="250">
        <v>0</v>
      </c>
      <c r="CE101" s="98">
        <f t="shared" si="139"/>
        <v>0</v>
      </c>
      <c r="CF101" s="250">
        <v>0</v>
      </c>
      <c r="CG101" s="98">
        <f t="shared" si="140"/>
        <v>0</v>
      </c>
      <c r="CH101" s="250">
        <v>0</v>
      </c>
      <c r="CI101" s="98">
        <f t="shared" si="141"/>
        <v>0</v>
      </c>
      <c r="CJ101" s="250"/>
      <c r="CK101" s="98">
        <f t="shared" si="142"/>
        <v>0</v>
      </c>
      <c r="CL101" s="250"/>
      <c r="CM101" s="98">
        <f t="shared" si="143"/>
        <v>0</v>
      </c>
      <c r="CN101" s="250">
        <v>0</v>
      </c>
      <c r="CO101" s="98">
        <f t="shared" si="144"/>
        <v>0</v>
      </c>
      <c r="CP101" s="250">
        <v>0</v>
      </c>
      <c r="CQ101" s="98">
        <f t="shared" si="145"/>
        <v>0</v>
      </c>
      <c r="CR101" s="250">
        <v>0</v>
      </c>
      <c r="CS101" s="98">
        <f t="shared" si="146"/>
        <v>0</v>
      </c>
      <c r="CT101" s="97"/>
      <c r="CU101" s="98">
        <f t="shared" si="147"/>
        <v>0</v>
      </c>
      <c r="CV101" s="97"/>
      <c r="CW101" s="98"/>
      <c r="CX101" s="331">
        <f t="shared" si="108"/>
        <v>175</v>
      </c>
      <c r="CY101" s="331">
        <f t="shared" si="109"/>
        <v>18492525.799999997</v>
      </c>
    </row>
    <row r="102" spans="1:103" ht="60" x14ac:dyDescent="0.25">
      <c r="A102" s="91"/>
      <c r="B102" s="91">
        <v>65</v>
      </c>
      <c r="C102" s="245" t="s">
        <v>1058</v>
      </c>
      <c r="D102" s="168" t="s">
        <v>454</v>
      </c>
      <c r="E102" s="246">
        <v>13540</v>
      </c>
      <c r="F102" s="157">
        <v>5.45</v>
      </c>
      <c r="G102" s="93"/>
      <c r="H102" s="247">
        <v>1</v>
      </c>
      <c r="I102" s="248"/>
      <c r="J102" s="95">
        <v>1.4</v>
      </c>
      <c r="K102" s="95">
        <v>1.68</v>
      </c>
      <c r="L102" s="95">
        <v>2.23</v>
      </c>
      <c r="M102" s="96">
        <v>2.57</v>
      </c>
      <c r="N102" s="249">
        <v>0</v>
      </c>
      <c r="O102" s="98">
        <f t="shared" si="148"/>
        <v>0</v>
      </c>
      <c r="P102" s="250"/>
      <c r="Q102" s="98">
        <f t="shared" si="111"/>
        <v>0</v>
      </c>
      <c r="R102" s="565"/>
      <c r="S102" s="566">
        <f t="shared" si="112"/>
        <v>0</v>
      </c>
      <c r="T102" s="97">
        <v>120</v>
      </c>
      <c r="U102" s="98">
        <f t="shared" si="113"/>
        <v>16673697.6</v>
      </c>
      <c r="V102" s="250"/>
      <c r="W102" s="98">
        <f t="shared" si="114"/>
        <v>0</v>
      </c>
      <c r="X102" s="250"/>
      <c r="Y102" s="97">
        <f t="shared" si="115"/>
        <v>0</v>
      </c>
      <c r="Z102" s="326">
        <v>0</v>
      </c>
      <c r="AA102" s="98">
        <v>0</v>
      </c>
      <c r="AB102" s="250"/>
      <c r="AC102" s="98">
        <f t="shared" si="149"/>
        <v>0</v>
      </c>
      <c r="AD102" s="250">
        <v>0</v>
      </c>
      <c r="AE102" s="98">
        <v>0</v>
      </c>
      <c r="AF102" s="250">
        <v>0</v>
      </c>
      <c r="AG102" s="98">
        <v>0</v>
      </c>
      <c r="AH102" s="97">
        <v>20</v>
      </c>
      <c r="AI102" s="98">
        <f t="shared" si="150"/>
        <v>3334739.52</v>
      </c>
      <c r="AJ102" s="250"/>
      <c r="AK102" s="98">
        <f t="shared" si="116"/>
        <v>0</v>
      </c>
      <c r="AL102" s="326"/>
      <c r="AM102" s="98">
        <f t="shared" si="117"/>
        <v>0</v>
      </c>
      <c r="AN102" s="250"/>
      <c r="AO102" s="97">
        <f t="shared" si="118"/>
        <v>0</v>
      </c>
      <c r="AP102" s="250"/>
      <c r="AQ102" s="98">
        <f t="shared" si="119"/>
        <v>0</v>
      </c>
      <c r="AR102" s="250"/>
      <c r="AS102" s="98">
        <f t="shared" si="120"/>
        <v>0</v>
      </c>
      <c r="AT102" s="250"/>
      <c r="AU102" s="98">
        <f t="shared" si="121"/>
        <v>0</v>
      </c>
      <c r="AV102" s="250"/>
      <c r="AW102" s="98">
        <f t="shared" si="122"/>
        <v>0</v>
      </c>
      <c r="AX102" s="250"/>
      <c r="AY102" s="98">
        <f t="shared" si="123"/>
        <v>0</v>
      </c>
      <c r="AZ102" s="250"/>
      <c r="BA102" s="98">
        <f t="shared" si="124"/>
        <v>0</v>
      </c>
      <c r="BB102" s="250"/>
      <c r="BC102" s="98">
        <f t="shared" si="125"/>
        <v>0</v>
      </c>
      <c r="BD102" s="250"/>
      <c r="BE102" s="98">
        <f t="shared" si="126"/>
        <v>0</v>
      </c>
      <c r="BF102" s="250"/>
      <c r="BG102" s="98">
        <f t="shared" si="127"/>
        <v>0</v>
      </c>
      <c r="BH102" s="250"/>
      <c r="BI102" s="98">
        <f t="shared" si="128"/>
        <v>0</v>
      </c>
      <c r="BJ102" s="250"/>
      <c r="BK102" s="98">
        <f t="shared" si="129"/>
        <v>0</v>
      </c>
      <c r="BL102" s="250"/>
      <c r="BM102" s="98">
        <f t="shared" si="130"/>
        <v>0</v>
      </c>
      <c r="BN102" s="250"/>
      <c r="BO102" s="98">
        <f t="shared" si="131"/>
        <v>0</v>
      </c>
      <c r="BP102" s="353"/>
      <c r="BQ102" s="98">
        <f t="shared" si="132"/>
        <v>0</v>
      </c>
      <c r="BR102" s="250"/>
      <c r="BS102" s="98">
        <f t="shared" si="133"/>
        <v>0</v>
      </c>
      <c r="BT102" s="250"/>
      <c r="BU102" s="98">
        <f t="shared" si="134"/>
        <v>0</v>
      </c>
      <c r="BV102" s="328"/>
      <c r="BW102" s="98">
        <f t="shared" si="135"/>
        <v>0</v>
      </c>
      <c r="BX102" s="250"/>
      <c r="BY102" s="98">
        <f t="shared" si="136"/>
        <v>0</v>
      </c>
      <c r="BZ102" s="328"/>
      <c r="CA102" s="329">
        <f t="shared" si="137"/>
        <v>0</v>
      </c>
      <c r="CB102" s="250"/>
      <c r="CC102" s="98">
        <f t="shared" si="138"/>
        <v>0</v>
      </c>
      <c r="CD102" s="250"/>
      <c r="CE102" s="98">
        <f t="shared" si="139"/>
        <v>0</v>
      </c>
      <c r="CF102" s="250"/>
      <c r="CG102" s="98">
        <f t="shared" si="140"/>
        <v>0</v>
      </c>
      <c r="CH102" s="250"/>
      <c r="CI102" s="98">
        <f t="shared" si="141"/>
        <v>0</v>
      </c>
      <c r="CJ102" s="250"/>
      <c r="CK102" s="98">
        <f t="shared" si="142"/>
        <v>0</v>
      </c>
      <c r="CL102" s="250"/>
      <c r="CM102" s="98">
        <f t="shared" si="143"/>
        <v>0</v>
      </c>
      <c r="CN102" s="250"/>
      <c r="CO102" s="98">
        <f t="shared" si="144"/>
        <v>0</v>
      </c>
      <c r="CP102" s="250"/>
      <c r="CQ102" s="98">
        <f t="shared" si="145"/>
        <v>0</v>
      </c>
      <c r="CR102" s="250"/>
      <c r="CS102" s="98">
        <f t="shared" si="146"/>
        <v>0</v>
      </c>
      <c r="CT102" s="97"/>
      <c r="CU102" s="98">
        <f t="shared" si="147"/>
        <v>0</v>
      </c>
      <c r="CV102" s="97"/>
      <c r="CW102" s="98"/>
      <c r="CX102" s="331">
        <f t="shared" si="108"/>
        <v>140</v>
      </c>
      <c r="CY102" s="331">
        <f t="shared" si="109"/>
        <v>20008437.120000001</v>
      </c>
    </row>
    <row r="103" spans="1:103" ht="60" x14ac:dyDescent="0.25">
      <c r="A103" s="91"/>
      <c r="B103" s="91">
        <v>66</v>
      </c>
      <c r="C103" s="245" t="s">
        <v>1059</v>
      </c>
      <c r="D103" s="168" t="s">
        <v>456</v>
      </c>
      <c r="E103" s="246">
        <v>13540</v>
      </c>
      <c r="F103" s="157">
        <v>7.33</v>
      </c>
      <c r="G103" s="93"/>
      <c r="H103" s="247">
        <v>1</v>
      </c>
      <c r="I103" s="248"/>
      <c r="J103" s="95">
        <v>1.4</v>
      </c>
      <c r="K103" s="95">
        <v>1.68</v>
      </c>
      <c r="L103" s="95">
        <v>2.23</v>
      </c>
      <c r="M103" s="96">
        <v>2.57</v>
      </c>
      <c r="N103" s="249"/>
      <c r="O103" s="98">
        <f t="shared" si="148"/>
        <v>0</v>
      </c>
      <c r="P103" s="250"/>
      <c r="Q103" s="98">
        <f t="shared" si="111"/>
        <v>0</v>
      </c>
      <c r="R103" s="565"/>
      <c r="S103" s="566">
        <f t="shared" si="112"/>
        <v>0</v>
      </c>
      <c r="T103" s="97">
        <v>120</v>
      </c>
      <c r="U103" s="98">
        <f t="shared" si="113"/>
        <v>20745446.399999995</v>
      </c>
      <c r="V103" s="250"/>
      <c r="W103" s="98">
        <f t="shared" si="114"/>
        <v>0</v>
      </c>
      <c r="X103" s="250"/>
      <c r="Y103" s="97">
        <f t="shared" si="115"/>
        <v>0</v>
      </c>
      <c r="Z103" s="326">
        <v>0</v>
      </c>
      <c r="AA103" s="98">
        <v>0</v>
      </c>
      <c r="AB103" s="250"/>
      <c r="AC103" s="98">
        <f t="shared" si="149"/>
        <v>0</v>
      </c>
      <c r="AD103" s="250">
        <v>0</v>
      </c>
      <c r="AE103" s="98">
        <v>0</v>
      </c>
      <c r="AF103" s="250">
        <v>0</v>
      </c>
      <c r="AG103" s="98">
        <v>0</v>
      </c>
      <c r="AH103" s="97">
        <v>35</v>
      </c>
      <c r="AI103" s="98">
        <f t="shared" si="150"/>
        <v>7260906.2399999993</v>
      </c>
      <c r="AJ103" s="250"/>
      <c r="AK103" s="98">
        <f t="shared" si="116"/>
        <v>0</v>
      </c>
      <c r="AL103" s="326"/>
      <c r="AM103" s="98">
        <f t="shared" si="117"/>
        <v>0</v>
      </c>
      <c r="AN103" s="250"/>
      <c r="AO103" s="97">
        <f t="shared" si="118"/>
        <v>0</v>
      </c>
      <c r="AP103" s="250"/>
      <c r="AQ103" s="98">
        <f t="shared" si="119"/>
        <v>0</v>
      </c>
      <c r="AR103" s="250"/>
      <c r="AS103" s="98">
        <f t="shared" si="120"/>
        <v>0</v>
      </c>
      <c r="AT103" s="250"/>
      <c r="AU103" s="98">
        <f t="shared" si="121"/>
        <v>0</v>
      </c>
      <c r="AV103" s="250"/>
      <c r="AW103" s="98">
        <f t="shared" si="122"/>
        <v>0</v>
      </c>
      <c r="AX103" s="250"/>
      <c r="AY103" s="98">
        <f t="shared" si="123"/>
        <v>0</v>
      </c>
      <c r="AZ103" s="250"/>
      <c r="BA103" s="98">
        <f t="shared" si="124"/>
        <v>0</v>
      </c>
      <c r="BB103" s="250"/>
      <c r="BC103" s="98">
        <f t="shared" si="125"/>
        <v>0</v>
      </c>
      <c r="BD103" s="250"/>
      <c r="BE103" s="98">
        <f t="shared" si="126"/>
        <v>0</v>
      </c>
      <c r="BF103" s="250"/>
      <c r="BG103" s="98">
        <f t="shared" si="127"/>
        <v>0</v>
      </c>
      <c r="BH103" s="250"/>
      <c r="BI103" s="98">
        <f t="shared" si="128"/>
        <v>0</v>
      </c>
      <c r="BJ103" s="250"/>
      <c r="BK103" s="98">
        <f t="shared" si="129"/>
        <v>0</v>
      </c>
      <c r="BL103" s="250"/>
      <c r="BM103" s="98">
        <f t="shared" si="130"/>
        <v>0</v>
      </c>
      <c r="BN103" s="250"/>
      <c r="BO103" s="98">
        <f t="shared" si="131"/>
        <v>0</v>
      </c>
      <c r="BP103" s="353"/>
      <c r="BQ103" s="98">
        <f t="shared" si="132"/>
        <v>0</v>
      </c>
      <c r="BR103" s="250"/>
      <c r="BS103" s="98">
        <f t="shared" si="133"/>
        <v>0</v>
      </c>
      <c r="BT103" s="250"/>
      <c r="BU103" s="98">
        <f t="shared" si="134"/>
        <v>0</v>
      </c>
      <c r="BV103" s="328"/>
      <c r="BW103" s="98">
        <f t="shared" si="135"/>
        <v>0</v>
      </c>
      <c r="BX103" s="250"/>
      <c r="BY103" s="98">
        <f t="shared" si="136"/>
        <v>0</v>
      </c>
      <c r="BZ103" s="328"/>
      <c r="CA103" s="329">
        <f t="shared" si="137"/>
        <v>0</v>
      </c>
      <c r="CB103" s="250"/>
      <c r="CC103" s="98">
        <f t="shared" si="138"/>
        <v>0</v>
      </c>
      <c r="CD103" s="250"/>
      <c r="CE103" s="98">
        <f t="shared" si="139"/>
        <v>0</v>
      </c>
      <c r="CF103" s="250"/>
      <c r="CG103" s="98">
        <f t="shared" si="140"/>
        <v>0</v>
      </c>
      <c r="CH103" s="250"/>
      <c r="CI103" s="98">
        <f t="shared" si="141"/>
        <v>0</v>
      </c>
      <c r="CJ103" s="250"/>
      <c r="CK103" s="98">
        <f t="shared" si="142"/>
        <v>0</v>
      </c>
      <c r="CL103" s="250"/>
      <c r="CM103" s="98">
        <f t="shared" si="143"/>
        <v>0</v>
      </c>
      <c r="CN103" s="250"/>
      <c r="CO103" s="98">
        <f t="shared" si="144"/>
        <v>0</v>
      </c>
      <c r="CP103" s="250"/>
      <c r="CQ103" s="98">
        <f t="shared" si="145"/>
        <v>0</v>
      </c>
      <c r="CR103" s="250"/>
      <c r="CS103" s="98">
        <f t="shared" si="146"/>
        <v>0</v>
      </c>
      <c r="CT103" s="97"/>
      <c r="CU103" s="98">
        <f t="shared" si="147"/>
        <v>0</v>
      </c>
      <c r="CV103" s="97"/>
      <c r="CW103" s="98"/>
      <c r="CX103" s="331">
        <f t="shared" si="108"/>
        <v>155</v>
      </c>
      <c r="CY103" s="331">
        <f t="shared" si="109"/>
        <v>28006352.639999993</v>
      </c>
    </row>
    <row r="104" spans="1:103" ht="60" x14ac:dyDescent="0.25">
      <c r="A104" s="91"/>
      <c r="B104" s="91">
        <v>67</v>
      </c>
      <c r="C104" s="245" t="s">
        <v>1060</v>
      </c>
      <c r="D104" s="168" t="s">
        <v>458</v>
      </c>
      <c r="E104" s="246">
        <v>13540</v>
      </c>
      <c r="F104" s="157">
        <v>9.1199999999999992</v>
      </c>
      <c r="G104" s="93"/>
      <c r="H104" s="247">
        <v>1</v>
      </c>
      <c r="I104" s="248"/>
      <c r="J104" s="95">
        <v>1.4</v>
      </c>
      <c r="K104" s="95">
        <v>1.68</v>
      </c>
      <c r="L104" s="95">
        <v>2.23</v>
      </c>
      <c r="M104" s="96">
        <v>2.57</v>
      </c>
      <c r="N104" s="249"/>
      <c r="O104" s="98">
        <f t="shared" si="148"/>
        <v>0</v>
      </c>
      <c r="P104" s="250"/>
      <c r="Q104" s="98">
        <f t="shared" si="111"/>
        <v>0</v>
      </c>
      <c r="R104" s="565"/>
      <c r="S104" s="566">
        <f t="shared" si="112"/>
        <v>0</v>
      </c>
      <c r="T104" s="97">
        <v>60</v>
      </c>
      <c r="U104" s="98">
        <f t="shared" si="113"/>
        <v>12249367.199999999</v>
      </c>
      <c r="V104" s="250"/>
      <c r="W104" s="98">
        <f t="shared" si="114"/>
        <v>0</v>
      </c>
      <c r="X104" s="250"/>
      <c r="Y104" s="97">
        <f t="shared" si="115"/>
        <v>0</v>
      </c>
      <c r="Z104" s="326">
        <v>0</v>
      </c>
      <c r="AA104" s="98">
        <v>0</v>
      </c>
      <c r="AB104" s="250"/>
      <c r="AC104" s="98">
        <f t="shared" si="149"/>
        <v>0</v>
      </c>
      <c r="AD104" s="250">
        <v>0</v>
      </c>
      <c r="AE104" s="98">
        <v>0</v>
      </c>
      <c r="AF104" s="250">
        <v>0</v>
      </c>
      <c r="AG104" s="98">
        <v>0</v>
      </c>
      <c r="AH104" s="97">
        <v>36</v>
      </c>
      <c r="AI104" s="98">
        <f t="shared" si="150"/>
        <v>8819544.3839999996</v>
      </c>
      <c r="AJ104" s="250"/>
      <c r="AK104" s="98">
        <f t="shared" si="116"/>
        <v>0</v>
      </c>
      <c r="AL104" s="326"/>
      <c r="AM104" s="98">
        <f t="shared" si="117"/>
        <v>0</v>
      </c>
      <c r="AN104" s="250"/>
      <c r="AO104" s="97">
        <f t="shared" si="118"/>
        <v>0</v>
      </c>
      <c r="AP104" s="250"/>
      <c r="AQ104" s="98">
        <f t="shared" si="119"/>
        <v>0</v>
      </c>
      <c r="AR104" s="250"/>
      <c r="AS104" s="98">
        <f t="shared" si="120"/>
        <v>0</v>
      </c>
      <c r="AT104" s="250"/>
      <c r="AU104" s="98">
        <f t="shared" si="121"/>
        <v>0</v>
      </c>
      <c r="AV104" s="250"/>
      <c r="AW104" s="98">
        <f t="shared" si="122"/>
        <v>0</v>
      </c>
      <c r="AX104" s="250"/>
      <c r="AY104" s="98">
        <f t="shared" si="123"/>
        <v>0</v>
      </c>
      <c r="AZ104" s="250"/>
      <c r="BA104" s="98">
        <f t="shared" si="124"/>
        <v>0</v>
      </c>
      <c r="BB104" s="250"/>
      <c r="BC104" s="98">
        <f t="shared" si="125"/>
        <v>0</v>
      </c>
      <c r="BD104" s="250"/>
      <c r="BE104" s="98">
        <f t="shared" si="126"/>
        <v>0</v>
      </c>
      <c r="BF104" s="250"/>
      <c r="BG104" s="98">
        <f t="shared" si="127"/>
        <v>0</v>
      </c>
      <c r="BH104" s="250"/>
      <c r="BI104" s="98">
        <f t="shared" si="128"/>
        <v>0</v>
      </c>
      <c r="BJ104" s="250"/>
      <c r="BK104" s="98">
        <f t="shared" si="129"/>
        <v>0</v>
      </c>
      <c r="BL104" s="250"/>
      <c r="BM104" s="98">
        <f t="shared" si="130"/>
        <v>0</v>
      </c>
      <c r="BN104" s="250"/>
      <c r="BO104" s="98">
        <f t="shared" si="131"/>
        <v>0</v>
      </c>
      <c r="BP104" s="353"/>
      <c r="BQ104" s="98">
        <f t="shared" si="132"/>
        <v>0</v>
      </c>
      <c r="BR104" s="250"/>
      <c r="BS104" s="98">
        <f t="shared" si="133"/>
        <v>0</v>
      </c>
      <c r="BT104" s="250"/>
      <c r="BU104" s="98">
        <f t="shared" si="134"/>
        <v>0</v>
      </c>
      <c r="BV104" s="328"/>
      <c r="BW104" s="98">
        <f t="shared" si="135"/>
        <v>0</v>
      </c>
      <c r="BX104" s="250"/>
      <c r="BY104" s="98">
        <f t="shared" si="136"/>
        <v>0</v>
      </c>
      <c r="BZ104" s="328"/>
      <c r="CA104" s="329">
        <f t="shared" si="137"/>
        <v>0</v>
      </c>
      <c r="CB104" s="250"/>
      <c r="CC104" s="98">
        <f t="shared" si="138"/>
        <v>0</v>
      </c>
      <c r="CD104" s="250"/>
      <c r="CE104" s="98">
        <f t="shared" si="139"/>
        <v>0</v>
      </c>
      <c r="CF104" s="250"/>
      <c r="CG104" s="98">
        <f t="shared" si="140"/>
        <v>0</v>
      </c>
      <c r="CH104" s="250"/>
      <c r="CI104" s="98">
        <f t="shared" si="141"/>
        <v>0</v>
      </c>
      <c r="CJ104" s="250"/>
      <c r="CK104" s="98">
        <f t="shared" si="142"/>
        <v>0</v>
      </c>
      <c r="CL104" s="250"/>
      <c r="CM104" s="98">
        <f t="shared" si="143"/>
        <v>0</v>
      </c>
      <c r="CN104" s="250"/>
      <c r="CO104" s="98">
        <f t="shared" si="144"/>
        <v>0</v>
      </c>
      <c r="CP104" s="250"/>
      <c r="CQ104" s="98">
        <f t="shared" si="145"/>
        <v>0</v>
      </c>
      <c r="CR104" s="250"/>
      <c r="CS104" s="98">
        <f t="shared" si="146"/>
        <v>0</v>
      </c>
      <c r="CT104" s="97"/>
      <c r="CU104" s="98">
        <f t="shared" si="147"/>
        <v>0</v>
      </c>
      <c r="CV104" s="97"/>
      <c r="CW104" s="98"/>
      <c r="CX104" s="331">
        <f t="shared" si="108"/>
        <v>96</v>
      </c>
      <c r="CY104" s="331">
        <f t="shared" si="109"/>
        <v>21068911.583999999</v>
      </c>
    </row>
    <row r="105" spans="1:103" ht="60" x14ac:dyDescent="0.25">
      <c r="A105" s="91"/>
      <c r="B105" s="91">
        <v>68</v>
      </c>
      <c r="C105" s="245" t="s">
        <v>1061</v>
      </c>
      <c r="D105" s="168" t="s">
        <v>460</v>
      </c>
      <c r="E105" s="246">
        <v>13540</v>
      </c>
      <c r="F105" s="157">
        <v>10.77</v>
      </c>
      <c r="G105" s="93"/>
      <c r="H105" s="247">
        <v>1</v>
      </c>
      <c r="I105" s="248"/>
      <c r="J105" s="95">
        <v>1.4</v>
      </c>
      <c r="K105" s="95">
        <v>1.68</v>
      </c>
      <c r="L105" s="95">
        <v>2.23</v>
      </c>
      <c r="M105" s="96">
        <v>2.57</v>
      </c>
      <c r="N105" s="249"/>
      <c r="O105" s="98">
        <f t="shared" si="148"/>
        <v>0</v>
      </c>
      <c r="P105" s="250"/>
      <c r="Q105" s="98">
        <f t="shared" si="111"/>
        <v>0</v>
      </c>
      <c r="R105" s="565"/>
      <c r="S105" s="566">
        <f t="shared" si="112"/>
        <v>0</v>
      </c>
      <c r="T105" s="97">
        <v>25</v>
      </c>
      <c r="U105" s="98">
        <f t="shared" si="113"/>
        <v>6189134</v>
      </c>
      <c r="V105" s="250"/>
      <c r="W105" s="98">
        <f t="shared" si="114"/>
        <v>0</v>
      </c>
      <c r="X105" s="250"/>
      <c r="Y105" s="97">
        <f t="shared" si="115"/>
        <v>0</v>
      </c>
      <c r="Z105" s="326"/>
      <c r="AA105" s="98"/>
      <c r="AB105" s="250"/>
      <c r="AC105" s="98">
        <f t="shared" si="149"/>
        <v>0</v>
      </c>
      <c r="AD105" s="250"/>
      <c r="AE105" s="98"/>
      <c r="AF105" s="250">
        <v>0</v>
      </c>
      <c r="AG105" s="98">
        <v>0</v>
      </c>
      <c r="AH105" s="97">
        <v>12</v>
      </c>
      <c r="AI105" s="98">
        <f t="shared" si="150"/>
        <v>3564941.1840000004</v>
      </c>
      <c r="AJ105" s="250"/>
      <c r="AK105" s="98">
        <f t="shared" si="116"/>
        <v>0</v>
      </c>
      <c r="AL105" s="326"/>
      <c r="AM105" s="98">
        <f t="shared" si="117"/>
        <v>0</v>
      </c>
      <c r="AN105" s="250"/>
      <c r="AO105" s="97">
        <f t="shared" si="118"/>
        <v>0</v>
      </c>
      <c r="AP105" s="250"/>
      <c r="AQ105" s="98">
        <f t="shared" si="119"/>
        <v>0</v>
      </c>
      <c r="AR105" s="250"/>
      <c r="AS105" s="98">
        <f t="shared" si="120"/>
        <v>0</v>
      </c>
      <c r="AT105" s="250"/>
      <c r="AU105" s="98">
        <f t="shared" si="121"/>
        <v>0</v>
      </c>
      <c r="AV105" s="250"/>
      <c r="AW105" s="98">
        <f t="shared" si="122"/>
        <v>0</v>
      </c>
      <c r="AX105" s="250"/>
      <c r="AY105" s="98">
        <f t="shared" si="123"/>
        <v>0</v>
      </c>
      <c r="AZ105" s="250"/>
      <c r="BA105" s="98">
        <f t="shared" si="124"/>
        <v>0</v>
      </c>
      <c r="BB105" s="250"/>
      <c r="BC105" s="98">
        <f t="shared" si="125"/>
        <v>0</v>
      </c>
      <c r="BD105" s="250"/>
      <c r="BE105" s="98">
        <f t="shared" si="126"/>
        <v>0</v>
      </c>
      <c r="BF105" s="250"/>
      <c r="BG105" s="98">
        <f t="shared" si="127"/>
        <v>0</v>
      </c>
      <c r="BH105" s="250"/>
      <c r="BI105" s="98">
        <f t="shared" si="128"/>
        <v>0</v>
      </c>
      <c r="BJ105" s="250"/>
      <c r="BK105" s="98">
        <f t="shared" si="129"/>
        <v>0</v>
      </c>
      <c r="BL105" s="250"/>
      <c r="BM105" s="98">
        <f t="shared" si="130"/>
        <v>0</v>
      </c>
      <c r="BN105" s="250"/>
      <c r="BO105" s="98">
        <f t="shared" si="131"/>
        <v>0</v>
      </c>
      <c r="BP105" s="353"/>
      <c r="BQ105" s="98">
        <f t="shared" si="132"/>
        <v>0</v>
      </c>
      <c r="BR105" s="250"/>
      <c r="BS105" s="98">
        <f t="shared" si="133"/>
        <v>0</v>
      </c>
      <c r="BT105" s="250"/>
      <c r="BU105" s="98">
        <f t="shared" si="134"/>
        <v>0</v>
      </c>
      <c r="BV105" s="328"/>
      <c r="BW105" s="98">
        <f t="shared" si="135"/>
        <v>0</v>
      </c>
      <c r="BX105" s="250"/>
      <c r="BY105" s="98">
        <f t="shared" si="136"/>
        <v>0</v>
      </c>
      <c r="BZ105" s="328"/>
      <c r="CA105" s="329">
        <f t="shared" si="137"/>
        <v>0</v>
      </c>
      <c r="CB105" s="250"/>
      <c r="CC105" s="98">
        <f t="shared" si="138"/>
        <v>0</v>
      </c>
      <c r="CD105" s="250"/>
      <c r="CE105" s="98">
        <f t="shared" si="139"/>
        <v>0</v>
      </c>
      <c r="CF105" s="250"/>
      <c r="CG105" s="98">
        <f t="shared" si="140"/>
        <v>0</v>
      </c>
      <c r="CH105" s="250"/>
      <c r="CI105" s="98">
        <f t="shared" si="141"/>
        <v>0</v>
      </c>
      <c r="CJ105" s="250"/>
      <c r="CK105" s="98">
        <f t="shared" si="142"/>
        <v>0</v>
      </c>
      <c r="CL105" s="250"/>
      <c r="CM105" s="98">
        <f t="shared" si="143"/>
        <v>0</v>
      </c>
      <c r="CN105" s="250"/>
      <c r="CO105" s="98">
        <f t="shared" si="144"/>
        <v>0</v>
      </c>
      <c r="CP105" s="250"/>
      <c r="CQ105" s="98">
        <f t="shared" si="145"/>
        <v>0</v>
      </c>
      <c r="CR105" s="250"/>
      <c r="CS105" s="98">
        <f t="shared" si="146"/>
        <v>0</v>
      </c>
      <c r="CT105" s="97"/>
      <c r="CU105" s="98">
        <f t="shared" si="147"/>
        <v>0</v>
      </c>
      <c r="CV105" s="97"/>
      <c r="CW105" s="98"/>
      <c r="CX105" s="331">
        <f t="shared" si="108"/>
        <v>37</v>
      </c>
      <c r="CY105" s="331">
        <f t="shared" si="109"/>
        <v>9754075.1840000004</v>
      </c>
    </row>
    <row r="106" spans="1:103" ht="60" x14ac:dyDescent="0.25">
      <c r="A106" s="91"/>
      <c r="B106" s="91">
        <v>69</v>
      </c>
      <c r="C106" s="245" t="s">
        <v>1062</v>
      </c>
      <c r="D106" s="168" t="s">
        <v>462</v>
      </c>
      <c r="E106" s="246">
        <v>13540</v>
      </c>
      <c r="F106" s="157">
        <v>13.06</v>
      </c>
      <c r="G106" s="93"/>
      <c r="H106" s="247">
        <v>1</v>
      </c>
      <c r="I106" s="248"/>
      <c r="J106" s="95">
        <v>1.4</v>
      </c>
      <c r="K106" s="95">
        <v>1.68</v>
      </c>
      <c r="L106" s="95">
        <v>2.23</v>
      </c>
      <c r="M106" s="96">
        <v>2.57</v>
      </c>
      <c r="N106" s="249"/>
      <c r="O106" s="98">
        <f t="shared" si="148"/>
        <v>0</v>
      </c>
      <c r="P106" s="250"/>
      <c r="Q106" s="98">
        <f t="shared" si="111"/>
        <v>0</v>
      </c>
      <c r="R106" s="565"/>
      <c r="S106" s="566">
        <f t="shared" si="112"/>
        <v>0</v>
      </c>
      <c r="T106" s="97">
        <v>30</v>
      </c>
      <c r="U106" s="98">
        <f t="shared" si="113"/>
        <v>9024951.5999999996</v>
      </c>
      <c r="V106" s="250"/>
      <c r="W106" s="98">
        <f t="shared" si="114"/>
        <v>0</v>
      </c>
      <c r="X106" s="250"/>
      <c r="Y106" s="97">
        <f t="shared" si="115"/>
        <v>0</v>
      </c>
      <c r="Z106" s="326">
        <v>0</v>
      </c>
      <c r="AA106" s="98">
        <v>0</v>
      </c>
      <c r="AB106" s="250">
        <v>0</v>
      </c>
      <c r="AC106" s="98">
        <f t="shared" si="149"/>
        <v>0</v>
      </c>
      <c r="AD106" s="250">
        <v>0</v>
      </c>
      <c r="AE106" s="98">
        <v>0</v>
      </c>
      <c r="AF106" s="250">
        <v>0</v>
      </c>
      <c r="AG106" s="98">
        <v>0</v>
      </c>
      <c r="AH106" s="97">
        <v>108</v>
      </c>
      <c r="AI106" s="98">
        <f t="shared" si="150"/>
        <v>38987790.911999993</v>
      </c>
      <c r="AJ106" s="250"/>
      <c r="AK106" s="98">
        <f t="shared" si="116"/>
        <v>0</v>
      </c>
      <c r="AL106" s="326"/>
      <c r="AM106" s="98">
        <f t="shared" si="117"/>
        <v>0</v>
      </c>
      <c r="AN106" s="250"/>
      <c r="AO106" s="97">
        <f t="shared" si="118"/>
        <v>0</v>
      </c>
      <c r="AP106" s="250"/>
      <c r="AQ106" s="98">
        <f t="shared" si="119"/>
        <v>0</v>
      </c>
      <c r="AR106" s="250"/>
      <c r="AS106" s="98">
        <f t="shared" si="120"/>
        <v>0</v>
      </c>
      <c r="AT106" s="250"/>
      <c r="AU106" s="98">
        <f t="shared" si="121"/>
        <v>0</v>
      </c>
      <c r="AV106" s="250"/>
      <c r="AW106" s="98">
        <f t="shared" si="122"/>
        <v>0</v>
      </c>
      <c r="AX106" s="250"/>
      <c r="AY106" s="98">
        <f t="shared" si="123"/>
        <v>0</v>
      </c>
      <c r="AZ106" s="250"/>
      <c r="BA106" s="98">
        <f t="shared" si="124"/>
        <v>0</v>
      </c>
      <c r="BB106" s="250"/>
      <c r="BC106" s="98">
        <f t="shared" si="125"/>
        <v>0</v>
      </c>
      <c r="BD106" s="250"/>
      <c r="BE106" s="98">
        <f t="shared" si="126"/>
        <v>0</v>
      </c>
      <c r="BF106" s="250"/>
      <c r="BG106" s="98">
        <f t="shared" si="127"/>
        <v>0</v>
      </c>
      <c r="BH106" s="250"/>
      <c r="BI106" s="98">
        <f t="shared" si="128"/>
        <v>0</v>
      </c>
      <c r="BJ106" s="250"/>
      <c r="BK106" s="98">
        <f t="shared" si="129"/>
        <v>0</v>
      </c>
      <c r="BL106" s="250"/>
      <c r="BM106" s="98">
        <f t="shared" si="130"/>
        <v>0</v>
      </c>
      <c r="BN106" s="250"/>
      <c r="BO106" s="98">
        <f t="shared" si="131"/>
        <v>0</v>
      </c>
      <c r="BP106" s="353"/>
      <c r="BQ106" s="98">
        <f t="shared" si="132"/>
        <v>0</v>
      </c>
      <c r="BR106" s="250"/>
      <c r="BS106" s="98">
        <f t="shared" si="133"/>
        <v>0</v>
      </c>
      <c r="BT106" s="250"/>
      <c r="BU106" s="98">
        <f t="shared" si="134"/>
        <v>0</v>
      </c>
      <c r="BV106" s="328"/>
      <c r="BW106" s="98">
        <f t="shared" si="135"/>
        <v>0</v>
      </c>
      <c r="BX106" s="250"/>
      <c r="BY106" s="98">
        <f t="shared" si="136"/>
        <v>0</v>
      </c>
      <c r="BZ106" s="328"/>
      <c r="CA106" s="329">
        <f t="shared" si="137"/>
        <v>0</v>
      </c>
      <c r="CB106" s="250"/>
      <c r="CC106" s="98">
        <f t="shared" si="138"/>
        <v>0</v>
      </c>
      <c r="CD106" s="250"/>
      <c r="CE106" s="98">
        <f t="shared" si="139"/>
        <v>0</v>
      </c>
      <c r="CF106" s="250"/>
      <c r="CG106" s="98">
        <f t="shared" si="140"/>
        <v>0</v>
      </c>
      <c r="CH106" s="250"/>
      <c r="CI106" s="98">
        <f t="shared" si="141"/>
        <v>0</v>
      </c>
      <c r="CJ106" s="250"/>
      <c r="CK106" s="98">
        <f t="shared" si="142"/>
        <v>0</v>
      </c>
      <c r="CL106" s="250"/>
      <c r="CM106" s="98">
        <f t="shared" si="143"/>
        <v>0</v>
      </c>
      <c r="CN106" s="250"/>
      <c r="CO106" s="98">
        <f t="shared" si="144"/>
        <v>0</v>
      </c>
      <c r="CP106" s="250"/>
      <c r="CQ106" s="98">
        <f t="shared" si="145"/>
        <v>0</v>
      </c>
      <c r="CR106" s="250"/>
      <c r="CS106" s="98">
        <f t="shared" si="146"/>
        <v>0</v>
      </c>
      <c r="CT106" s="97"/>
      <c r="CU106" s="98">
        <f t="shared" si="147"/>
        <v>0</v>
      </c>
      <c r="CV106" s="97"/>
      <c r="CW106" s="98"/>
      <c r="CX106" s="331">
        <f t="shared" si="108"/>
        <v>138</v>
      </c>
      <c r="CY106" s="331">
        <f t="shared" si="109"/>
        <v>48012742.511999995</v>
      </c>
    </row>
    <row r="107" spans="1:103" ht="60" x14ac:dyDescent="0.25">
      <c r="A107" s="91"/>
      <c r="B107" s="91">
        <v>70</v>
      </c>
      <c r="C107" s="245" t="s">
        <v>1063</v>
      </c>
      <c r="D107" s="168" t="s">
        <v>464</v>
      </c>
      <c r="E107" s="246">
        <v>13540</v>
      </c>
      <c r="F107" s="157">
        <v>15.87</v>
      </c>
      <c r="G107" s="93"/>
      <c r="H107" s="247">
        <v>1</v>
      </c>
      <c r="I107" s="248"/>
      <c r="J107" s="95">
        <v>1.4</v>
      </c>
      <c r="K107" s="95">
        <v>1.68</v>
      </c>
      <c r="L107" s="95">
        <v>2.23</v>
      </c>
      <c r="M107" s="96">
        <v>2.57</v>
      </c>
      <c r="N107" s="249"/>
      <c r="O107" s="98">
        <f t="shared" si="148"/>
        <v>0</v>
      </c>
      <c r="P107" s="250"/>
      <c r="Q107" s="98"/>
      <c r="R107" s="565"/>
      <c r="S107" s="566"/>
      <c r="T107" s="97">
        <v>40</v>
      </c>
      <c r="U107" s="98">
        <f t="shared" si="113"/>
        <v>14292824</v>
      </c>
      <c r="V107" s="250"/>
      <c r="W107" s="98"/>
      <c r="X107" s="250"/>
      <c r="Y107" s="97"/>
      <c r="Z107" s="326">
        <v>0</v>
      </c>
      <c r="AA107" s="98">
        <v>0</v>
      </c>
      <c r="AB107" s="250">
        <v>0</v>
      </c>
      <c r="AC107" s="98">
        <f t="shared" si="149"/>
        <v>0</v>
      </c>
      <c r="AD107" s="250">
        <v>0</v>
      </c>
      <c r="AE107" s="98">
        <v>0</v>
      </c>
      <c r="AF107" s="250">
        <v>0</v>
      </c>
      <c r="AG107" s="98">
        <v>0</v>
      </c>
      <c r="AH107" s="97">
        <v>48</v>
      </c>
      <c r="AI107" s="98">
        <f t="shared" si="150"/>
        <v>20581666.559999999</v>
      </c>
      <c r="AJ107" s="250"/>
      <c r="AK107" s="98"/>
      <c r="AL107" s="326"/>
      <c r="AM107" s="98"/>
      <c r="AN107" s="250"/>
      <c r="AO107" s="97"/>
      <c r="AP107" s="250"/>
      <c r="AQ107" s="98"/>
      <c r="AR107" s="250"/>
      <c r="AS107" s="98"/>
      <c r="AT107" s="250"/>
      <c r="AU107" s="98"/>
      <c r="AV107" s="250"/>
      <c r="AW107" s="98"/>
      <c r="AX107" s="250"/>
      <c r="AY107" s="98"/>
      <c r="AZ107" s="250"/>
      <c r="BA107" s="98"/>
      <c r="BB107" s="250"/>
      <c r="BC107" s="98"/>
      <c r="BD107" s="250"/>
      <c r="BE107" s="98"/>
      <c r="BF107" s="250"/>
      <c r="BG107" s="98"/>
      <c r="BH107" s="250"/>
      <c r="BI107" s="98"/>
      <c r="BJ107" s="250"/>
      <c r="BK107" s="98"/>
      <c r="BL107" s="250"/>
      <c r="BM107" s="98"/>
      <c r="BN107" s="250"/>
      <c r="BO107" s="98"/>
      <c r="BP107" s="353"/>
      <c r="BQ107" s="98"/>
      <c r="BR107" s="250"/>
      <c r="BS107" s="98"/>
      <c r="BT107" s="250"/>
      <c r="BU107" s="98"/>
      <c r="BV107" s="328"/>
      <c r="BW107" s="98"/>
      <c r="BX107" s="250"/>
      <c r="BY107" s="98"/>
      <c r="BZ107" s="328"/>
      <c r="CA107" s="329"/>
      <c r="CB107" s="250"/>
      <c r="CC107" s="98"/>
      <c r="CD107" s="250"/>
      <c r="CE107" s="98"/>
      <c r="CF107" s="250"/>
      <c r="CG107" s="98"/>
      <c r="CH107" s="250"/>
      <c r="CI107" s="98"/>
      <c r="CJ107" s="250"/>
      <c r="CK107" s="98"/>
      <c r="CL107" s="250"/>
      <c r="CM107" s="98"/>
      <c r="CN107" s="250"/>
      <c r="CO107" s="98"/>
      <c r="CP107" s="250"/>
      <c r="CQ107" s="98"/>
      <c r="CR107" s="250"/>
      <c r="CS107" s="98"/>
      <c r="CT107" s="97"/>
      <c r="CU107" s="98"/>
      <c r="CV107" s="97"/>
      <c r="CW107" s="98"/>
      <c r="CX107" s="331">
        <f t="shared" si="108"/>
        <v>88</v>
      </c>
      <c r="CY107" s="331">
        <f t="shared" si="109"/>
        <v>34874490.560000002</v>
      </c>
    </row>
    <row r="108" spans="1:103" ht="60" x14ac:dyDescent="0.25">
      <c r="A108" s="91"/>
      <c r="B108" s="91">
        <v>71</v>
      </c>
      <c r="C108" s="245" t="s">
        <v>1064</v>
      </c>
      <c r="D108" s="278" t="s">
        <v>466</v>
      </c>
      <c r="E108" s="246">
        <v>13540</v>
      </c>
      <c r="F108" s="157">
        <v>18.850000000000001</v>
      </c>
      <c r="G108" s="93"/>
      <c r="H108" s="247">
        <v>1</v>
      </c>
      <c r="I108" s="248"/>
      <c r="J108" s="164">
        <v>1.4</v>
      </c>
      <c r="K108" s="164">
        <v>1.68</v>
      </c>
      <c r="L108" s="164">
        <v>2.23</v>
      </c>
      <c r="M108" s="165">
        <v>2.57</v>
      </c>
      <c r="N108" s="249"/>
      <c r="O108" s="98"/>
      <c r="P108" s="250"/>
      <c r="Q108" s="98"/>
      <c r="R108" s="565"/>
      <c r="S108" s="566"/>
      <c r="T108" s="97">
        <v>6</v>
      </c>
      <c r="U108" s="98">
        <f t="shared" si="113"/>
        <v>2433950.4</v>
      </c>
      <c r="V108" s="250"/>
      <c r="W108" s="98"/>
      <c r="X108" s="250"/>
      <c r="Y108" s="97"/>
      <c r="Z108" s="326">
        <v>0</v>
      </c>
      <c r="AA108" s="98">
        <v>0</v>
      </c>
      <c r="AB108" s="250">
        <v>0</v>
      </c>
      <c r="AC108" s="98">
        <f t="shared" si="149"/>
        <v>0</v>
      </c>
      <c r="AD108" s="250">
        <v>0</v>
      </c>
      <c r="AE108" s="98">
        <v>0</v>
      </c>
      <c r="AF108" s="250">
        <v>0</v>
      </c>
      <c r="AG108" s="98">
        <v>0</v>
      </c>
      <c r="AH108" s="97">
        <v>36</v>
      </c>
      <c r="AI108" s="98">
        <f t="shared" si="150"/>
        <v>17524442.879999999</v>
      </c>
      <c r="AJ108" s="250"/>
      <c r="AK108" s="98"/>
      <c r="AL108" s="326"/>
      <c r="AM108" s="98"/>
      <c r="AN108" s="250"/>
      <c r="AO108" s="97"/>
      <c r="AP108" s="250"/>
      <c r="AQ108" s="98"/>
      <c r="AR108" s="250"/>
      <c r="AS108" s="98"/>
      <c r="AT108" s="250"/>
      <c r="AU108" s="98"/>
      <c r="AV108" s="250"/>
      <c r="AW108" s="98"/>
      <c r="AX108" s="250"/>
      <c r="AY108" s="98"/>
      <c r="AZ108" s="250"/>
      <c r="BA108" s="98"/>
      <c r="BB108" s="250"/>
      <c r="BC108" s="98"/>
      <c r="BD108" s="250"/>
      <c r="BE108" s="98"/>
      <c r="BF108" s="250"/>
      <c r="BG108" s="98"/>
      <c r="BH108" s="250"/>
      <c r="BI108" s="98"/>
      <c r="BJ108" s="250"/>
      <c r="BK108" s="98"/>
      <c r="BL108" s="250"/>
      <c r="BM108" s="98"/>
      <c r="BN108" s="250"/>
      <c r="BO108" s="98"/>
      <c r="BP108" s="353"/>
      <c r="BQ108" s="98"/>
      <c r="BR108" s="250"/>
      <c r="BS108" s="98"/>
      <c r="BT108" s="250"/>
      <c r="BU108" s="98"/>
      <c r="BV108" s="328"/>
      <c r="BW108" s="98"/>
      <c r="BX108" s="250"/>
      <c r="BY108" s="98"/>
      <c r="BZ108" s="328"/>
      <c r="CA108" s="329"/>
      <c r="CB108" s="250"/>
      <c r="CC108" s="98"/>
      <c r="CD108" s="250"/>
      <c r="CE108" s="98"/>
      <c r="CF108" s="250"/>
      <c r="CG108" s="98"/>
      <c r="CH108" s="250"/>
      <c r="CI108" s="98"/>
      <c r="CJ108" s="250"/>
      <c r="CK108" s="98"/>
      <c r="CL108" s="250"/>
      <c r="CM108" s="98"/>
      <c r="CN108" s="250"/>
      <c r="CO108" s="98"/>
      <c r="CP108" s="250"/>
      <c r="CQ108" s="98"/>
      <c r="CR108" s="250"/>
      <c r="CS108" s="98"/>
      <c r="CT108" s="97"/>
      <c r="CU108" s="98"/>
      <c r="CV108" s="97"/>
      <c r="CW108" s="98"/>
      <c r="CX108" s="331">
        <f t="shared" si="108"/>
        <v>42</v>
      </c>
      <c r="CY108" s="331">
        <f t="shared" si="109"/>
        <v>19958393.279999997</v>
      </c>
    </row>
    <row r="109" spans="1:103" ht="60" x14ac:dyDescent="0.25">
      <c r="A109" s="91"/>
      <c r="B109" s="91">
        <v>72</v>
      </c>
      <c r="C109" s="245" t="s">
        <v>1065</v>
      </c>
      <c r="D109" s="278" t="s">
        <v>468</v>
      </c>
      <c r="E109" s="246">
        <v>13540</v>
      </c>
      <c r="F109" s="157">
        <v>21.4</v>
      </c>
      <c r="G109" s="93"/>
      <c r="H109" s="247">
        <v>1</v>
      </c>
      <c r="I109" s="248"/>
      <c r="J109" s="164">
        <v>1.4</v>
      </c>
      <c r="K109" s="164">
        <v>1.68</v>
      </c>
      <c r="L109" s="164">
        <v>2.23</v>
      </c>
      <c r="M109" s="165">
        <v>2.57</v>
      </c>
      <c r="N109" s="249"/>
      <c r="O109" s="98"/>
      <c r="P109" s="250"/>
      <c r="Q109" s="98"/>
      <c r="R109" s="565"/>
      <c r="S109" s="566"/>
      <c r="T109" s="97">
        <v>30</v>
      </c>
      <c r="U109" s="98">
        <f t="shared" si="113"/>
        <v>12914722.799999999</v>
      </c>
      <c r="V109" s="250"/>
      <c r="W109" s="98"/>
      <c r="X109" s="250"/>
      <c r="Y109" s="97"/>
      <c r="Z109" s="326"/>
      <c r="AA109" s="98"/>
      <c r="AB109" s="250"/>
      <c r="AC109" s="98"/>
      <c r="AD109" s="250"/>
      <c r="AE109" s="98"/>
      <c r="AF109" s="250"/>
      <c r="AG109" s="98"/>
      <c r="AH109" s="97">
        <v>22</v>
      </c>
      <c r="AI109" s="98">
        <f t="shared" si="150"/>
        <v>11364956.063999999</v>
      </c>
      <c r="AJ109" s="250"/>
      <c r="AK109" s="98"/>
      <c r="AL109" s="326"/>
      <c r="AM109" s="98"/>
      <c r="AN109" s="250"/>
      <c r="AO109" s="97"/>
      <c r="AP109" s="250"/>
      <c r="AQ109" s="98"/>
      <c r="AR109" s="250"/>
      <c r="AS109" s="98"/>
      <c r="AT109" s="250"/>
      <c r="AU109" s="98"/>
      <c r="AV109" s="250"/>
      <c r="AW109" s="98"/>
      <c r="AX109" s="250"/>
      <c r="AY109" s="98"/>
      <c r="AZ109" s="250"/>
      <c r="BA109" s="98"/>
      <c r="BB109" s="250"/>
      <c r="BC109" s="98"/>
      <c r="BD109" s="250"/>
      <c r="BE109" s="98"/>
      <c r="BF109" s="250"/>
      <c r="BG109" s="98"/>
      <c r="BH109" s="250"/>
      <c r="BI109" s="98"/>
      <c r="BJ109" s="250"/>
      <c r="BK109" s="98"/>
      <c r="BL109" s="250"/>
      <c r="BM109" s="98"/>
      <c r="BN109" s="250"/>
      <c r="BO109" s="98"/>
      <c r="BP109" s="353"/>
      <c r="BQ109" s="98"/>
      <c r="BR109" s="250"/>
      <c r="BS109" s="98"/>
      <c r="BT109" s="250"/>
      <c r="BU109" s="98"/>
      <c r="BV109" s="328"/>
      <c r="BW109" s="98"/>
      <c r="BX109" s="250"/>
      <c r="BY109" s="98"/>
      <c r="BZ109" s="328"/>
      <c r="CA109" s="329"/>
      <c r="CB109" s="250"/>
      <c r="CC109" s="98"/>
      <c r="CD109" s="250"/>
      <c r="CE109" s="98"/>
      <c r="CF109" s="250"/>
      <c r="CG109" s="98"/>
      <c r="CH109" s="250"/>
      <c r="CI109" s="98"/>
      <c r="CJ109" s="250"/>
      <c r="CK109" s="98"/>
      <c r="CL109" s="250"/>
      <c r="CM109" s="98"/>
      <c r="CN109" s="250"/>
      <c r="CO109" s="98"/>
      <c r="CP109" s="250"/>
      <c r="CQ109" s="98"/>
      <c r="CR109" s="250"/>
      <c r="CS109" s="98"/>
      <c r="CT109" s="97"/>
      <c r="CU109" s="98"/>
      <c r="CV109" s="97"/>
      <c r="CW109" s="98"/>
      <c r="CX109" s="331">
        <f t="shared" si="108"/>
        <v>52</v>
      </c>
      <c r="CY109" s="331">
        <f t="shared" si="109"/>
        <v>24279678.864</v>
      </c>
    </row>
    <row r="110" spans="1:103" ht="60" x14ac:dyDescent="0.25">
      <c r="A110" s="91"/>
      <c r="B110" s="91">
        <v>73</v>
      </c>
      <c r="C110" s="245" t="s">
        <v>1066</v>
      </c>
      <c r="D110" s="278" t="s">
        <v>470</v>
      </c>
      <c r="E110" s="246">
        <v>13540</v>
      </c>
      <c r="F110" s="157">
        <v>22.71</v>
      </c>
      <c r="G110" s="93"/>
      <c r="H110" s="247">
        <v>1</v>
      </c>
      <c r="I110" s="248"/>
      <c r="J110" s="164">
        <v>1.4</v>
      </c>
      <c r="K110" s="164">
        <v>1.68</v>
      </c>
      <c r="L110" s="164">
        <v>2.23</v>
      </c>
      <c r="M110" s="165">
        <v>2.57</v>
      </c>
      <c r="N110" s="249"/>
      <c r="O110" s="98"/>
      <c r="P110" s="250"/>
      <c r="Q110" s="98"/>
      <c r="R110" s="565"/>
      <c r="S110" s="566"/>
      <c r="T110" s="97">
        <v>30</v>
      </c>
      <c r="U110" s="98">
        <f t="shared" si="113"/>
        <v>15405541.199999999</v>
      </c>
      <c r="V110" s="250"/>
      <c r="W110" s="98"/>
      <c r="X110" s="250"/>
      <c r="Y110" s="97"/>
      <c r="Z110" s="326"/>
      <c r="AA110" s="98"/>
      <c r="AB110" s="250"/>
      <c r="AC110" s="98"/>
      <c r="AD110" s="250"/>
      <c r="AE110" s="98"/>
      <c r="AF110" s="250"/>
      <c r="AG110" s="98"/>
      <c r="AH110" s="97">
        <v>22</v>
      </c>
      <c r="AI110" s="98">
        <f t="shared" si="150"/>
        <v>13556876.255999999</v>
      </c>
      <c r="AJ110" s="250"/>
      <c r="AK110" s="98"/>
      <c r="AL110" s="326"/>
      <c r="AM110" s="98"/>
      <c r="AN110" s="250"/>
      <c r="AO110" s="97"/>
      <c r="AP110" s="250"/>
      <c r="AQ110" s="98"/>
      <c r="AR110" s="250"/>
      <c r="AS110" s="98"/>
      <c r="AT110" s="250"/>
      <c r="AU110" s="98"/>
      <c r="AV110" s="250"/>
      <c r="AW110" s="98"/>
      <c r="AX110" s="250"/>
      <c r="AY110" s="98"/>
      <c r="AZ110" s="250"/>
      <c r="BA110" s="98"/>
      <c r="BB110" s="250"/>
      <c r="BC110" s="98"/>
      <c r="BD110" s="250"/>
      <c r="BE110" s="98"/>
      <c r="BF110" s="250"/>
      <c r="BG110" s="98"/>
      <c r="BH110" s="250"/>
      <c r="BI110" s="98"/>
      <c r="BJ110" s="250"/>
      <c r="BK110" s="98"/>
      <c r="BL110" s="250"/>
      <c r="BM110" s="98"/>
      <c r="BN110" s="250"/>
      <c r="BO110" s="98"/>
      <c r="BP110" s="353"/>
      <c r="BQ110" s="98"/>
      <c r="BR110" s="250"/>
      <c r="BS110" s="98"/>
      <c r="BT110" s="250"/>
      <c r="BU110" s="98"/>
      <c r="BV110" s="328"/>
      <c r="BW110" s="98"/>
      <c r="BX110" s="250"/>
      <c r="BY110" s="98"/>
      <c r="BZ110" s="328"/>
      <c r="CA110" s="329"/>
      <c r="CB110" s="250"/>
      <c r="CC110" s="98"/>
      <c r="CD110" s="250"/>
      <c r="CE110" s="98"/>
      <c r="CF110" s="250"/>
      <c r="CG110" s="98"/>
      <c r="CH110" s="250"/>
      <c r="CI110" s="98"/>
      <c r="CJ110" s="250"/>
      <c r="CK110" s="98"/>
      <c r="CL110" s="250"/>
      <c r="CM110" s="98"/>
      <c r="CN110" s="250"/>
      <c r="CO110" s="98"/>
      <c r="CP110" s="250"/>
      <c r="CQ110" s="98"/>
      <c r="CR110" s="250"/>
      <c r="CS110" s="98"/>
      <c r="CT110" s="97"/>
      <c r="CU110" s="98"/>
      <c r="CV110" s="97"/>
      <c r="CW110" s="98"/>
      <c r="CX110" s="331">
        <f t="shared" si="108"/>
        <v>52</v>
      </c>
      <c r="CY110" s="331">
        <f t="shared" si="109"/>
        <v>28962417.456</v>
      </c>
    </row>
    <row r="111" spans="1:103" ht="60" x14ac:dyDescent="0.25">
      <c r="A111" s="91"/>
      <c r="B111" s="91">
        <v>74</v>
      </c>
      <c r="C111" s="245" t="s">
        <v>1067</v>
      </c>
      <c r="D111" s="278" t="s">
        <v>472</v>
      </c>
      <c r="E111" s="246">
        <v>13540</v>
      </c>
      <c r="F111" s="157">
        <v>27.09</v>
      </c>
      <c r="G111" s="93"/>
      <c r="H111" s="247">
        <v>1</v>
      </c>
      <c r="I111" s="248"/>
      <c r="J111" s="164">
        <v>1.4</v>
      </c>
      <c r="K111" s="164">
        <v>1.68</v>
      </c>
      <c r="L111" s="164">
        <v>2.23</v>
      </c>
      <c r="M111" s="165">
        <v>2.57</v>
      </c>
      <c r="N111" s="249"/>
      <c r="O111" s="98"/>
      <c r="P111" s="250"/>
      <c r="Q111" s="98"/>
      <c r="R111" s="565"/>
      <c r="S111" s="566"/>
      <c r="T111" s="97">
        <v>30</v>
      </c>
      <c r="U111" s="98">
        <f t="shared" si="113"/>
        <v>27819825.599999998</v>
      </c>
      <c r="V111" s="250"/>
      <c r="W111" s="98"/>
      <c r="X111" s="250"/>
      <c r="Y111" s="97"/>
      <c r="Z111" s="326"/>
      <c r="AA111" s="98"/>
      <c r="AB111" s="250"/>
      <c r="AC111" s="98"/>
      <c r="AD111" s="250"/>
      <c r="AE111" s="98"/>
      <c r="AF111" s="250"/>
      <c r="AG111" s="98"/>
      <c r="AH111" s="97">
        <v>22</v>
      </c>
      <c r="AI111" s="98">
        <f t="shared" si="150"/>
        <v>24481446.527999997</v>
      </c>
      <c r="AJ111" s="250"/>
      <c r="AK111" s="98"/>
      <c r="AL111" s="326"/>
      <c r="AM111" s="98"/>
      <c r="AN111" s="250"/>
      <c r="AO111" s="97"/>
      <c r="AP111" s="250"/>
      <c r="AQ111" s="98"/>
      <c r="AR111" s="250"/>
      <c r="AS111" s="98"/>
      <c r="AT111" s="250"/>
      <c r="AU111" s="98"/>
      <c r="AV111" s="250"/>
      <c r="AW111" s="98"/>
      <c r="AX111" s="250"/>
      <c r="AY111" s="98"/>
      <c r="AZ111" s="250"/>
      <c r="BA111" s="98"/>
      <c r="BB111" s="250"/>
      <c r="BC111" s="98"/>
      <c r="BD111" s="250"/>
      <c r="BE111" s="98"/>
      <c r="BF111" s="250"/>
      <c r="BG111" s="98"/>
      <c r="BH111" s="250"/>
      <c r="BI111" s="98"/>
      <c r="BJ111" s="250"/>
      <c r="BK111" s="98"/>
      <c r="BL111" s="250"/>
      <c r="BM111" s="98"/>
      <c r="BN111" s="250"/>
      <c r="BO111" s="98"/>
      <c r="BP111" s="353"/>
      <c r="BQ111" s="98"/>
      <c r="BR111" s="250"/>
      <c r="BS111" s="98"/>
      <c r="BT111" s="250"/>
      <c r="BU111" s="98"/>
      <c r="BV111" s="328"/>
      <c r="BW111" s="98"/>
      <c r="BX111" s="250"/>
      <c r="BY111" s="98"/>
      <c r="BZ111" s="328"/>
      <c r="CA111" s="329"/>
      <c r="CB111" s="250"/>
      <c r="CC111" s="98"/>
      <c r="CD111" s="250"/>
      <c r="CE111" s="98"/>
      <c r="CF111" s="250"/>
      <c r="CG111" s="98"/>
      <c r="CH111" s="250"/>
      <c r="CI111" s="98"/>
      <c r="CJ111" s="250"/>
      <c r="CK111" s="98"/>
      <c r="CL111" s="250"/>
      <c r="CM111" s="98"/>
      <c r="CN111" s="250"/>
      <c r="CO111" s="98"/>
      <c r="CP111" s="250"/>
      <c r="CQ111" s="98"/>
      <c r="CR111" s="250"/>
      <c r="CS111" s="98"/>
      <c r="CT111" s="97"/>
      <c r="CU111" s="98"/>
      <c r="CV111" s="97"/>
      <c r="CW111" s="98"/>
      <c r="CX111" s="331">
        <f t="shared" si="108"/>
        <v>52</v>
      </c>
      <c r="CY111" s="331">
        <f t="shared" si="109"/>
        <v>52301272.127999991</v>
      </c>
    </row>
    <row r="112" spans="1:103" ht="60" x14ac:dyDescent="0.25">
      <c r="A112" s="91"/>
      <c r="B112" s="91">
        <v>75</v>
      </c>
      <c r="C112" s="245" t="s">
        <v>1068</v>
      </c>
      <c r="D112" s="278" t="s">
        <v>474</v>
      </c>
      <c r="E112" s="246">
        <v>13540</v>
      </c>
      <c r="F112" s="157">
        <v>48.92</v>
      </c>
      <c r="G112" s="93"/>
      <c r="H112" s="247">
        <v>1</v>
      </c>
      <c r="I112" s="248"/>
      <c r="J112" s="164">
        <v>1.4</v>
      </c>
      <c r="K112" s="164">
        <v>1.68</v>
      </c>
      <c r="L112" s="164">
        <v>2.23</v>
      </c>
      <c r="M112" s="165">
        <v>2.57</v>
      </c>
      <c r="N112" s="249"/>
      <c r="O112" s="98"/>
      <c r="P112" s="250"/>
      <c r="Q112" s="98">
        <f>SUM(P112*$E113*$F113*$H113*$J113*$Q$11)</f>
        <v>0</v>
      </c>
      <c r="R112" s="565"/>
      <c r="S112" s="566">
        <f>SUM(R112*$E113*$F113*$H113*$J113*$S$11)</f>
        <v>0</v>
      </c>
      <c r="T112" s="97"/>
      <c r="U112" s="98">
        <f t="shared" si="113"/>
        <v>0</v>
      </c>
      <c r="V112" s="250"/>
      <c r="W112" s="98">
        <f>SUM(V112*$E113*$F113*$H113*$J113*$W$11)</f>
        <v>0</v>
      </c>
      <c r="X112" s="250"/>
      <c r="Y112" s="97">
        <f>SUM(X112*$E113*$F113*$H113*$J113*$Y$11)</f>
        <v>0</v>
      </c>
      <c r="Z112" s="326"/>
      <c r="AA112" s="98"/>
      <c r="AB112" s="250"/>
      <c r="AC112" s="98">
        <f>AB112*E113*F113*H113*J113</f>
        <v>0</v>
      </c>
      <c r="AD112" s="250"/>
      <c r="AE112" s="98"/>
      <c r="AF112" s="250"/>
      <c r="AG112" s="98"/>
      <c r="AH112" s="97"/>
      <c r="AI112" s="98"/>
      <c r="AJ112" s="250"/>
      <c r="AK112" s="98">
        <f>AJ112*$E113*$F113*$H113*$K113*$AK$11</f>
        <v>0</v>
      </c>
      <c r="AL112" s="326"/>
      <c r="AM112" s="98">
        <f>SUM(AL112*$E113*$F113*$H113*$J113*$AM$11)</f>
        <v>0</v>
      </c>
      <c r="AN112" s="250"/>
      <c r="AO112" s="97">
        <f>SUM(AN112*$E113*$F113*$H113*$J113*$AO$11)</f>
        <v>0</v>
      </c>
      <c r="AP112" s="250"/>
      <c r="AQ112" s="98">
        <f>SUM(AP112*$E113*$F113*$H113*$J113*$AQ$11)</f>
        <v>0</v>
      </c>
      <c r="AR112" s="250"/>
      <c r="AS112" s="98">
        <f>SUM(AR112*$E113*$F113*$H113*$J113*$AS$11)</f>
        <v>0</v>
      </c>
      <c r="AT112" s="250"/>
      <c r="AU112" s="98">
        <f>SUM(AT112*$E113*$F113*$H113*$J113*$AU$11)</f>
        <v>0</v>
      </c>
      <c r="AV112" s="250"/>
      <c r="AW112" s="98">
        <f>SUM(AV112*$E113*$F113*$H113*$J113*$AW$11)</f>
        <v>0</v>
      </c>
      <c r="AX112" s="250"/>
      <c r="AY112" s="98">
        <f>SUM(AX112*$E113*$F113*$H113*$J113*$AY$11)</f>
        <v>0</v>
      </c>
      <c r="AZ112" s="250"/>
      <c r="BA112" s="98">
        <f>SUM(AZ112*$E113*$F113*$H113*$J113*$BA$11)</f>
        <v>0</v>
      </c>
      <c r="BB112" s="250"/>
      <c r="BC112" s="98">
        <f>SUM(BB112*$E113*$F113*$H113*$J113*$BC$11)</f>
        <v>0</v>
      </c>
      <c r="BD112" s="250"/>
      <c r="BE112" s="98">
        <f>SUM(BD112*$E113*$F113*$H113*$J113*$BE$11)</f>
        <v>0</v>
      </c>
      <c r="BF112" s="250"/>
      <c r="BG112" s="98">
        <f>SUM(BF112*$E113*$F113*$H113*$J113*$BG$11)</f>
        <v>0</v>
      </c>
      <c r="BH112" s="250"/>
      <c r="BI112" s="98">
        <f>SUM(BH112*$E113*$F113*$H113*$J113*$BI$11)</f>
        <v>0</v>
      </c>
      <c r="BJ112" s="250"/>
      <c r="BK112" s="98">
        <f>SUM(BJ112*$E113*$F113*$H113*$J113*$BK$11)</f>
        <v>0</v>
      </c>
      <c r="BL112" s="250"/>
      <c r="BM112" s="98">
        <f>BL112*$E113*$F113*$H113*$K113*$BM$11</f>
        <v>0</v>
      </c>
      <c r="BN112" s="250"/>
      <c r="BO112" s="98">
        <f>BN112*$E113*$F113*$H113*$K113*$BO$11</f>
        <v>0</v>
      </c>
      <c r="BP112" s="353"/>
      <c r="BQ112" s="98">
        <f>BP112*$E113*$F113*$H113*$K113*$BQ$11</f>
        <v>0</v>
      </c>
      <c r="BR112" s="250"/>
      <c r="BS112" s="98">
        <f>BR112*$E113*$F113*$H113*$K113*$BS$11</f>
        <v>0</v>
      </c>
      <c r="BT112" s="250"/>
      <c r="BU112" s="98">
        <f>BT112*$E113*$F113*$H113*$K113*$BU$11</f>
        <v>0</v>
      </c>
      <c r="BV112" s="328"/>
      <c r="BW112" s="98">
        <f>BV112*$E113*$F113*$H113*$K113*$BW$11</f>
        <v>0</v>
      </c>
      <c r="BX112" s="250"/>
      <c r="BY112" s="98">
        <f>BX112*$E113*$F113*$H113*$K113*$BY$11</f>
        <v>0</v>
      </c>
      <c r="BZ112" s="328"/>
      <c r="CA112" s="329">
        <f>BZ112*$E113*$F113*$H113*$K113*$CA$11</f>
        <v>0</v>
      </c>
      <c r="CB112" s="250"/>
      <c r="CC112" s="98">
        <f>CB112*$E113*$F113*$H113*$K113*$CC$11</f>
        <v>0</v>
      </c>
      <c r="CD112" s="250"/>
      <c r="CE112" s="98">
        <f>CD112*$E113*$F113*$H113*$K113*$CE$11</f>
        <v>0</v>
      </c>
      <c r="CF112" s="250"/>
      <c r="CG112" s="98">
        <f>CF112*$E113*$F113*$H113*$K113*$CG$11</f>
        <v>0</v>
      </c>
      <c r="CH112" s="250"/>
      <c r="CI112" s="98">
        <f>CH112*$E113*$F113*$H113*$K113*$CI$11</f>
        <v>0</v>
      </c>
      <c r="CJ112" s="250"/>
      <c r="CK112" s="98">
        <f>CJ112*$E113*$F113*$H113*$K113*$CK$11</f>
        <v>0</v>
      </c>
      <c r="CL112" s="250"/>
      <c r="CM112" s="98">
        <f>CL112*$E113*$F113*$H113*$K113*$CM$11</f>
        <v>0</v>
      </c>
      <c r="CN112" s="250"/>
      <c r="CO112" s="98">
        <f>CN112*$E113*$F113*$H113*$K113*$CO$11</f>
        <v>0</v>
      </c>
      <c r="CP112" s="250"/>
      <c r="CQ112" s="98">
        <f>CP112*$E113*$F113*$H113*$L113*$CQ$11</f>
        <v>0</v>
      </c>
      <c r="CR112" s="250"/>
      <c r="CS112" s="98">
        <f>CR112*$E113*$F113*$H113*$M113*$CS$11</f>
        <v>0</v>
      </c>
      <c r="CT112" s="97"/>
      <c r="CU112" s="98">
        <f>CT112*E113*F113*H113</f>
        <v>0</v>
      </c>
      <c r="CV112" s="97"/>
      <c r="CW112" s="98"/>
      <c r="CX112" s="331">
        <f t="shared" si="108"/>
        <v>0</v>
      </c>
      <c r="CY112" s="331">
        <f t="shared" si="109"/>
        <v>0</v>
      </c>
    </row>
    <row r="113" spans="1:103" ht="75" x14ac:dyDescent="0.25">
      <c r="A113" s="91"/>
      <c r="B113" s="91">
        <v>76</v>
      </c>
      <c r="C113" s="245" t="s">
        <v>1069</v>
      </c>
      <c r="D113" s="278" t="s">
        <v>478</v>
      </c>
      <c r="E113" s="246">
        <v>13540</v>
      </c>
      <c r="F113" s="157">
        <v>2.17</v>
      </c>
      <c r="G113" s="93"/>
      <c r="H113" s="247">
        <v>1</v>
      </c>
      <c r="I113" s="248"/>
      <c r="J113" s="164">
        <v>1.4</v>
      </c>
      <c r="K113" s="164">
        <v>1.68</v>
      </c>
      <c r="L113" s="164">
        <v>2.23</v>
      </c>
      <c r="M113" s="165">
        <v>2.57</v>
      </c>
      <c r="N113" s="249"/>
      <c r="O113" s="98">
        <f>SUM(N113*$E113*$F113*$H113*$J113*$O$11)</f>
        <v>0</v>
      </c>
      <c r="P113" s="249"/>
      <c r="Q113" s="98">
        <f>SUM(P113*$E114*$F114*$H114*$J114*$Q$11)</f>
        <v>0</v>
      </c>
      <c r="R113" s="573"/>
      <c r="S113" s="566">
        <f>SUM(R113*$E114*$F114*$H114*$J114*$S$11)</f>
        <v>0</v>
      </c>
      <c r="T113" s="104"/>
      <c r="U113" s="98">
        <f t="shared" si="113"/>
        <v>0</v>
      </c>
      <c r="V113" s="249"/>
      <c r="W113" s="98">
        <f>SUM(V113*$E114*$F114*$H114*$J114*$W$11)</f>
        <v>0</v>
      </c>
      <c r="X113" s="249"/>
      <c r="Y113" s="97">
        <f>SUM(X113*$E114*$F114*$H114*$J114*$Y$11)</f>
        <v>0</v>
      </c>
      <c r="Z113" s="326"/>
      <c r="AA113" s="98"/>
      <c r="AB113" s="249"/>
      <c r="AC113" s="98"/>
      <c r="AD113" s="249"/>
      <c r="AE113" s="98"/>
      <c r="AF113" s="249"/>
      <c r="AG113" s="98"/>
      <c r="AH113" s="104"/>
      <c r="AI113" s="98"/>
      <c r="AJ113" s="249"/>
      <c r="AK113" s="98">
        <f>AJ113*$E114*$F114*$H114*$K114*$AK$11</f>
        <v>0</v>
      </c>
      <c r="AL113" s="326"/>
      <c r="AM113" s="98">
        <f>SUM(AL113*$E114*$F114*$H114*$J114*$AM$11)</f>
        <v>0</v>
      </c>
      <c r="AN113" s="249"/>
      <c r="AO113" s="97">
        <f>SUM(AN113*$E114*$F114*$H114*$J114*$AO$11)</f>
        <v>0</v>
      </c>
      <c r="AP113" s="249"/>
      <c r="AQ113" s="98">
        <f>SUM(AP113*$E114*$F114*$H114*$J114*$AQ$11)</f>
        <v>0</v>
      </c>
      <c r="AR113" s="249"/>
      <c r="AS113" s="98">
        <f>SUM(AR113*$E114*$F114*$H114*$J114*$AS$11)</f>
        <v>0</v>
      </c>
      <c r="AT113" s="249"/>
      <c r="AU113" s="98">
        <f>SUM(AT113*$E114*$F114*$H114*$J114*$AU$11)</f>
        <v>0</v>
      </c>
      <c r="AV113" s="249"/>
      <c r="AW113" s="98">
        <f>SUM(AV113*$E114*$F114*$H114*$J114*$AW$11)</f>
        <v>0</v>
      </c>
      <c r="AX113" s="249"/>
      <c r="AY113" s="98">
        <f>SUM(AX113*$E114*$F114*$H114*$J114*$AY$11)</f>
        <v>0</v>
      </c>
      <c r="AZ113" s="249"/>
      <c r="BA113" s="98">
        <f>SUM(AZ113*$E114*$F114*$H114*$J114*$BA$11)</f>
        <v>0</v>
      </c>
      <c r="BB113" s="249"/>
      <c r="BC113" s="98">
        <f>SUM(BB113*$E114*$F114*$H114*$J114*$BC$11)</f>
        <v>0</v>
      </c>
      <c r="BD113" s="249"/>
      <c r="BE113" s="98">
        <f>SUM(BD113*$E114*$F114*$H114*$J114*$BE$11)</f>
        <v>0</v>
      </c>
      <c r="BF113" s="249"/>
      <c r="BG113" s="98">
        <f>SUM(BF113*$E114*$F114*$H114*$J114*$BG$11)</f>
        <v>0</v>
      </c>
      <c r="BH113" s="249"/>
      <c r="BI113" s="98">
        <f>SUM(BH113*$E114*$F114*$H114*$J114*$BI$11)</f>
        <v>0</v>
      </c>
      <c r="BJ113" s="249"/>
      <c r="BK113" s="98">
        <f>SUM(BJ113*$E114*$F114*$H114*$J114*$BK$11)</f>
        <v>0</v>
      </c>
      <c r="BL113" s="249"/>
      <c r="BM113" s="98">
        <f>BL113*$E114*$F114*$H114*$K114*$BM$11</f>
        <v>0</v>
      </c>
      <c r="BN113" s="249"/>
      <c r="BO113" s="98">
        <f>BN113*$E114*$F114*$H114*$K114*$BO$11</f>
        <v>0</v>
      </c>
      <c r="BP113" s="360"/>
      <c r="BQ113" s="98">
        <f>BP113*$E114*$F114*$H114*$K114*$BQ$11</f>
        <v>0</v>
      </c>
      <c r="BR113" s="249"/>
      <c r="BS113" s="98">
        <f>BR113*$E114*$F114*$H114*$K114*$BS$11</f>
        <v>0</v>
      </c>
      <c r="BT113" s="249"/>
      <c r="BU113" s="98">
        <f>BT113*$E114*$F114*$H114*$K114*$BU$11</f>
        <v>0</v>
      </c>
      <c r="BV113" s="350"/>
      <c r="BW113" s="98">
        <f>BV113*$E114*$F114*$H114*$K114*$BW$11</f>
        <v>0</v>
      </c>
      <c r="BX113" s="249"/>
      <c r="BY113" s="98">
        <f>BX113*$E114*$F114*$H114*$K114*$BY$11</f>
        <v>0</v>
      </c>
      <c r="BZ113" s="350"/>
      <c r="CA113" s="329">
        <f>BZ113*$E114*$F114*$H114*$K114*$CA$11</f>
        <v>0</v>
      </c>
      <c r="CB113" s="249"/>
      <c r="CC113" s="98">
        <f>CB113*$E114*$F114*$H114*$K114*$CC$11</f>
        <v>0</v>
      </c>
      <c r="CD113" s="249"/>
      <c r="CE113" s="98">
        <f>CD113*$E114*$F114*$H114*$K114*$CE$11</f>
        <v>0</v>
      </c>
      <c r="CF113" s="249"/>
      <c r="CG113" s="98">
        <f>CF113*$E114*$F114*$H114*$K114*$CG$11</f>
        <v>0</v>
      </c>
      <c r="CH113" s="249"/>
      <c r="CI113" s="98">
        <f>CH113*$E114*$F114*$H114*$K114*$CI$11</f>
        <v>0</v>
      </c>
      <c r="CJ113" s="249"/>
      <c r="CK113" s="98">
        <f>CJ113*$E114*$F114*$H114*$K114*$CK$11</f>
        <v>0</v>
      </c>
      <c r="CL113" s="249"/>
      <c r="CM113" s="98">
        <f>CL113*$E114*$F114*$H114*$K114*$CM$11</f>
        <v>0</v>
      </c>
      <c r="CN113" s="249"/>
      <c r="CO113" s="98">
        <f>CN113*$E114*$F114*$H114*$K114*$CO$11</f>
        <v>0</v>
      </c>
      <c r="CP113" s="249"/>
      <c r="CQ113" s="98">
        <f>CP113*$E114*$F114*$H114*$L114*$CQ$11</f>
        <v>0</v>
      </c>
      <c r="CR113" s="249"/>
      <c r="CS113" s="98">
        <f>CR113*$E114*$F114*$H114*$M114*$CS$11</f>
        <v>0</v>
      </c>
      <c r="CT113" s="104"/>
      <c r="CU113" s="98">
        <f>CT113*E114*F114*H114</f>
        <v>0</v>
      </c>
      <c r="CV113" s="104"/>
      <c r="CW113" s="98"/>
      <c r="CX113" s="331">
        <f t="shared" si="108"/>
        <v>0</v>
      </c>
      <c r="CY113" s="331">
        <f t="shared" si="109"/>
        <v>0</v>
      </c>
    </row>
    <row r="114" spans="1:103" ht="75" x14ac:dyDescent="0.25">
      <c r="A114" s="91"/>
      <c r="B114" s="91">
        <v>77</v>
      </c>
      <c r="C114" s="245" t="s">
        <v>1070</v>
      </c>
      <c r="D114" s="278" t="s">
        <v>1071</v>
      </c>
      <c r="E114" s="246">
        <v>13540</v>
      </c>
      <c r="F114" s="157">
        <v>2.5499999999999998</v>
      </c>
      <c r="G114" s="93"/>
      <c r="H114" s="247">
        <v>1</v>
      </c>
      <c r="I114" s="248"/>
      <c r="J114" s="164">
        <v>1.4</v>
      </c>
      <c r="K114" s="164">
        <v>1.68</v>
      </c>
      <c r="L114" s="164">
        <v>2.23</v>
      </c>
      <c r="M114" s="165">
        <v>2.57</v>
      </c>
      <c r="N114" s="249"/>
      <c r="O114" s="98">
        <f>SUM(N114*$E114*$F114*$H114*$J114*$O$11)</f>
        <v>0</v>
      </c>
      <c r="P114" s="249"/>
      <c r="Q114" s="146"/>
      <c r="R114" s="573"/>
      <c r="S114" s="566"/>
      <c r="T114" s="104"/>
      <c r="U114" s="98"/>
      <c r="V114" s="249"/>
      <c r="W114" s="146"/>
      <c r="X114" s="249"/>
      <c r="Y114" s="104"/>
      <c r="Z114" s="326"/>
      <c r="AA114" s="146"/>
      <c r="AB114" s="249"/>
      <c r="AC114" s="146"/>
      <c r="AD114" s="249"/>
      <c r="AE114" s="146"/>
      <c r="AF114" s="249"/>
      <c r="AG114" s="98"/>
      <c r="AH114" s="104"/>
      <c r="AI114" s="98"/>
      <c r="AJ114" s="249"/>
      <c r="AK114" s="146"/>
      <c r="AL114" s="326"/>
      <c r="AM114" s="146"/>
      <c r="AN114" s="249"/>
      <c r="AO114" s="104"/>
      <c r="AP114" s="249"/>
      <c r="AQ114" s="146"/>
      <c r="AR114" s="249"/>
      <c r="AS114" s="146"/>
      <c r="AT114" s="249"/>
      <c r="AU114" s="146"/>
      <c r="AV114" s="249"/>
      <c r="AW114" s="146"/>
      <c r="AX114" s="249"/>
      <c r="AY114" s="146"/>
      <c r="AZ114" s="249"/>
      <c r="BA114" s="146"/>
      <c r="BB114" s="249"/>
      <c r="BC114" s="146"/>
      <c r="BD114" s="249"/>
      <c r="BE114" s="146"/>
      <c r="BF114" s="249"/>
      <c r="BG114" s="146"/>
      <c r="BH114" s="249"/>
      <c r="BI114" s="146"/>
      <c r="BJ114" s="249"/>
      <c r="BK114" s="146"/>
      <c r="BL114" s="249"/>
      <c r="BM114" s="146"/>
      <c r="BN114" s="249"/>
      <c r="BO114" s="146"/>
      <c r="BP114" s="360"/>
      <c r="BQ114" s="146"/>
      <c r="BR114" s="249"/>
      <c r="BS114" s="146"/>
      <c r="BT114" s="249"/>
      <c r="BU114" s="146"/>
      <c r="BV114" s="350"/>
      <c r="BW114" s="146"/>
      <c r="BX114" s="249"/>
      <c r="BY114" s="146"/>
      <c r="BZ114" s="350"/>
      <c r="CA114" s="354"/>
      <c r="CB114" s="249"/>
      <c r="CC114" s="146"/>
      <c r="CD114" s="249"/>
      <c r="CE114" s="146"/>
      <c r="CF114" s="249"/>
      <c r="CG114" s="146"/>
      <c r="CH114" s="249"/>
      <c r="CI114" s="146"/>
      <c r="CJ114" s="249"/>
      <c r="CK114" s="146"/>
      <c r="CL114" s="249"/>
      <c r="CM114" s="146"/>
      <c r="CN114" s="249"/>
      <c r="CO114" s="146"/>
      <c r="CP114" s="249"/>
      <c r="CQ114" s="146"/>
      <c r="CR114" s="249"/>
      <c r="CS114" s="146"/>
      <c r="CT114" s="104"/>
      <c r="CU114" s="146"/>
      <c r="CV114" s="104"/>
      <c r="CW114" s="146"/>
      <c r="CX114" s="331"/>
      <c r="CY114" s="331"/>
    </row>
    <row r="115" spans="1:103" ht="90" x14ac:dyDescent="0.25">
      <c r="A115" s="91"/>
      <c r="B115" s="91">
        <v>78</v>
      </c>
      <c r="C115" s="245" t="s">
        <v>1072</v>
      </c>
      <c r="D115" s="278" t="s">
        <v>1073</v>
      </c>
      <c r="E115" s="246">
        <v>13540</v>
      </c>
      <c r="F115" s="157">
        <v>2.44</v>
      </c>
      <c r="G115" s="93"/>
      <c r="H115" s="247">
        <v>1</v>
      </c>
      <c r="I115" s="248"/>
      <c r="J115" s="164">
        <v>1.4</v>
      </c>
      <c r="K115" s="164">
        <v>1.68</v>
      </c>
      <c r="L115" s="164">
        <v>2.23</v>
      </c>
      <c r="M115" s="165">
        <v>2.57</v>
      </c>
      <c r="N115" s="249"/>
      <c r="O115" s="98"/>
      <c r="P115" s="250">
        <v>0</v>
      </c>
      <c r="Q115" s="146"/>
      <c r="R115" s="565"/>
      <c r="S115" s="566">
        <f>SUM(R115*$E116*$F116*$H116*$J116*$S$11)</f>
        <v>0</v>
      </c>
      <c r="T115" s="97"/>
      <c r="U115" s="98">
        <f>SUM(T115*$E116*$F116*$H116*$J116*$U$11)</f>
        <v>0</v>
      </c>
      <c r="V115" s="250">
        <v>0</v>
      </c>
      <c r="W115" s="146"/>
      <c r="X115" s="250"/>
      <c r="Y115" s="104"/>
      <c r="Z115" s="326"/>
      <c r="AA115" s="146"/>
      <c r="AB115" s="250"/>
      <c r="AC115" s="146"/>
      <c r="AD115" s="250">
        <v>0</v>
      </c>
      <c r="AE115" s="146">
        <v>0</v>
      </c>
      <c r="AF115" s="250">
        <v>0</v>
      </c>
      <c r="AG115" s="98">
        <f>AF115*E116*F116*H116*J116</f>
        <v>0</v>
      </c>
      <c r="AH115" s="250">
        <v>0</v>
      </c>
      <c r="AI115" s="98">
        <v>0</v>
      </c>
      <c r="AJ115" s="250">
        <v>0</v>
      </c>
      <c r="AK115" s="146"/>
      <c r="AL115" s="326"/>
      <c r="AM115" s="146"/>
      <c r="AN115" s="250"/>
      <c r="AO115" s="104"/>
      <c r="AP115" s="250">
        <v>0</v>
      </c>
      <c r="AQ115" s="146"/>
      <c r="AR115" s="250">
        <v>0</v>
      </c>
      <c r="AS115" s="146"/>
      <c r="AT115" s="250"/>
      <c r="AU115" s="146"/>
      <c r="AV115" s="250"/>
      <c r="AW115" s="146"/>
      <c r="AX115" s="250"/>
      <c r="AY115" s="146"/>
      <c r="AZ115" s="249"/>
      <c r="BA115" s="146"/>
      <c r="BB115" s="250">
        <v>0</v>
      </c>
      <c r="BC115" s="146"/>
      <c r="BD115" s="250">
        <v>0</v>
      </c>
      <c r="BE115" s="146"/>
      <c r="BF115" s="250">
        <v>0</v>
      </c>
      <c r="BG115" s="146"/>
      <c r="BH115" s="249"/>
      <c r="BI115" s="146"/>
      <c r="BJ115" s="250"/>
      <c r="BK115" s="146"/>
      <c r="BL115" s="249"/>
      <c r="BM115" s="146"/>
      <c r="BN115" s="250">
        <v>0</v>
      </c>
      <c r="BO115" s="146"/>
      <c r="BP115" s="353">
        <v>0</v>
      </c>
      <c r="BQ115" s="146"/>
      <c r="BR115" s="250">
        <v>0</v>
      </c>
      <c r="BS115" s="146"/>
      <c r="BT115" s="250">
        <v>0</v>
      </c>
      <c r="BU115" s="146"/>
      <c r="BV115" s="328">
        <v>0</v>
      </c>
      <c r="BW115" s="146"/>
      <c r="BX115" s="250">
        <v>0</v>
      </c>
      <c r="BY115" s="146"/>
      <c r="BZ115" s="328"/>
      <c r="CA115" s="354"/>
      <c r="CB115" s="250">
        <v>0</v>
      </c>
      <c r="CC115" s="146"/>
      <c r="CD115" s="250">
        <v>0</v>
      </c>
      <c r="CE115" s="146"/>
      <c r="CF115" s="250">
        <v>0</v>
      </c>
      <c r="CG115" s="146"/>
      <c r="CH115" s="250">
        <v>0</v>
      </c>
      <c r="CI115" s="146"/>
      <c r="CJ115" s="250"/>
      <c r="CK115" s="146"/>
      <c r="CL115" s="250"/>
      <c r="CM115" s="146"/>
      <c r="CN115" s="250">
        <v>0</v>
      </c>
      <c r="CO115" s="146"/>
      <c r="CP115" s="250">
        <v>0</v>
      </c>
      <c r="CQ115" s="146"/>
      <c r="CR115" s="250">
        <v>0</v>
      </c>
      <c r="CS115" s="146"/>
      <c r="CT115" s="97"/>
      <c r="CU115" s="146"/>
      <c r="CV115" s="97"/>
      <c r="CW115" s="146"/>
      <c r="CX115" s="331">
        <f t="shared" ref="CX115:CY117" si="151">SUM(P115+N116+Z115+R115+T115+AB115+X115+V115+AD115+AH115+AF115+AJ115+AL115+AP115+BL115+BR115+AN115+AZ115+BB115+CD115+CF115+CB115+CH115+CJ115+BV115+BX115+AR115+AT115+AV115+AX115+BN115+BP115+BT115+BD115+BF115+BH115+BJ115+BZ115+CL115+CN115+CP115+CR115+CT115+CV115)</f>
        <v>10</v>
      </c>
      <c r="CY115" s="331">
        <f t="shared" si="151"/>
        <v>1472881.2</v>
      </c>
    </row>
    <row r="116" spans="1:103" ht="30" x14ac:dyDescent="0.25">
      <c r="A116" s="91"/>
      <c r="B116" s="91">
        <v>79</v>
      </c>
      <c r="C116" s="245" t="s">
        <v>1074</v>
      </c>
      <c r="D116" s="278" t="s">
        <v>514</v>
      </c>
      <c r="E116" s="246">
        <v>13540</v>
      </c>
      <c r="F116" s="93">
        <v>7.77</v>
      </c>
      <c r="G116" s="93"/>
      <c r="H116" s="247">
        <v>1</v>
      </c>
      <c r="I116" s="248"/>
      <c r="J116" s="164">
        <v>1.4</v>
      </c>
      <c r="K116" s="164">
        <v>1.68</v>
      </c>
      <c r="L116" s="164">
        <v>2.23</v>
      </c>
      <c r="M116" s="165">
        <v>2.57</v>
      </c>
      <c r="N116" s="249">
        <v>10</v>
      </c>
      <c r="O116" s="98">
        <f>SUM(N116*$E116*$F116*$H116*$J116*$O$11)</f>
        <v>1472881.2</v>
      </c>
      <c r="P116" s="250">
        <v>0</v>
      </c>
      <c r="Q116" s="146"/>
      <c r="R116" s="565"/>
      <c r="S116" s="566">
        <f>SUM(R116*$E117*$F117*$H117*$J117*$S$11)</f>
        <v>0</v>
      </c>
      <c r="T116" s="97"/>
      <c r="U116" s="98">
        <f>SUM(T116*$E117*$F117*$H117*$J117*$U$11)</f>
        <v>0</v>
      </c>
      <c r="V116" s="250">
        <v>0</v>
      </c>
      <c r="W116" s="146"/>
      <c r="X116" s="250"/>
      <c r="Y116" s="104"/>
      <c r="Z116" s="326">
        <v>0</v>
      </c>
      <c r="AA116" s="146">
        <v>0</v>
      </c>
      <c r="AB116" s="250">
        <v>0</v>
      </c>
      <c r="AC116" s="146">
        <v>0</v>
      </c>
      <c r="AD116" s="250">
        <v>0</v>
      </c>
      <c r="AE116" s="146">
        <v>0</v>
      </c>
      <c r="AF116" s="250">
        <v>0</v>
      </c>
      <c r="AG116" s="98">
        <f>AF116*E117*F117*H117*J117</f>
        <v>0</v>
      </c>
      <c r="AH116" s="250">
        <v>0</v>
      </c>
      <c r="AI116" s="98">
        <v>0</v>
      </c>
      <c r="AJ116" s="250">
        <v>0</v>
      </c>
      <c r="AK116" s="146"/>
      <c r="AL116" s="326"/>
      <c r="AM116" s="146"/>
      <c r="AN116" s="250"/>
      <c r="AO116" s="104"/>
      <c r="AP116" s="250">
        <v>0</v>
      </c>
      <c r="AQ116" s="146"/>
      <c r="AR116" s="250">
        <v>0</v>
      </c>
      <c r="AS116" s="146"/>
      <c r="AT116" s="250"/>
      <c r="AU116" s="146"/>
      <c r="AV116" s="250"/>
      <c r="AW116" s="146"/>
      <c r="AX116" s="250"/>
      <c r="AY116" s="146"/>
      <c r="AZ116" s="249"/>
      <c r="BA116" s="146"/>
      <c r="BB116" s="250">
        <v>0</v>
      </c>
      <c r="BC116" s="146"/>
      <c r="BD116" s="250">
        <v>0</v>
      </c>
      <c r="BE116" s="146"/>
      <c r="BF116" s="250">
        <v>0</v>
      </c>
      <c r="BG116" s="146"/>
      <c r="BH116" s="249"/>
      <c r="BI116" s="146"/>
      <c r="BJ116" s="250"/>
      <c r="BK116" s="146"/>
      <c r="BL116" s="249"/>
      <c r="BM116" s="146"/>
      <c r="BN116" s="250">
        <v>0</v>
      </c>
      <c r="BO116" s="146"/>
      <c r="BP116" s="353">
        <v>0</v>
      </c>
      <c r="BQ116" s="146"/>
      <c r="BR116" s="250">
        <v>0</v>
      </c>
      <c r="BS116" s="146"/>
      <c r="BT116" s="250">
        <v>0</v>
      </c>
      <c r="BU116" s="146"/>
      <c r="BV116" s="328">
        <v>0</v>
      </c>
      <c r="BW116" s="146"/>
      <c r="BX116" s="250">
        <v>0</v>
      </c>
      <c r="BY116" s="146"/>
      <c r="BZ116" s="328"/>
      <c r="CA116" s="354"/>
      <c r="CB116" s="250">
        <v>0</v>
      </c>
      <c r="CC116" s="146"/>
      <c r="CD116" s="250">
        <v>0</v>
      </c>
      <c r="CE116" s="146"/>
      <c r="CF116" s="250">
        <v>0</v>
      </c>
      <c r="CG116" s="146"/>
      <c r="CH116" s="250">
        <v>0</v>
      </c>
      <c r="CI116" s="146"/>
      <c r="CJ116" s="250"/>
      <c r="CK116" s="146"/>
      <c r="CL116" s="250"/>
      <c r="CM116" s="146"/>
      <c r="CN116" s="250">
        <v>0</v>
      </c>
      <c r="CO116" s="146"/>
      <c r="CP116" s="250">
        <v>0</v>
      </c>
      <c r="CQ116" s="146"/>
      <c r="CR116" s="250">
        <v>0</v>
      </c>
      <c r="CS116" s="146"/>
      <c r="CT116" s="97"/>
      <c r="CU116" s="146"/>
      <c r="CV116" s="97"/>
      <c r="CW116" s="146"/>
      <c r="CX116" s="331">
        <f t="shared" si="151"/>
        <v>76</v>
      </c>
      <c r="CY116" s="331">
        <f t="shared" si="151"/>
        <v>9076132.7999999989</v>
      </c>
    </row>
    <row r="117" spans="1:103" ht="45" x14ac:dyDescent="0.25">
      <c r="A117" s="91"/>
      <c r="B117" s="91">
        <v>80</v>
      </c>
      <c r="C117" s="245" t="s">
        <v>1075</v>
      </c>
      <c r="D117" s="278" t="s">
        <v>1076</v>
      </c>
      <c r="E117" s="246">
        <v>13540</v>
      </c>
      <c r="F117" s="94">
        <v>6.3</v>
      </c>
      <c r="G117" s="93"/>
      <c r="H117" s="247">
        <v>1</v>
      </c>
      <c r="I117" s="248"/>
      <c r="J117" s="164">
        <v>1.4</v>
      </c>
      <c r="K117" s="164">
        <v>1.68</v>
      </c>
      <c r="L117" s="164">
        <v>2.23</v>
      </c>
      <c r="M117" s="165">
        <v>2.57</v>
      </c>
      <c r="N117" s="249">
        <v>76</v>
      </c>
      <c r="O117" s="98">
        <f>SUM(N117*$E117*$F117*$H117*$J117*$O$11)</f>
        <v>9076132.7999999989</v>
      </c>
      <c r="P117" s="249"/>
      <c r="Q117" s="146"/>
      <c r="R117" s="573"/>
      <c r="S117" s="566">
        <f>SUM(R117*$E118*$F118*$H118*$J118*$S$11)</f>
        <v>0</v>
      </c>
      <c r="T117" s="104"/>
      <c r="U117" s="98">
        <f>SUM(T117*$E118*$F118*$H118*$J118*$U$11)</f>
        <v>0</v>
      </c>
      <c r="V117" s="249"/>
      <c r="W117" s="146"/>
      <c r="X117" s="250"/>
      <c r="Y117" s="104"/>
      <c r="Z117" s="326"/>
      <c r="AA117" s="146"/>
      <c r="AB117" s="249"/>
      <c r="AC117" s="146"/>
      <c r="AD117" s="249"/>
      <c r="AE117" s="146"/>
      <c r="AF117" s="249">
        <v>0</v>
      </c>
      <c r="AG117" s="98">
        <f>AF117*E118*F118*H118*J118</f>
        <v>0</v>
      </c>
      <c r="AH117" s="104">
        <v>3</v>
      </c>
      <c r="AI117" s="98">
        <f>AH117*E118*F118*H118*K118</f>
        <v>983361.45599999989</v>
      </c>
      <c r="AJ117" s="249"/>
      <c r="AK117" s="146"/>
      <c r="AL117" s="326"/>
      <c r="AM117" s="146"/>
      <c r="AN117" s="249"/>
      <c r="AO117" s="104"/>
      <c r="AP117" s="249"/>
      <c r="AQ117" s="146"/>
      <c r="AR117" s="249"/>
      <c r="AS117" s="146"/>
      <c r="AT117" s="249"/>
      <c r="AU117" s="146"/>
      <c r="AV117" s="249"/>
      <c r="AW117" s="146"/>
      <c r="AX117" s="249"/>
      <c r="AY117" s="146"/>
      <c r="AZ117" s="249"/>
      <c r="BA117" s="146"/>
      <c r="BB117" s="249"/>
      <c r="BC117" s="146"/>
      <c r="BD117" s="249"/>
      <c r="BE117" s="146"/>
      <c r="BF117" s="249"/>
      <c r="BG117" s="146"/>
      <c r="BH117" s="249"/>
      <c r="BI117" s="146"/>
      <c r="BJ117" s="249"/>
      <c r="BK117" s="146"/>
      <c r="BL117" s="249"/>
      <c r="BM117" s="146"/>
      <c r="BN117" s="249"/>
      <c r="BO117" s="146"/>
      <c r="BP117" s="360"/>
      <c r="BQ117" s="146"/>
      <c r="BR117" s="249"/>
      <c r="BS117" s="146"/>
      <c r="BT117" s="249"/>
      <c r="BU117" s="146"/>
      <c r="BV117" s="350"/>
      <c r="BW117" s="146"/>
      <c r="BX117" s="249"/>
      <c r="BY117" s="146"/>
      <c r="BZ117" s="350"/>
      <c r="CA117" s="354"/>
      <c r="CB117" s="249"/>
      <c r="CC117" s="146"/>
      <c r="CD117" s="249"/>
      <c r="CE117" s="146"/>
      <c r="CF117" s="249"/>
      <c r="CG117" s="146"/>
      <c r="CH117" s="249"/>
      <c r="CI117" s="146"/>
      <c r="CJ117" s="249"/>
      <c r="CK117" s="146"/>
      <c r="CL117" s="249"/>
      <c r="CM117" s="146"/>
      <c r="CN117" s="249"/>
      <c r="CO117" s="146"/>
      <c r="CP117" s="249"/>
      <c r="CQ117" s="146"/>
      <c r="CR117" s="249"/>
      <c r="CS117" s="146"/>
      <c r="CT117" s="97"/>
      <c r="CU117" s="146"/>
      <c r="CV117" s="97"/>
      <c r="CW117" s="146"/>
      <c r="CX117" s="331">
        <f t="shared" si="151"/>
        <v>5</v>
      </c>
      <c r="CY117" s="331">
        <f t="shared" si="151"/>
        <v>1529673.3759999997</v>
      </c>
    </row>
    <row r="118" spans="1:103" ht="75" x14ac:dyDescent="0.25">
      <c r="A118" s="91"/>
      <c r="B118" s="91">
        <v>81</v>
      </c>
      <c r="C118" s="245" t="s">
        <v>1077</v>
      </c>
      <c r="D118" s="278" t="s">
        <v>518</v>
      </c>
      <c r="E118" s="246">
        <v>13540</v>
      </c>
      <c r="F118" s="94">
        <v>14.41</v>
      </c>
      <c r="G118" s="94"/>
      <c r="H118" s="247">
        <v>1</v>
      </c>
      <c r="I118" s="248"/>
      <c r="J118" s="164">
        <v>1.4</v>
      </c>
      <c r="K118" s="164">
        <v>1.68</v>
      </c>
      <c r="L118" s="164">
        <v>2.23</v>
      </c>
      <c r="M118" s="165">
        <v>2.57</v>
      </c>
      <c r="N118" s="249">
        <v>2</v>
      </c>
      <c r="O118" s="98">
        <f>SUM(N118*$E118*$F118*$H118*$J118*$O$11)</f>
        <v>546311.91999999993</v>
      </c>
      <c r="P118" s="156">
        <f t="shared" ref="O118:BZ119" si="152">SUM(P119:P124)</f>
        <v>0</v>
      </c>
      <c r="Q118" s="156">
        <f t="shared" si="152"/>
        <v>0</v>
      </c>
      <c r="R118" s="574">
        <f t="shared" si="152"/>
        <v>0</v>
      </c>
      <c r="S118" s="574">
        <f t="shared" si="152"/>
        <v>0</v>
      </c>
      <c r="T118" s="156">
        <f t="shared" si="152"/>
        <v>0</v>
      </c>
      <c r="U118" s="156">
        <f t="shared" si="152"/>
        <v>0</v>
      </c>
      <c r="V118" s="156">
        <f t="shared" si="152"/>
        <v>0</v>
      </c>
      <c r="W118" s="156">
        <f t="shared" si="152"/>
        <v>0</v>
      </c>
      <c r="X118" s="156">
        <f t="shared" si="152"/>
        <v>0</v>
      </c>
      <c r="Y118" s="156">
        <f t="shared" si="152"/>
        <v>0</v>
      </c>
      <c r="Z118" s="156">
        <v>0</v>
      </c>
      <c r="AA118" s="156">
        <v>0</v>
      </c>
      <c r="AB118" s="156">
        <v>0</v>
      </c>
      <c r="AC118" s="156">
        <v>0</v>
      </c>
      <c r="AD118" s="156">
        <f>SUM(AD119:AD124)</f>
        <v>433</v>
      </c>
      <c r="AE118" s="156">
        <f>SUM(AE119:AE124)</f>
        <v>7319290.7199999997</v>
      </c>
      <c r="AF118" s="156">
        <v>0</v>
      </c>
      <c r="AG118" s="156">
        <v>0</v>
      </c>
      <c r="AH118" s="156">
        <v>0</v>
      </c>
      <c r="AI118" s="156">
        <v>0</v>
      </c>
      <c r="AJ118" s="156">
        <f t="shared" ref="AJ118" si="153">SUM(AJ119:AJ124)</f>
        <v>7</v>
      </c>
      <c r="AK118" s="156">
        <f t="shared" si="152"/>
        <v>117830.49599999998</v>
      </c>
      <c r="AL118" s="156">
        <f t="shared" si="152"/>
        <v>5</v>
      </c>
      <c r="AM118" s="156">
        <f t="shared" si="152"/>
        <v>70137.2</v>
      </c>
      <c r="AN118" s="156">
        <f t="shared" si="152"/>
        <v>0</v>
      </c>
      <c r="AO118" s="156">
        <f t="shared" si="152"/>
        <v>0</v>
      </c>
      <c r="AP118" s="156">
        <f t="shared" si="152"/>
        <v>0</v>
      </c>
      <c r="AQ118" s="156">
        <f t="shared" si="152"/>
        <v>0</v>
      </c>
      <c r="AR118" s="156">
        <f t="shared" si="152"/>
        <v>0</v>
      </c>
      <c r="AS118" s="156">
        <f t="shared" si="152"/>
        <v>0</v>
      </c>
      <c r="AT118" s="156">
        <f t="shared" si="152"/>
        <v>0</v>
      </c>
      <c r="AU118" s="156">
        <f t="shared" si="152"/>
        <v>0</v>
      </c>
      <c r="AV118" s="156">
        <f t="shared" si="152"/>
        <v>0</v>
      </c>
      <c r="AW118" s="156">
        <f t="shared" si="152"/>
        <v>0</v>
      </c>
      <c r="AX118" s="156">
        <f t="shared" si="152"/>
        <v>0</v>
      </c>
      <c r="AY118" s="156">
        <f t="shared" si="152"/>
        <v>0</v>
      </c>
      <c r="AZ118" s="156">
        <f t="shared" si="152"/>
        <v>0</v>
      </c>
      <c r="BA118" s="156">
        <f t="shared" si="152"/>
        <v>0</v>
      </c>
      <c r="BB118" s="156">
        <f t="shared" si="152"/>
        <v>20</v>
      </c>
      <c r="BC118" s="156">
        <f t="shared" si="152"/>
        <v>280548.8</v>
      </c>
      <c r="BD118" s="156">
        <f t="shared" si="152"/>
        <v>0</v>
      </c>
      <c r="BE118" s="156">
        <f t="shared" si="152"/>
        <v>0</v>
      </c>
      <c r="BF118" s="156">
        <f t="shared" si="152"/>
        <v>0</v>
      </c>
      <c r="BG118" s="156">
        <f t="shared" si="152"/>
        <v>0</v>
      </c>
      <c r="BH118" s="156">
        <f t="shared" si="152"/>
        <v>0</v>
      </c>
      <c r="BI118" s="156">
        <f t="shared" si="152"/>
        <v>0</v>
      </c>
      <c r="BJ118" s="156">
        <f t="shared" si="152"/>
        <v>15</v>
      </c>
      <c r="BK118" s="156">
        <f t="shared" si="152"/>
        <v>210411.59999999998</v>
      </c>
      <c r="BL118" s="156">
        <f t="shared" si="152"/>
        <v>0</v>
      </c>
      <c r="BM118" s="156">
        <f t="shared" si="152"/>
        <v>0</v>
      </c>
      <c r="BN118" s="156">
        <f t="shared" si="152"/>
        <v>0</v>
      </c>
      <c r="BO118" s="156">
        <f t="shared" si="152"/>
        <v>0</v>
      </c>
      <c r="BP118" s="156">
        <f t="shared" si="152"/>
        <v>580</v>
      </c>
      <c r="BQ118" s="156">
        <f t="shared" si="152"/>
        <v>12496856.736000001</v>
      </c>
      <c r="BR118" s="156">
        <f t="shared" si="152"/>
        <v>0</v>
      </c>
      <c r="BS118" s="156">
        <f t="shared" si="152"/>
        <v>0</v>
      </c>
      <c r="BT118" s="156">
        <f t="shared" si="152"/>
        <v>0</v>
      </c>
      <c r="BU118" s="156">
        <f t="shared" si="152"/>
        <v>0</v>
      </c>
      <c r="BV118" s="352">
        <f t="shared" si="152"/>
        <v>37</v>
      </c>
      <c r="BW118" s="156">
        <f t="shared" si="152"/>
        <v>811165.152</v>
      </c>
      <c r="BX118" s="156">
        <f t="shared" si="152"/>
        <v>30</v>
      </c>
      <c r="BY118" s="156">
        <f t="shared" si="152"/>
        <v>504987.83999999997</v>
      </c>
      <c r="BZ118" s="352">
        <f t="shared" si="152"/>
        <v>0</v>
      </c>
      <c r="CA118" s="352">
        <f t="shared" ref="CA118:CY118" si="154">SUM(CA119:CA124)</f>
        <v>0</v>
      </c>
      <c r="CB118" s="156">
        <f t="shared" si="154"/>
        <v>3</v>
      </c>
      <c r="CC118" s="156">
        <f t="shared" si="154"/>
        <v>50498.784</v>
      </c>
      <c r="CD118" s="156">
        <f t="shared" si="154"/>
        <v>0</v>
      </c>
      <c r="CE118" s="156">
        <f t="shared" si="154"/>
        <v>0</v>
      </c>
      <c r="CF118" s="156">
        <f t="shared" si="154"/>
        <v>3</v>
      </c>
      <c r="CG118" s="156">
        <f t="shared" si="154"/>
        <v>50498.784</v>
      </c>
      <c r="CH118" s="156">
        <f t="shared" si="154"/>
        <v>3</v>
      </c>
      <c r="CI118" s="156">
        <f t="shared" si="154"/>
        <v>50498.784</v>
      </c>
      <c r="CJ118" s="156">
        <f t="shared" si="154"/>
        <v>0</v>
      </c>
      <c r="CK118" s="156">
        <f t="shared" si="154"/>
        <v>0</v>
      </c>
      <c r="CL118" s="156">
        <f t="shared" si="154"/>
        <v>0</v>
      </c>
      <c r="CM118" s="156">
        <f t="shared" si="154"/>
        <v>0</v>
      </c>
      <c r="CN118" s="156">
        <f t="shared" si="154"/>
        <v>2</v>
      </c>
      <c r="CO118" s="156">
        <f t="shared" si="154"/>
        <v>33665.856</v>
      </c>
      <c r="CP118" s="156">
        <f t="shared" si="154"/>
        <v>11</v>
      </c>
      <c r="CQ118" s="156">
        <f t="shared" si="154"/>
        <v>245780.788</v>
      </c>
      <c r="CR118" s="156">
        <f t="shared" si="154"/>
        <v>3</v>
      </c>
      <c r="CS118" s="156">
        <f t="shared" si="154"/>
        <v>77251.115999999995</v>
      </c>
      <c r="CT118" s="156">
        <f t="shared" si="154"/>
        <v>0</v>
      </c>
      <c r="CU118" s="156">
        <f t="shared" si="154"/>
        <v>0</v>
      </c>
      <c r="CV118" s="156">
        <f t="shared" si="154"/>
        <v>0</v>
      </c>
      <c r="CW118" s="156">
        <f t="shared" si="154"/>
        <v>0</v>
      </c>
      <c r="CX118" s="156">
        <f t="shared" si="154"/>
        <v>1240</v>
      </c>
      <c r="CY118" s="156">
        <f t="shared" si="154"/>
        <v>23561040.656000003</v>
      </c>
    </row>
    <row r="119" spans="1:103" x14ac:dyDescent="0.25">
      <c r="A119" s="91">
        <v>20</v>
      </c>
      <c r="B119" s="91"/>
      <c r="C119" s="245" t="s">
        <v>1078</v>
      </c>
      <c r="D119" s="243" t="s">
        <v>519</v>
      </c>
      <c r="E119" s="246">
        <v>13540</v>
      </c>
      <c r="F119" s="157">
        <v>0.98</v>
      </c>
      <c r="G119" s="157"/>
      <c r="H119" s="236">
        <v>1</v>
      </c>
      <c r="I119" s="68"/>
      <c r="J119" s="95">
        <v>1.4</v>
      </c>
      <c r="K119" s="95">
        <v>1.68</v>
      </c>
      <c r="L119" s="95">
        <v>2.23</v>
      </c>
      <c r="M119" s="96">
        <v>2.57</v>
      </c>
      <c r="N119" s="156">
        <f>SUM(N120:N125)</f>
        <v>88</v>
      </c>
      <c r="O119" s="156">
        <f t="shared" si="152"/>
        <v>1241617.9999999998</v>
      </c>
      <c r="P119" s="250"/>
      <c r="Q119" s="98">
        <f t="shared" ref="Q119:Q124" si="155">SUM(P119*$E120*$F120*$H120*$J120*$Q$11)</f>
        <v>0</v>
      </c>
      <c r="R119" s="565"/>
      <c r="S119" s="566">
        <f t="shared" ref="S119:S124" si="156">SUM(R119*$E120*$F120*$H120*$J120*$S$11)</f>
        <v>0</v>
      </c>
      <c r="T119" s="250"/>
      <c r="U119" s="98">
        <f t="shared" ref="U119:U124" si="157">SUM(T119*$E120*$F120*$H120*$J120*$U$11)</f>
        <v>0</v>
      </c>
      <c r="V119" s="250"/>
      <c r="W119" s="98">
        <f t="shared" ref="W119:W124" si="158">SUM(V119*$E120*$F120*$H120*$J120*$W$11)</f>
        <v>0</v>
      </c>
      <c r="X119" s="250"/>
      <c r="Y119" s="97">
        <f t="shared" ref="Y119:Y124" si="159">SUM(X119*$E120*$F120*$H120*$J120*$Y$11)</f>
        <v>0</v>
      </c>
      <c r="Z119" s="326">
        <v>0</v>
      </c>
      <c r="AA119" s="98">
        <v>0</v>
      </c>
      <c r="AB119" s="97">
        <v>0</v>
      </c>
      <c r="AC119" s="98">
        <v>0</v>
      </c>
      <c r="AD119" s="97">
        <v>317</v>
      </c>
      <c r="AE119" s="98">
        <f t="shared" ref="AE119:AE124" si="160">AD119*E120*F120*H120*J120</f>
        <v>4446698.4799999995</v>
      </c>
      <c r="AF119" s="250">
        <v>0</v>
      </c>
      <c r="AG119" s="98">
        <v>0</v>
      </c>
      <c r="AH119" s="250">
        <v>0</v>
      </c>
      <c r="AI119" s="98">
        <v>0</v>
      </c>
      <c r="AJ119" s="359">
        <v>7</v>
      </c>
      <c r="AK119" s="98">
        <f t="shared" ref="AK119:AK124" si="161">AJ119*$E120*$F120*$H120*$K120*$AK$11</f>
        <v>117830.49599999998</v>
      </c>
      <c r="AL119" s="326">
        <v>5</v>
      </c>
      <c r="AM119" s="98">
        <f t="shared" ref="AM119:AM124" si="162">SUM(AL119*$E120*$F120*$H120*$J120*$AM$11)</f>
        <v>70137.2</v>
      </c>
      <c r="AN119" s="250"/>
      <c r="AO119" s="97">
        <f t="shared" ref="AO119:AO124" si="163">SUM(AN119*$E120*$F120*$H120*$J120*$AO$11)</f>
        <v>0</v>
      </c>
      <c r="AP119" s="250"/>
      <c r="AQ119" s="98">
        <f t="shared" ref="AQ119:AQ124" si="164">SUM(AP119*$E120*$F120*$H120*$J120*$AQ$11)</f>
        <v>0</v>
      </c>
      <c r="AR119" s="250"/>
      <c r="AS119" s="98">
        <f t="shared" ref="AS119:AS124" si="165">SUM(AR119*$E120*$F120*$H120*$J120*$AS$11)</f>
        <v>0</v>
      </c>
      <c r="AT119" s="250"/>
      <c r="AU119" s="98">
        <f t="shared" ref="AU119:AU124" si="166">SUM(AT119*$E120*$F120*$H120*$J120*$AU$11)</f>
        <v>0</v>
      </c>
      <c r="AV119" s="250"/>
      <c r="AW119" s="98">
        <f t="shared" ref="AW119:AW124" si="167">SUM(AV119*$E120*$F120*$H120*$J120*$AW$11)</f>
        <v>0</v>
      </c>
      <c r="AX119" s="250"/>
      <c r="AY119" s="98">
        <f t="shared" ref="AY119:AY124" si="168">SUM(AX119*$E120*$F120*$H120*$J120*$AY$11)</f>
        <v>0</v>
      </c>
      <c r="AZ119" s="250"/>
      <c r="BA119" s="98">
        <f t="shared" ref="BA119:BA124" si="169">SUM(AZ119*$E120*$F120*$H120*$J120*$BA$11)</f>
        <v>0</v>
      </c>
      <c r="BB119" s="97">
        <v>20</v>
      </c>
      <c r="BC119" s="98">
        <f t="shared" ref="BC119:BC124" si="170">SUM(BB119*$E120*$F120*$H120*$J120*$BC$11)</f>
        <v>280548.8</v>
      </c>
      <c r="BD119" s="250"/>
      <c r="BE119" s="98">
        <f t="shared" ref="BE119:BE124" si="171">SUM(BD119*$E120*$F120*$H120*$J120*$BE$11)</f>
        <v>0</v>
      </c>
      <c r="BF119" s="250"/>
      <c r="BG119" s="98">
        <f t="shared" ref="BG119:BG124" si="172">SUM(BF119*$E120*$F120*$H120*$J120*$BG$11)</f>
        <v>0</v>
      </c>
      <c r="BH119" s="250"/>
      <c r="BI119" s="98">
        <f t="shared" ref="BI119:BI124" si="173">SUM(BH119*$E120*$F120*$H120*$J120*$BI$11)</f>
        <v>0</v>
      </c>
      <c r="BJ119" s="250">
        <v>15</v>
      </c>
      <c r="BK119" s="98">
        <f t="shared" ref="BK119:BK124" si="174">SUM(BJ119*$E120*$F120*$H120*$J120*$BK$11)</f>
        <v>210411.59999999998</v>
      </c>
      <c r="BL119" s="250"/>
      <c r="BM119" s="98">
        <f t="shared" ref="BM119:BM124" si="175">BL119*$E120*$F120*$H120*$K120*$BM$11</f>
        <v>0</v>
      </c>
      <c r="BN119" s="250"/>
      <c r="BO119" s="98">
        <f t="shared" ref="BO119:BO124" si="176">BN119*$E120*$F120*$H120*$K120*$BO$11</f>
        <v>0</v>
      </c>
      <c r="BP119" s="353">
        <v>337</v>
      </c>
      <c r="BQ119" s="98">
        <f t="shared" ref="BQ119:BQ124" si="177">BP119*$E120*$F120*$H120*$K120*$BQ$11</f>
        <v>5672696.7360000005</v>
      </c>
      <c r="BR119" s="250"/>
      <c r="BS119" s="98">
        <f t="shared" ref="BS119:BS124" si="178">BR119*$E120*$F120*$H120*$K120*$BS$11</f>
        <v>0</v>
      </c>
      <c r="BT119" s="250"/>
      <c r="BU119" s="98">
        <f t="shared" ref="BU119:BU124" si="179">BT119*$E120*$F120*$H120*$K120*$BU$11</f>
        <v>0</v>
      </c>
      <c r="BV119" s="327">
        <v>25</v>
      </c>
      <c r="BW119" s="98">
        <f t="shared" ref="BW119:BW124" si="180">BV119*$E120*$F120*$H120*$K120*$BW$11</f>
        <v>420823.2</v>
      </c>
      <c r="BX119" s="250">
        <v>30</v>
      </c>
      <c r="BY119" s="98">
        <f t="shared" ref="BY119:BY124" si="181">BX119*$E120*$F120*$H120*$K120*$BY$11</f>
        <v>504987.83999999997</v>
      </c>
      <c r="BZ119" s="328"/>
      <c r="CA119" s="329">
        <f t="shared" ref="CA119:CA124" si="182">BZ119*$E120*$F120*$H120*$K120*$CA$11</f>
        <v>0</v>
      </c>
      <c r="CB119" s="330">
        <v>3</v>
      </c>
      <c r="CC119" s="98">
        <f t="shared" ref="CC119:CC124" si="183">CB119*$E120*$F120*$H120*$K120*$CC$11</f>
        <v>50498.784</v>
      </c>
      <c r="CD119" s="250"/>
      <c r="CE119" s="98">
        <f t="shared" ref="CE119:CE124" si="184">CD119*$E120*$F120*$H120*$K120*$CE$11</f>
        <v>0</v>
      </c>
      <c r="CF119" s="250">
        <v>3</v>
      </c>
      <c r="CG119" s="98">
        <f t="shared" ref="CG119:CG124" si="185">CF119*$E120*$F120*$H120*$K120*$CG$11</f>
        <v>50498.784</v>
      </c>
      <c r="CH119" s="250">
        <v>3</v>
      </c>
      <c r="CI119" s="98">
        <f t="shared" ref="CI119:CI124" si="186">CH119*$E120*$F120*$H120*$K120*$CI$11</f>
        <v>50498.784</v>
      </c>
      <c r="CJ119" s="250"/>
      <c r="CK119" s="98">
        <f t="shared" ref="CK119:CK124" si="187">CJ119*$E120*$F120*$H120*$K120*$CK$11</f>
        <v>0</v>
      </c>
      <c r="CL119" s="250"/>
      <c r="CM119" s="98">
        <f t="shared" ref="CM119:CM124" si="188">CL119*$E120*$F120*$H120*$K120*$CM$11</f>
        <v>0</v>
      </c>
      <c r="CN119" s="250">
        <v>2</v>
      </c>
      <c r="CO119" s="98">
        <f t="shared" ref="CO119:CO124" si="189">CN119*$E120*$F120*$H120*$K120*$CO$11</f>
        <v>33665.856</v>
      </c>
      <c r="CP119" s="330">
        <v>11</v>
      </c>
      <c r="CQ119" s="98">
        <f t="shared" ref="CQ119:CQ124" si="190">CP119*$E120*$F120*$H120*$L120*$CQ$11</f>
        <v>245780.788</v>
      </c>
      <c r="CR119" s="330">
        <v>3</v>
      </c>
      <c r="CS119" s="98">
        <f t="shared" ref="CS119:CS124" si="191">CR119*$E120*$F120*$H120*$M120*$CS$11</f>
        <v>77251.115999999995</v>
      </c>
      <c r="CT119" s="97"/>
      <c r="CU119" s="98">
        <f t="shared" ref="CU119:CU124" si="192">CT119*E120*F120*H120</f>
        <v>0</v>
      </c>
      <c r="CV119" s="97"/>
      <c r="CW119" s="98"/>
      <c r="CX119" s="331">
        <f t="shared" ref="CX119:CY124" si="193">SUM(P119+N120+Z119+R119+T119+AB119+X119+V119+AD119+AH119+AF119+AJ119+AL119+AP119+BL119+BR119+AN119+AZ119+BB119+CD119+CF119+CB119+CH119+CJ119+BV119+BX119+AR119+AT119+AV119+AX119+BN119+BP119+BT119+BD119+BF119+BH119+BJ119+BZ119+CL119+CN119+CP119+CR119+CT119+CV119)</f>
        <v>868</v>
      </c>
      <c r="CY119" s="331">
        <f t="shared" si="193"/>
        <v>13452715.744000001</v>
      </c>
    </row>
    <row r="120" spans="1:103" x14ac:dyDescent="0.25">
      <c r="A120" s="91"/>
      <c r="B120" s="91">
        <v>82</v>
      </c>
      <c r="C120" s="245" t="s">
        <v>1079</v>
      </c>
      <c r="D120" s="168" t="s">
        <v>1080</v>
      </c>
      <c r="E120" s="246">
        <v>13540</v>
      </c>
      <c r="F120" s="93">
        <v>0.74</v>
      </c>
      <c r="G120" s="93"/>
      <c r="H120" s="247">
        <v>1</v>
      </c>
      <c r="I120" s="248"/>
      <c r="J120" s="95">
        <v>1.4</v>
      </c>
      <c r="K120" s="95">
        <v>1.68</v>
      </c>
      <c r="L120" s="95">
        <v>2.23</v>
      </c>
      <c r="M120" s="96">
        <v>2.57</v>
      </c>
      <c r="N120" s="249">
        <v>87</v>
      </c>
      <c r="O120" s="98">
        <f t="shared" ref="O120:O125" si="194">SUM(N120*$E120*$F120*$H120*$J120*$O$11)</f>
        <v>1220387.2799999998</v>
      </c>
      <c r="P120" s="250">
        <v>0</v>
      </c>
      <c r="Q120" s="98">
        <f t="shared" si="155"/>
        <v>0</v>
      </c>
      <c r="R120" s="565">
        <v>0</v>
      </c>
      <c r="S120" s="566">
        <f t="shared" si="156"/>
        <v>0</v>
      </c>
      <c r="T120" s="250">
        <v>0</v>
      </c>
      <c r="U120" s="98">
        <f t="shared" si="157"/>
        <v>0</v>
      </c>
      <c r="V120" s="250">
        <v>0</v>
      </c>
      <c r="W120" s="98">
        <f t="shared" si="158"/>
        <v>0</v>
      </c>
      <c r="X120" s="250"/>
      <c r="Y120" s="97">
        <f t="shared" si="159"/>
        <v>0</v>
      </c>
      <c r="Z120" s="326">
        <v>0</v>
      </c>
      <c r="AA120" s="98">
        <v>0</v>
      </c>
      <c r="AB120" s="250">
        <v>0</v>
      </c>
      <c r="AC120" s="98">
        <v>0</v>
      </c>
      <c r="AD120" s="97">
        <v>84</v>
      </c>
      <c r="AE120" s="98">
        <f t="shared" si="160"/>
        <v>1783380.4800000002</v>
      </c>
      <c r="AF120" s="250">
        <v>0</v>
      </c>
      <c r="AG120" s="98">
        <v>0</v>
      </c>
      <c r="AH120" s="250">
        <v>0</v>
      </c>
      <c r="AI120" s="98">
        <v>0</v>
      </c>
      <c r="AJ120" s="250">
        <v>0</v>
      </c>
      <c r="AK120" s="98">
        <f t="shared" si="161"/>
        <v>0</v>
      </c>
      <c r="AL120" s="326"/>
      <c r="AM120" s="98">
        <f t="shared" si="162"/>
        <v>0</v>
      </c>
      <c r="AN120" s="250"/>
      <c r="AO120" s="97">
        <f t="shared" si="163"/>
        <v>0</v>
      </c>
      <c r="AP120" s="250">
        <v>0</v>
      </c>
      <c r="AQ120" s="98">
        <f t="shared" si="164"/>
        <v>0</v>
      </c>
      <c r="AR120" s="250">
        <v>0</v>
      </c>
      <c r="AS120" s="98">
        <f t="shared" si="165"/>
        <v>0</v>
      </c>
      <c r="AT120" s="250"/>
      <c r="AU120" s="98">
        <f t="shared" si="166"/>
        <v>0</v>
      </c>
      <c r="AV120" s="250"/>
      <c r="AW120" s="98">
        <f t="shared" si="167"/>
        <v>0</v>
      </c>
      <c r="AX120" s="250"/>
      <c r="AY120" s="98">
        <f t="shared" si="168"/>
        <v>0</v>
      </c>
      <c r="AZ120" s="250">
        <v>0</v>
      </c>
      <c r="BA120" s="98">
        <f t="shared" si="169"/>
        <v>0</v>
      </c>
      <c r="BB120" s="250">
        <v>0</v>
      </c>
      <c r="BC120" s="98">
        <f t="shared" si="170"/>
        <v>0</v>
      </c>
      <c r="BD120" s="250">
        <v>0</v>
      </c>
      <c r="BE120" s="98">
        <f t="shared" si="171"/>
        <v>0</v>
      </c>
      <c r="BF120" s="250">
        <v>0</v>
      </c>
      <c r="BG120" s="98">
        <f t="shared" si="172"/>
        <v>0</v>
      </c>
      <c r="BH120" s="250">
        <v>0</v>
      </c>
      <c r="BI120" s="98">
        <f t="shared" si="173"/>
        <v>0</v>
      </c>
      <c r="BJ120" s="250"/>
      <c r="BK120" s="98">
        <f t="shared" si="174"/>
        <v>0</v>
      </c>
      <c r="BL120" s="250">
        <v>0</v>
      </c>
      <c r="BM120" s="98">
        <f t="shared" si="175"/>
        <v>0</v>
      </c>
      <c r="BN120" s="250">
        <v>0</v>
      </c>
      <c r="BO120" s="98">
        <f t="shared" si="176"/>
        <v>0</v>
      </c>
      <c r="BP120" s="353">
        <v>199</v>
      </c>
      <c r="BQ120" s="98">
        <f t="shared" si="177"/>
        <v>5069895.9359999998</v>
      </c>
      <c r="BR120" s="250">
        <v>0</v>
      </c>
      <c r="BS120" s="98">
        <f t="shared" si="178"/>
        <v>0</v>
      </c>
      <c r="BT120" s="250">
        <v>0</v>
      </c>
      <c r="BU120" s="98">
        <f t="shared" si="179"/>
        <v>0</v>
      </c>
      <c r="BV120" s="327">
        <v>7</v>
      </c>
      <c r="BW120" s="98">
        <f t="shared" si="180"/>
        <v>178338.04800000001</v>
      </c>
      <c r="BX120" s="250">
        <v>0</v>
      </c>
      <c r="BY120" s="98">
        <f t="shared" si="181"/>
        <v>0</v>
      </c>
      <c r="BZ120" s="328"/>
      <c r="CA120" s="329">
        <f t="shared" si="182"/>
        <v>0</v>
      </c>
      <c r="CB120" s="250">
        <v>0</v>
      </c>
      <c r="CC120" s="98">
        <f t="shared" si="183"/>
        <v>0</v>
      </c>
      <c r="CD120" s="250">
        <v>0</v>
      </c>
      <c r="CE120" s="98">
        <f t="shared" si="184"/>
        <v>0</v>
      </c>
      <c r="CF120" s="250">
        <v>0</v>
      </c>
      <c r="CG120" s="98">
        <f t="shared" si="185"/>
        <v>0</v>
      </c>
      <c r="CH120" s="250">
        <v>0</v>
      </c>
      <c r="CI120" s="98">
        <f t="shared" si="186"/>
        <v>0</v>
      </c>
      <c r="CJ120" s="250"/>
      <c r="CK120" s="98">
        <f t="shared" si="187"/>
        <v>0</v>
      </c>
      <c r="CL120" s="250"/>
      <c r="CM120" s="98">
        <f t="shared" si="188"/>
        <v>0</v>
      </c>
      <c r="CN120" s="250">
        <v>0</v>
      </c>
      <c r="CO120" s="98">
        <f t="shared" si="189"/>
        <v>0</v>
      </c>
      <c r="CP120" s="250">
        <v>0</v>
      </c>
      <c r="CQ120" s="98">
        <f t="shared" si="190"/>
        <v>0</v>
      </c>
      <c r="CR120" s="250">
        <v>0</v>
      </c>
      <c r="CS120" s="98">
        <f t="shared" si="191"/>
        <v>0</v>
      </c>
      <c r="CT120" s="97"/>
      <c r="CU120" s="98">
        <f t="shared" si="192"/>
        <v>0</v>
      </c>
      <c r="CV120" s="97"/>
      <c r="CW120" s="98"/>
      <c r="CX120" s="331">
        <f t="shared" si="193"/>
        <v>291</v>
      </c>
      <c r="CY120" s="331">
        <f t="shared" si="193"/>
        <v>7052845.1840000004</v>
      </c>
    </row>
    <row r="121" spans="1:103" ht="45" x14ac:dyDescent="0.25">
      <c r="A121" s="91"/>
      <c r="B121" s="91">
        <v>83</v>
      </c>
      <c r="C121" s="245" t="s">
        <v>1081</v>
      </c>
      <c r="D121" s="168" t="s">
        <v>529</v>
      </c>
      <c r="E121" s="246">
        <v>13540</v>
      </c>
      <c r="F121" s="93">
        <v>1.1200000000000001</v>
      </c>
      <c r="G121" s="93"/>
      <c r="H121" s="247">
        <v>1</v>
      </c>
      <c r="I121" s="248"/>
      <c r="J121" s="95">
        <v>1.4</v>
      </c>
      <c r="K121" s="95">
        <v>1.68</v>
      </c>
      <c r="L121" s="95">
        <v>2.23</v>
      </c>
      <c r="M121" s="96">
        <v>2.57</v>
      </c>
      <c r="N121" s="249">
        <v>1</v>
      </c>
      <c r="O121" s="98">
        <f t="shared" si="194"/>
        <v>21230.720000000001</v>
      </c>
      <c r="P121" s="250">
        <v>0</v>
      </c>
      <c r="Q121" s="98">
        <f t="shared" si="155"/>
        <v>0</v>
      </c>
      <c r="R121" s="565">
        <v>0</v>
      </c>
      <c r="S121" s="566">
        <f t="shared" si="156"/>
        <v>0</v>
      </c>
      <c r="T121" s="250">
        <v>0</v>
      </c>
      <c r="U121" s="98">
        <f t="shared" si="157"/>
        <v>0</v>
      </c>
      <c r="V121" s="250">
        <v>0</v>
      </c>
      <c r="W121" s="98">
        <f t="shared" si="158"/>
        <v>0</v>
      </c>
      <c r="X121" s="250"/>
      <c r="Y121" s="97">
        <f t="shared" si="159"/>
        <v>0</v>
      </c>
      <c r="Z121" s="326">
        <v>0</v>
      </c>
      <c r="AA121" s="98">
        <v>0</v>
      </c>
      <c r="AB121" s="250">
        <v>0</v>
      </c>
      <c r="AC121" s="98">
        <v>0</v>
      </c>
      <c r="AD121" s="97">
        <v>26</v>
      </c>
      <c r="AE121" s="98">
        <f t="shared" si="160"/>
        <v>818140.96</v>
      </c>
      <c r="AF121" s="250">
        <v>0</v>
      </c>
      <c r="AG121" s="98">
        <v>0</v>
      </c>
      <c r="AH121" s="250">
        <v>0</v>
      </c>
      <c r="AI121" s="98">
        <v>0</v>
      </c>
      <c r="AJ121" s="250">
        <v>0</v>
      </c>
      <c r="AK121" s="98">
        <f t="shared" si="161"/>
        <v>0</v>
      </c>
      <c r="AL121" s="326"/>
      <c r="AM121" s="98">
        <f t="shared" si="162"/>
        <v>0</v>
      </c>
      <c r="AN121" s="250"/>
      <c r="AO121" s="97">
        <f t="shared" si="163"/>
        <v>0</v>
      </c>
      <c r="AP121" s="250">
        <v>0</v>
      </c>
      <c r="AQ121" s="98">
        <f t="shared" si="164"/>
        <v>0</v>
      </c>
      <c r="AR121" s="250">
        <v>0</v>
      </c>
      <c r="AS121" s="98">
        <f t="shared" si="165"/>
        <v>0</v>
      </c>
      <c r="AT121" s="250"/>
      <c r="AU121" s="98">
        <f t="shared" si="166"/>
        <v>0</v>
      </c>
      <c r="AV121" s="250"/>
      <c r="AW121" s="98">
        <f t="shared" si="167"/>
        <v>0</v>
      </c>
      <c r="AX121" s="250"/>
      <c r="AY121" s="98">
        <f t="shared" si="168"/>
        <v>0</v>
      </c>
      <c r="AZ121" s="250">
        <v>0</v>
      </c>
      <c r="BA121" s="98">
        <f t="shared" si="169"/>
        <v>0</v>
      </c>
      <c r="BB121" s="250">
        <v>0</v>
      </c>
      <c r="BC121" s="98">
        <f t="shared" si="170"/>
        <v>0</v>
      </c>
      <c r="BD121" s="250">
        <v>0</v>
      </c>
      <c r="BE121" s="98">
        <f t="shared" si="171"/>
        <v>0</v>
      </c>
      <c r="BF121" s="250">
        <v>0</v>
      </c>
      <c r="BG121" s="98">
        <f t="shared" si="172"/>
        <v>0</v>
      </c>
      <c r="BH121" s="250">
        <v>0</v>
      </c>
      <c r="BI121" s="98">
        <f t="shared" si="173"/>
        <v>0</v>
      </c>
      <c r="BJ121" s="250"/>
      <c r="BK121" s="98">
        <f t="shared" si="174"/>
        <v>0</v>
      </c>
      <c r="BL121" s="250">
        <v>0</v>
      </c>
      <c r="BM121" s="98">
        <f t="shared" si="175"/>
        <v>0</v>
      </c>
      <c r="BN121" s="250">
        <v>0</v>
      </c>
      <c r="BO121" s="98">
        <f t="shared" si="176"/>
        <v>0</v>
      </c>
      <c r="BP121" s="353">
        <v>32</v>
      </c>
      <c r="BQ121" s="98">
        <f t="shared" si="177"/>
        <v>1208331.2639999997</v>
      </c>
      <c r="BR121" s="250">
        <v>0</v>
      </c>
      <c r="BS121" s="98">
        <f t="shared" si="178"/>
        <v>0</v>
      </c>
      <c r="BT121" s="250">
        <v>0</v>
      </c>
      <c r="BU121" s="98">
        <f t="shared" si="179"/>
        <v>0</v>
      </c>
      <c r="BV121" s="328">
        <v>2</v>
      </c>
      <c r="BW121" s="98">
        <f t="shared" si="180"/>
        <v>75520.703999999983</v>
      </c>
      <c r="BX121" s="250">
        <v>0</v>
      </c>
      <c r="BY121" s="98">
        <f t="shared" si="181"/>
        <v>0</v>
      </c>
      <c r="BZ121" s="328"/>
      <c r="CA121" s="329">
        <f t="shared" si="182"/>
        <v>0</v>
      </c>
      <c r="CB121" s="250">
        <v>0</v>
      </c>
      <c r="CC121" s="98">
        <f t="shared" si="183"/>
        <v>0</v>
      </c>
      <c r="CD121" s="250">
        <v>0</v>
      </c>
      <c r="CE121" s="98">
        <f t="shared" si="184"/>
        <v>0</v>
      </c>
      <c r="CF121" s="250">
        <v>0</v>
      </c>
      <c r="CG121" s="98">
        <f t="shared" si="185"/>
        <v>0</v>
      </c>
      <c r="CH121" s="250">
        <v>0</v>
      </c>
      <c r="CI121" s="98">
        <f t="shared" si="186"/>
        <v>0</v>
      </c>
      <c r="CJ121" s="250"/>
      <c r="CK121" s="98">
        <f t="shared" si="187"/>
        <v>0</v>
      </c>
      <c r="CL121" s="250"/>
      <c r="CM121" s="98">
        <f t="shared" si="188"/>
        <v>0</v>
      </c>
      <c r="CN121" s="250">
        <v>0</v>
      </c>
      <c r="CO121" s="98">
        <f t="shared" si="189"/>
        <v>0</v>
      </c>
      <c r="CP121" s="250">
        <v>0</v>
      </c>
      <c r="CQ121" s="98">
        <f t="shared" si="190"/>
        <v>0</v>
      </c>
      <c r="CR121" s="250">
        <v>0</v>
      </c>
      <c r="CS121" s="98">
        <f t="shared" si="191"/>
        <v>0</v>
      </c>
      <c r="CT121" s="97"/>
      <c r="CU121" s="98">
        <f t="shared" si="192"/>
        <v>0</v>
      </c>
      <c r="CV121" s="97"/>
      <c r="CW121" s="98"/>
      <c r="CX121" s="331">
        <f t="shared" si="193"/>
        <v>60</v>
      </c>
      <c r="CY121" s="331">
        <f t="shared" si="193"/>
        <v>2101992.9279999998</v>
      </c>
    </row>
    <row r="122" spans="1:103" ht="45" x14ac:dyDescent="0.25">
      <c r="A122" s="91"/>
      <c r="B122" s="91">
        <v>84</v>
      </c>
      <c r="C122" s="245" t="s">
        <v>1082</v>
      </c>
      <c r="D122" s="168" t="s">
        <v>531</v>
      </c>
      <c r="E122" s="246">
        <v>13540</v>
      </c>
      <c r="F122" s="93">
        <v>1.66</v>
      </c>
      <c r="G122" s="93"/>
      <c r="H122" s="247">
        <v>1</v>
      </c>
      <c r="I122" s="248"/>
      <c r="J122" s="95">
        <v>1.4</v>
      </c>
      <c r="K122" s="95">
        <v>1.68</v>
      </c>
      <c r="L122" s="95">
        <v>2.23</v>
      </c>
      <c r="M122" s="96">
        <v>2.57</v>
      </c>
      <c r="N122" s="249"/>
      <c r="O122" s="98">
        <f t="shared" si="194"/>
        <v>0</v>
      </c>
      <c r="P122" s="250">
        <v>0</v>
      </c>
      <c r="Q122" s="98">
        <f t="shared" si="155"/>
        <v>0</v>
      </c>
      <c r="R122" s="565">
        <v>0</v>
      </c>
      <c r="S122" s="566">
        <f t="shared" si="156"/>
        <v>0</v>
      </c>
      <c r="T122" s="250">
        <v>0</v>
      </c>
      <c r="U122" s="98">
        <f t="shared" si="157"/>
        <v>0</v>
      </c>
      <c r="V122" s="250">
        <v>0</v>
      </c>
      <c r="W122" s="98">
        <f t="shared" si="158"/>
        <v>0</v>
      </c>
      <c r="X122" s="250"/>
      <c r="Y122" s="97">
        <f t="shared" si="159"/>
        <v>0</v>
      </c>
      <c r="Z122" s="326"/>
      <c r="AA122" s="98"/>
      <c r="AB122" s="250"/>
      <c r="AC122" s="98"/>
      <c r="AD122" s="97">
        <v>1</v>
      </c>
      <c r="AE122" s="98">
        <f t="shared" si="160"/>
        <v>37912</v>
      </c>
      <c r="AF122" s="250">
        <v>0</v>
      </c>
      <c r="AG122" s="98">
        <v>0</v>
      </c>
      <c r="AH122" s="250">
        <v>0</v>
      </c>
      <c r="AI122" s="98">
        <v>0</v>
      </c>
      <c r="AJ122" s="250">
        <v>0</v>
      </c>
      <c r="AK122" s="98">
        <f t="shared" si="161"/>
        <v>0</v>
      </c>
      <c r="AL122" s="326"/>
      <c r="AM122" s="98">
        <f t="shared" si="162"/>
        <v>0</v>
      </c>
      <c r="AN122" s="250"/>
      <c r="AO122" s="97">
        <f t="shared" si="163"/>
        <v>0</v>
      </c>
      <c r="AP122" s="250">
        <v>0</v>
      </c>
      <c r="AQ122" s="98">
        <f t="shared" si="164"/>
        <v>0</v>
      </c>
      <c r="AR122" s="250">
        <v>0</v>
      </c>
      <c r="AS122" s="98">
        <f t="shared" si="165"/>
        <v>0</v>
      </c>
      <c r="AT122" s="250"/>
      <c r="AU122" s="98">
        <f t="shared" si="166"/>
        <v>0</v>
      </c>
      <c r="AV122" s="250"/>
      <c r="AW122" s="98">
        <f t="shared" si="167"/>
        <v>0</v>
      </c>
      <c r="AX122" s="250"/>
      <c r="AY122" s="98">
        <f t="shared" si="168"/>
        <v>0</v>
      </c>
      <c r="AZ122" s="250">
        <v>0</v>
      </c>
      <c r="BA122" s="98">
        <f t="shared" si="169"/>
        <v>0</v>
      </c>
      <c r="BB122" s="250">
        <v>0</v>
      </c>
      <c r="BC122" s="98">
        <f t="shared" si="170"/>
        <v>0</v>
      </c>
      <c r="BD122" s="250">
        <v>0</v>
      </c>
      <c r="BE122" s="98">
        <f t="shared" si="171"/>
        <v>0</v>
      </c>
      <c r="BF122" s="250">
        <v>0</v>
      </c>
      <c r="BG122" s="98">
        <f t="shared" si="172"/>
        <v>0</v>
      </c>
      <c r="BH122" s="250">
        <v>0</v>
      </c>
      <c r="BI122" s="98">
        <f t="shared" si="173"/>
        <v>0</v>
      </c>
      <c r="BJ122" s="250"/>
      <c r="BK122" s="98">
        <f t="shared" si="174"/>
        <v>0</v>
      </c>
      <c r="BL122" s="250">
        <v>0</v>
      </c>
      <c r="BM122" s="98">
        <f t="shared" si="175"/>
        <v>0</v>
      </c>
      <c r="BN122" s="250">
        <v>0</v>
      </c>
      <c r="BO122" s="98">
        <f t="shared" si="176"/>
        <v>0</v>
      </c>
      <c r="BP122" s="353">
        <v>12</v>
      </c>
      <c r="BQ122" s="98">
        <f t="shared" si="177"/>
        <v>545932.79999999993</v>
      </c>
      <c r="BR122" s="330"/>
      <c r="BS122" s="98">
        <f t="shared" si="178"/>
        <v>0</v>
      </c>
      <c r="BT122" s="250">
        <v>0</v>
      </c>
      <c r="BU122" s="98">
        <f t="shared" si="179"/>
        <v>0</v>
      </c>
      <c r="BV122" s="327">
        <v>3</v>
      </c>
      <c r="BW122" s="98">
        <f t="shared" si="180"/>
        <v>136483.19999999998</v>
      </c>
      <c r="BX122" s="250">
        <v>0</v>
      </c>
      <c r="BY122" s="98">
        <f t="shared" si="181"/>
        <v>0</v>
      </c>
      <c r="BZ122" s="328"/>
      <c r="CA122" s="329">
        <f t="shared" si="182"/>
        <v>0</v>
      </c>
      <c r="CB122" s="250">
        <v>0</v>
      </c>
      <c r="CC122" s="98">
        <f t="shared" si="183"/>
        <v>0</v>
      </c>
      <c r="CD122" s="250">
        <v>0</v>
      </c>
      <c r="CE122" s="98">
        <f t="shared" si="184"/>
        <v>0</v>
      </c>
      <c r="CF122" s="250">
        <v>0</v>
      </c>
      <c r="CG122" s="98">
        <f t="shared" si="185"/>
        <v>0</v>
      </c>
      <c r="CH122" s="250">
        <v>0</v>
      </c>
      <c r="CI122" s="98">
        <f t="shared" si="186"/>
        <v>0</v>
      </c>
      <c r="CJ122" s="250"/>
      <c r="CK122" s="98">
        <f t="shared" si="187"/>
        <v>0</v>
      </c>
      <c r="CL122" s="250"/>
      <c r="CM122" s="98">
        <f t="shared" si="188"/>
        <v>0</v>
      </c>
      <c r="CN122" s="250">
        <v>0</v>
      </c>
      <c r="CO122" s="98">
        <f t="shared" si="189"/>
        <v>0</v>
      </c>
      <c r="CP122" s="250">
        <v>0</v>
      </c>
      <c r="CQ122" s="98">
        <f t="shared" si="190"/>
        <v>0</v>
      </c>
      <c r="CR122" s="250">
        <v>0</v>
      </c>
      <c r="CS122" s="98">
        <f t="shared" si="191"/>
        <v>0</v>
      </c>
      <c r="CT122" s="97"/>
      <c r="CU122" s="98">
        <f t="shared" si="192"/>
        <v>0</v>
      </c>
      <c r="CV122" s="97"/>
      <c r="CW122" s="98"/>
      <c r="CX122" s="331">
        <f t="shared" si="193"/>
        <v>16</v>
      </c>
      <c r="CY122" s="331">
        <f t="shared" si="193"/>
        <v>720327.99999999988</v>
      </c>
    </row>
    <row r="123" spans="1:103" ht="45" x14ac:dyDescent="0.25">
      <c r="A123" s="91"/>
      <c r="B123" s="91">
        <v>85</v>
      </c>
      <c r="C123" s="245" t="s">
        <v>1083</v>
      </c>
      <c r="D123" s="168" t="s">
        <v>533</v>
      </c>
      <c r="E123" s="246">
        <v>13540</v>
      </c>
      <c r="F123" s="147">
        <v>2</v>
      </c>
      <c r="G123" s="93"/>
      <c r="H123" s="247">
        <v>1</v>
      </c>
      <c r="I123" s="248"/>
      <c r="J123" s="95">
        <v>1.4</v>
      </c>
      <c r="K123" s="95">
        <v>1.68</v>
      </c>
      <c r="L123" s="95">
        <v>2.23</v>
      </c>
      <c r="M123" s="96">
        <v>2.57</v>
      </c>
      <c r="N123" s="249"/>
      <c r="O123" s="98">
        <f t="shared" si="194"/>
        <v>0</v>
      </c>
      <c r="P123" s="250">
        <v>0</v>
      </c>
      <c r="Q123" s="98">
        <f t="shared" si="155"/>
        <v>0</v>
      </c>
      <c r="R123" s="565"/>
      <c r="S123" s="566">
        <f t="shared" si="156"/>
        <v>0</v>
      </c>
      <c r="T123" s="250">
        <v>0</v>
      </c>
      <c r="U123" s="98">
        <f t="shared" si="157"/>
        <v>0</v>
      </c>
      <c r="V123" s="250">
        <v>0</v>
      </c>
      <c r="W123" s="98">
        <f t="shared" si="158"/>
        <v>0</v>
      </c>
      <c r="X123" s="250"/>
      <c r="Y123" s="97">
        <f t="shared" si="159"/>
        <v>0</v>
      </c>
      <c r="Z123" s="326"/>
      <c r="AA123" s="98"/>
      <c r="AB123" s="97"/>
      <c r="AC123" s="98"/>
      <c r="AD123" s="250">
        <v>5</v>
      </c>
      <c r="AE123" s="98">
        <f t="shared" si="160"/>
        <v>233158.8</v>
      </c>
      <c r="AF123" s="250">
        <v>0</v>
      </c>
      <c r="AG123" s="98">
        <v>0</v>
      </c>
      <c r="AH123" s="250">
        <v>0</v>
      </c>
      <c r="AI123" s="98">
        <v>0</v>
      </c>
      <c r="AJ123" s="250">
        <v>0</v>
      </c>
      <c r="AK123" s="98">
        <f t="shared" si="161"/>
        <v>0</v>
      </c>
      <c r="AL123" s="326"/>
      <c r="AM123" s="98">
        <f t="shared" si="162"/>
        <v>0</v>
      </c>
      <c r="AN123" s="250"/>
      <c r="AO123" s="97">
        <f t="shared" si="163"/>
        <v>0</v>
      </c>
      <c r="AP123" s="250">
        <v>0</v>
      </c>
      <c r="AQ123" s="98">
        <f t="shared" si="164"/>
        <v>0</v>
      </c>
      <c r="AR123" s="250">
        <v>0</v>
      </c>
      <c r="AS123" s="98">
        <f t="shared" si="165"/>
        <v>0</v>
      </c>
      <c r="AT123" s="250"/>
      <c r="AU123" s="98">
        <f t="shared" si="166"/>
        <v>0</v>
      </c>
      <c r="AV123" s="250"/>
      <c r="AW123" s="98">
        <f t="shared" si="167"/>
        <v>0</v>
      </c>
      <c r="AX123" s="250"/>
      <c r="AY123" s="98">
        <f t="shared" si="168"/>
        <v>0</v>
      </c>
      <c r="AZ123" s="250">
        <v>0</v>
      </c>
      <c r="BA123" s="98">
        <f t="shared" si="169"/>
        <v>0</v>
      </c>
      <c r="BB123" s="250">
        <v>0</v>
      </c>
      <c r="BC123" s="98">
        <f t="shared" si="170"/>
        <v>0</v>
      </c>
      <c r="BD123" s="250">
        <v>0</v>
      </c>
      <c r="BE123" s="98">
        <f t="shared" si="171"/>
        <v>0</v>
      </c>
      <c r="BF123" s="250">
        <v>0</v>
      </c>
      <c r="BG123" s="98">
        <f t="shared" si="172"/>
        <v>0</v>
      </c>
      <c r="BH123" s="250">
        <v>0</v>
      </c>
      <c r="BI123" s="98">
        <f t="shared" si="173"/>
        <v>0</v>
      </c>
      <c r="BJ123" s="250"/>
      <c r="BK123" s="98">
        <f t="shared" si="174"/>
        <v>0</v>
      </c>
      <c r="BL123" s="250">
        <v>0</v>
      </c>
      <c r="BM123" s="98">
        <f t="shared" si="175"/>
        <v>0</v>
      </c>
      <c r="BN123" s="250">
        <v>0</v>
      </c>
      <c r="BO123" s="98">
        <f t="shared" si="176"/>
        <v>0</v>
      </c>
      <c r="BP123" s="353"/>
      <c r="BQ123" s="98">
        <f t="shared" si="177"/>
        <v>0</v>
      </c>
      <c r="BR123" s="250">
        <v>0</v>
      </c>
      <c r="BS123" s="98">
        <f t="shared" si="178"/>
        <v>0</v>
      </c>
      <c r="BT123" s="250">
        <v>0</v>
      </c>
      <c r="BU123" s="98">
        <f t="shared" si="179"/>
        <v>0</v>
      </c>
      <c r="BV123" s="328">
        <v>0</v>
      </c>
      <c r="BW123" s="98">
        <f t="shared" si="180"/>
        <v>0</v>
      </c>
      <c r="BX123" s="250">
        <v>0</v>
      </c>
      <c r="BY123" s="98">
        <f t="shared" si="181"/>
        <v>0</v>
      </c>
      <c r="BZ123" s="328"/>
      <c r="CA123" s="329">
        <f t="shared" si="182"/>
        <v>0</v>
      </c>
      <c r="CB123" s="250">
        <v>0</v>
      </c>
      <c r="CC123" s="98">
        <f t="shared" si="183"/>
        <v>0</v>
      </c>
      <c r="CD123" s="250">
        <v>0</v>
      </c>
      <c r="CE123" s="98">
        <f t="shared" si="184"/>
        <v>0</v>
      </c>
      <c r="CF123" s="250">
        <v>0</v>
      </c>
      <c r="CG123" s="98">
        <f t="shared" si="185"/>
        <v>0</v>
      </c>
      <c r="CH123" s="250">
        <v>0</v>
      </c>
      <c r="CI123" s="98">
        <f t="shared" si="186"/>
        <v>0</v>
      </c>
      <c r="CJ123" s="250"/>
      <c r="CK123" s="98">
        <f t="shared" si="187"/>
        <v>0</v>
      </c>
      <c r="CL123" s="250"/>
      <c r="CM123" s="98">
        <f t="shared" si="188"/>
        <v>0</v>
      </c>
      <c r="CN123" s="250">
        <v>0</v>
      </c>
      <c r="CO123" s="98">
        <f t="shared" si="189"/>
        <v>0</v>
      </c>
      <c r="CP123" s="250">
        <v>0</v>
      </c>
      <c r="CQ123" s="98">
        <f t="shared" si="190"/>
        <v>0</v>
      </c>
      <c r="CR123" s="250">
        <v>0</v>
      </c>
      <c r="CS123" s="98">
        <f t="shared" si="191"/>
        <v>0</v>
      </c>
      <c r="CT123" s="97"/>
      <c r="CU123" s="98">
        <f t="shared" si="192"/>
        <v>0</v>
      </c>
      <c r="CV123" s="97"/>
      <c r="CW123" s="98"/>
      <c r="CX123" s="331">
        <f t="shared" si="193"/>
        <v>5</v>
      </c>
      <c r="CY123" s="331">
        <f t="shared" si="193"/>
        <v>233158.8</v>
      </c>
    </row>
    <row r="124" spans="1:103" ht="45" x14ac:dyDescent="0.25">
      <c r="A124" s="91"/>
      <c r="B124" s="91">
        <v>86</v>
      </c>
      <c r="C124" s="245" t="s">
        <v>1084</v>
      </c>
      <c r="D124" s="168" t="s">
        <v>535</v>
      </c>
      <c r="E124" s="246">
        <v>13540</v>
      </c>
      <c r="F124" s="93">
        <v>2.46</v>
      </c>
      <c r="G124" s="93"/>
      <c r="H124" s="247">
        <v>1</v>
      </c>
      <c r="I124" s="248"/>
      <c r="J124" s="95">
        <v>1.4</v>
      </c>
      <c r="K124" s="95">
        <v>1.68</v>
      </c>
      <c r="L124" s="95">
        <v>2.23</v>
      </c>
      <c r="M124" s="96">
        <v>2.57</v>
      </c>
      <c r="N124" s="249">
        <v>0</v>
      </c>
      <c r="O124" s="98">
        <f t="shared" si="194"/>
        <v>0</v>
      </c>
      <c r="P124" s="249"/>
      <c r="Q124" s="98">
        <f t="shared" si="155"/>
        <v>0</v>
      </c>
      <c r="R124" s="573"/>
      <c r="S124" s="566">
        <f t="shared" si="156"/>
        <v>0</v>
      </c>
      <c r="T124" s="249"/>
      <c r="U124" s="98">
        <f t="shared" si="157"/>
        <v>0</v>
      </c>
      <c r="V124" s="249"/>
      <c r="W124" s="98">
        <f t="shared" si="158"/>
        <v>0</v>
      </c>
      <c r="X124" s="250"/>
      <c r="Y124" s="97">
        <f t="shared" si="159"/>
        <v>0</v>
      </c>
      <c r="Z124" s="326"/>
      <c r="AA124" s="98"/>
      <c r="AB124" s="249"/>
      <c r="AC124" s="98"/>
      <c r="AD124" s="249"/>
      <c r="AE124" s="98">
        <f t="shared" si="160"/>
        <v>0</v>
      </c>
      <c r="AF124" s="249"/>
      <c r="AG124" s="98"/>
      <c r="AH124" s="249"/>
      <c r="AI124" s="98"/>
      <c r="AJ124" s="249"/>
      <c r="AK124" s="98">
        <f t="shared" si="161"/>
        <v>0</v>
      </c>
      <c r="AL124" s="326"/>
      <c r="AM124" s="98">
        <f t="shared" si="162"/>
        <v>0</v>
      </c>
      <c r="AN124" s="249"/>
      <c r="AO124" s="97">
        <f t="shared" si="163"/>
        <v>0</v>
      </c>
      <c r="AP124" s="249"/>
      <c r="AQ124" s="98">
        <f t="shared" si="164"/>
        <v>0</v>
      </c>
      <c r="AR124" s="249"/>
      <c r="AS124" s="98">
        <f t="shared" si="165"/>
        <v>0</v>
      </c>
      <c r="AT124" s="249"/>
      <c r="AU124" s="98">
        <f t="shared" si="166"/>
        <v>0</v>
      </c>
      <c r="AV124" s="249"/>
      <c r="AW124" s="98">
        <f t="shared" si="167"/>
        <v>0</v>
      </c>
      <c r="AX124" s="249"/>
      <c r="AY124" s="98">
        <f t="shared" si="168"/>
        <v>0</v>
      </c>
      <c r="AZ124" s="249"/>
      <c r="BA124" s="98">
        <f t="shared" si="169"/>
        <v>0</v>
      </c>
      <c r="BB124" s="249"/>
      <c r="BC124" s="98">
        <f t="shared" si="170"/>
        <v>0</v>
      </c>
      <c r="BD124" s="249"/>
      <c r="BE124" s="98">
        <f t="shared" si="171"/>
        <v>0</v>
      </c>
      <c r="BF124" s="249"/>
      <c r="BG124" s="98">
        <f t="shared" si="172"/>
        <v>0</v>
      </c>
      <c r="BH124" s="249"/>
      <c r="BI124" s="98">
        <f t="shared" si="173"/>
        <v>0</v>
      </c>
      <c r="BJ124" s="249"/>
      <c r="BK124" s="98">
        <f t="shared" si="174"/>
        <v>0</v>
      </c>
      <c r="BL124" s="249"/>
      <c r="BM124" s="98">
        <f t="shared" si="175"/>
        <v>0</v>
      </c>
      <c r="BN124" s="249"/>
      <c r="BO124" s="98">
        <f t="shared" si="176"/>
        <v>0</v>
      </c>
      <c r="BP124" s="360"/>
      <c r="BQ124" s="98">
        <f t="shared" si="177"/>
        <v>0</v>
      </c>
      <c r="BR124" s="249"/>
      <c r="BS124" s="98">
        <f t="shared" si="178"/>
        <v>0</v>
      </c>
      <c r="BT124" s="249"/>
      <c r="BU124" s="98">
        <f t="shared" si="179"/>
        <v>0</v>
      </c>
      <c r="BV124" s="350"/>
      <c r="BW124" s="98">
        <f t="shared" si="180"/>
        <v>0</v>
      </c>
      <c r="BX124" s="249"/>
      <c r="BY124" s="98">
        <f t="shared" si="181"/>
        <v>0</v>
      </c>
      <c r="BZ124" s="350"/>
      <c r="CA124" s="329">
        <f t="shared" si="182"/>
        <v>0</v>
      </c>
      <c r="CB124" s="249"/>
      <c r="CC124" s="98">
        <f t="shared" si="183"/>
        <v>0</v>
      </c>
      <c r="CD124" s="249"/>
      <c r="CE124" s="98">
        <f t="shared" si="184"/>
        <v>0</v>
      </c>
      <c r="CF124" s="249"/>
      <c r="CG124" s="98">
        <f t="shared" si="185"/>
        <v>0</v>
      </c>
      <c r="CH124" s="249"/>
      <c r="CI124" s="98">
        <f t="shared" si="186"/>
        <v>0</v>
      </c>
      <c r="CJ124" s="249"/>
      <c r="CK124" s="98">
        <f t="shared" si="187"/>
        <v>0</v>
      </c>
      <c r="CL124" s="249"/>
      <c r="CM124" s="98">
        <f t="shared" si="188"/>
        <v>0</v>
      </c>
      <c r="CN124" s="249"/>
      <c r="CO124" s="98">
        <f t="shared" si="189"/>
        <v>0</v>
      </c>
      <c r="CP124" s="249"/>
      <c r="CQ124" s="98">
        <f t="shared" si="190"/>
        <v>0</v>
      </c>
      <c r="CR124" s="249"/>
      <c r="CS124" s="98">
        <f t="shared" si="191"/>
        <v>0</v>
      </c>
      <c r="CT124" s="97"/>
      <c r="CU124" s="98">
        <f t="shared" si="192"/>
        <v>0</v>
      </c>
      <c r="CV124" s="97"/>
      <c r="CW124" s="98"/>
      <c r="CX124" s="331">
        <f t="shared" si="193"/>
        <v>0</v>
      </c>
      <c r="CY124" s="331">
        <f t="shared" si="193"/>
        <v>0</v>
      </c>
    </row>
    <row r="125" spans="1:103" x14ac:dyDescent="0.25">
      <c r="A125" s="91"/>
      <c r="B125" s="91">
        <v>87</v>
      </c>
      <c r="C125" s="245" t="s">
        <v>1085</v>
      </c>
      <c r="D125" s="168" t="s">
        <v>539</v>
      </c>
      <c r="E125" s="246">
        <v>13540</v>
      </c>
      <c r="F125" s="93">
        <v>45.5</v>
      </c>
      <c r="G125" s="93"/>
      <c r="H125" s="247">
        <v>1</v>
      </c>
      <c r="I125" s="248"/>
      <c r="J125" s="95">
        <v>1.4</v>
      </c>
      <c r="K125" s="95">
        <v>1.68</v>
      </c>
      <c r="L125" s="95">
        <v>2.23</v>
      </c>
      <c r="M125" s="96">
        <v>2.57</v>
      </c>
      <c r="N125" s="249"/>
      <c r="O125" s="98">
        <f t="shared" si="194"/>
        <v>0</v>
      </c>
      <c r="P125" s="156">
        <f t="shared" ref="O125:BZ126" si="195">SUM(P126:P135)</f>
        <v>0</v>
      </c>
      <c r="Q125" s="156">
        <f t="shared" si="195"/>
        <v>0</v>
      </c>
      <c r="R125" s="574">
        <f t="shared" si="195"/>
        <v>0</v>
      </c>
      <c r="S125" s="574">
        <f t="shared" si="195"/>
        <v>0</v>
      </c>
      <c r="T125" s="156">
        <f t="shared" si="195"/>
        <v>0</v>
      </c>
      <c r="U125" s="156">
        <f t="shared" si="195"/>
        <v>0</v>
      </c>
      <c r="V125" s="156">
        <f t="shared" si="195"/>
        <v>0</v>
      </c>
      <c r="W125" s="156">
        <f t="shared" si="195"/>
        <v>0</v>
      </c>
      <c r="X125" s="156">
        <f t="shared" si="195"/>
        <v>0</v>
      </c>
      <c r="Y125" s="156">
        <f t="shared" si="195"/>
        <v>0</v>
      </c>
      <c r="Z125" s="156">
        <f>SUM(Z126:Z135)</f>
        <v>55</v>
      </c>
      <c r="AA125" s="156">
        <f>SUM(AA126:AA135)</f>
        <v>406606.19999999995</v>
      </c>
      <c r="AB125" s="156">
        <f>SUM(AB126:AB135)</f>
        <v>0</v>
      </c>
      <c r="AC125" s="156">
        <f>SUM(AC126:AC135)</f>
        <v>0</v>
      </c>
      <c r="AD125" s="156">
        <v>0</v>
      </c>
      <c r="AE125" s="156">
        <v>0</v>
      </c>
      <c r="AF125" s="156">
        <f>SUM(AF126:AF135)</f>
        <v>145</v>
      </c>
      <c r="AG125" s="156">
        <f>SUM(AG126:AG135)</f>
        <v>3945880.96</v>
      </c>
      <c r="AH125" s="156">
        <v>0</v>
      </c>
      <c r="AI125" s="156">
        <v>0</v>
      </c>
      <c r="AJ125" s="156">
        <f t="shared" ref="AJ125" si="196">SUM(AJ126:AJ135)</f>
        <v>0</v>
      </c>
      <c r="AK125" s="156">
        <f t="shared" si="195"/>
        <v>0</v>
      </c>
      <c r="AL125" s="156">
        <f t="shared" si="195"/>
        <v>0</v>
      </c>
      <c r="AM125" s="156">
        <f t="shared" si="195"/>
        <v>0</v>
      </c>
      <c r="AN125" s="156">
        <f t="shared" si="195"/>
        <v>0</v>
      </c>
      <c r="AO125" s="156">
        <f t="shared" si="195"/>
        <v>0</v>
      </c>
      <c r="AP125" s="156">
        <f t="shared" si="195"/>
        <v>0</v>
      </c>
      <c r="AQ125" s="156">
        <f t="shared" si="195"/>
        <v>0</v>
      </c>
      <c r="AR125" s="156">
        <f t="shared" si="195"/>
        <v>0</v>
      </c>
      <c r="AS125" s="156">
        <f t="shared" si="195"/>
        <v>0</v>
      </c>
      <c r="AT125" s="156">
        <f t="shared" si="195"/>
        <v>0</v>
      </c>
      <c r="AU125" s="156">
        <f t="shared" si="195"/>
        <v>0</v>
      </c>
      <c r="AV125" s="156">
        <f t="shared" si="195"/>
        <v>0</v>
      </c>
      <c r="AW125" s="156">
        <f t="shared" si="195"/>
        <v>0</v>
      </c>
      <c r="AX125" s="156">
        <f t="shared" si="195"/>
        <v>0</v>
      </c>
      <c r="AY125" s="156">
        <f t="shared" si="195"/>
        <v>0</v>
      </c>
      <c r="AZ125" s="156">
        <f t="shared" si="195"/>
        <v>0</v>
      </c>
      <c r="BA125" s="156">
        <f t="shared" si="195"/>
        <v>0</v>
      </c>
      <c r="BB125" s="156">
        <f t="shared" si="195"/>
        <v>0</v>
      </c>
      <c r="BC125" s="156">
        <f t="shared" si="195"/>
        <v>0</v>
      </c>
      <c r="BD125" s="156">
        <f t="shared" si="195"/>
        <v>0</v>
      </c>
      <c r="BE125" s="156">
        <f t="shared" si="195"/>
        <v>0</v>
      </c>
      <c r="BF125" s="156">
        <f t="shared" si="195"/>
        <v>0</v>
      </c>
      <c r="BG125" s="156">
        <f t="shared" si="195"/>
        <v>0</v>
      </c>
      <c r="BH125" s="156">
        <f t="shared" si="195"/>
        <v>0</v>
      </c>
      <c r="BI125" s="156">
        <f t="shared" si="195"/>
        <v>0</v>
      </c>
      <c r="BJ125" s="156">
        <f t="shared" si="195"/>
        <v>0</v>
      </c>
      <c r="BK125" s="156">
        <f t="shared" si="195"/>
        <v>0</v>
      </c>
      <c r="BL125" s="156">
        <f t="shared" si="195"/>
        <v>0</v>
      </c>
      <c r="BM125" s="156">
        <f t="shared" si="195"/>
        <v>0</v>
      </c>
      <c r="BN125" s="156">
        <f t="shared" si="195"/>
        <v>0</v>
      </c>
      <c r="BO125" s="156">
        <f t="shared" si="195"/>
        <v>0</v>
      </c>
      <c r="BP125" s="156">
        <f t="shared" si="195"/>
        <v>140</v>
      </c>
      <c r="BQ125" s="156">
        <f t="shared" si="195"/>
        <v>1928507.6160000002</v>
      </c>
      <c r="BR125" s="156">
        <f t="shared" si="195"/>
        <v>0</v>
      </c>
      <c r="BS125" s="156">
        <f t="shared" si="195"/>
        <v>0</v>
      </c>
      <c r="BT125" s="156">
        <f t="shared" si="195"/>
        <v>0</v>
      </c>
      <c r="BU125" s="156">
        <f t="shared" si="195"/>
        <v>0</v>
      </c>
      <c r="BV125" s="156">
        <f t="shared" si="195"/>
        <v>0</v>
      </c>
      <c r="BW125" s="156">
        <f t="shared" si="195"/>
        <v>0</v>
      </c>
      <c r="BX125" s="156">
        <f t="shared" si="195"/>
        <v>0</v>
      </c>
      <c r="BY125" s="156">
        <f t="shared" si="195"/>
        <v>0</v>
      </c>
      <c r="BZ125" s="352">
        <f t="shared" si="195"/>
        <v>0</v>
      </c>
      <c r="CA125" s="352">
        <f t="shared" ref="CA125:CW125" si="197">SUM(CA126:CA135)</f>
        <v>0</v>
      </c>
      <c r="CB125" s="156">
        <f t="shared" si="197"/>
        <v>0</v>
      </c>
      <c r="CC125" s="156">
        <f t="shared" si="197"/>
        <v>0</v>
      </c>
      <c r="CD125" s="156">
        <f t="shared" si="197"/>
        <v>0</v>
      </c>
      <c r="CE125" s="156">
        <f t="shared" si="197"/>
        <v>0</v>
      </c>
      <c r="CF125" s="156">
        <f t="shared" si="197"/>
        <v>0</v>
      </c>
      <c r="CG125" s="156">
        <f t="shared" si="197"/>
        <v>0</v>
      </c>
      <c r="CH125" s="156">
        <f t="shared" si="197"/>
        <v>0</v>
      </c>
      <c r="CI125" s="156">
        <f t="shared" si="197"/>
        <v>0</v>
      </c>
      <c r="CJ125" s="156">
        <f t="shared" si="197"/>
        <v>0</v>
      </c>
      <c r="CK125" s="156">
        <f t="shared" si="197"/>
        <v>0</v>
      </c>
      <c r="CL125" s="156">
        <f t="shared" si="197"/>
        <v>16</v>
      </c>
      <c r="CM125" s="156">
        <f t="shared" si="197"/>
        <v>141942.52799999999</v>
      </c>
      <c r="CN125" s="156">
        <f t="shared" si="197"/>
        <v>0</v>
      </c>
      <c r="CO125" s="156">
        <f t="shared" si="197"/>
        <v>0</v>
      </c>
      <c r="CP125" s="156">
        <f t="shared" si="197"/>
        <v>0</v>
      </c>
      <c r="CQ125" s="156">
        <f t="shared" si="197"/>
        <v>0</v>
      </c>
      <c r="CR125" s="156">
        <f t="shared" si="197"/>
        <v>0</v>
      </c>
      <c r="CS125" s="156">
        <f t="shared" si="197"/>
        <v>0</v>
      </c>
      <c r="CT125" s="156">
        <f t="shared" si="197"/>
        <v>0</v>
      </c>
      <c r="CU125" s="156">
        <f t="shared" si="197"/>
        <v>0</v>
      </c>
      <c r="CV125" s="156">
        <f t="shared" si="197"/>
        <v>0</v>
      </c>
      <c r="CW125" s="156">
        <f t="shared" si="197"/>
        <v>0</v>
      </c>
      <c r="CX125" s="156">
        <f>SUM(CX126:CX135)</f>
        <v>356</v>
      </c>
      <c r="CY125" s="156">
        <f>SUM(CY126:CY135)</f>
        <v>6422937.3039999995</v>
      </c>
    </row>
    <row r="126" spans="1:103" ht="23.25" customHeight="1" x14ac:dyDescent="0.25">
      <c r="A126" s="91">
        <v>21</v>
      </c>
      <c r="B126" s="91"/>
      <c r="C126" s="245" t="s">
        <v>1086</v>
      </c>
      <c r="D126" s="243" t="s">
        <v>540</v>
      </c>
      <c r="E126" s="246">
        <v>13540</v>
      </c>
      <c r="F126" s="157">
        <v>0.98</v>
      </c>
      <c r="G126" s="157"/>
      <c r="H126" s="236">
        <v>1</v>
      </c>
      <c r="I126" s="68"/>
      <c r="J126" s="95">
        <v>1.4</v>
      </c>
      <c r="K126" s="95">
        <v>1.68</v>
      </c>
      <c r="L126" s="95">
        <v>2.23</v>
      </c>
      <c r="M126" s="96">
        <v>2.57</v>
      </c>
      <c r="N126" s="156">
        <f>SUM(N127:N136)</f>
        <v>0</v>
      </c>
      <c r="O126" s="156">
        <f t="shared" si="195"/>
        <v>0</v>
      </c>
      <c r="P126" s="250">
        <v>0</v>
      </c>
      <c r="Q126" s="98">
        <f t="shared" ref="Q126:Q131" si="198">SUM(P126*$E127*$F127*$H127*$J127*$Q$11)</f>
        <v>0</v>
      </c>
      <c r="R126" s="565">
        <v>0</v>
      </c>
      <c r="S126" s="566">
        <f t="shared" ref="S126:S131" si="199">SUM(R126*$E127*$F127*$H127*$J127*$S$11)</f>
        <v>0</v>
      </c>
      <c r="T126" s="250">
        <v>0</v>
      </c>
      <c r="U126" s="98">
        <f t="shared" ref="U126:U131" si="200">SUM(T126*$E127*$F127*$H127*$J127*$U$11)</f>
        <v>0</v>
      </c>
      <c r="V126" s="250">
        <v>0</v>
      </c>
      <c r="W126" s="98">
        <f t="shared" ref="W126:W131" si="201">SUM(V126*$E127*$F127*$H127*$J127*$W$11)</f>
        <v>0</v>
      </c>
      <c r="X126" s="250"/>
      <c r="Y126" s="97">
        <f t="shared" ref="Y126:Y131" si="202">SUM(X126*$E127*$F127*$H127*$J127*$Y$11)</f>
        <v>0</v>
      </c>
      <c r="Z126" s="326">
        <v>55</v>
      </c>
      <c r="AA126" s="98">
        <f>Z126*E127*F127*H127*J127</f>
        <v>406606.19999999995</v>
      </c>
      <c r="AB126" s="97"/>
      <c r="AC126" s="98"/>
      <c r="AD126" s="250">
        <v>0</v>
      </c>
      <c r="AE126" s="98">
        <v>0</v>
      </c>
      <c r="AF126" s="97">
        <v>60</v>
      </c>
      <c r="AG126" s="98">
        <f t="shared" ref="AG126:AG135" si="203">AF126*E127*F127*H127*J127</f>
        <v>443570.39999999997</v>
      </c>
      <c r="AH126" s="250">
        <v>0</v>
      </c>
      <c r="AI126" s="98">
        <v>0</v>
      </c>
      <c r="AJ126" s="250">
        <v>0</v>
      </c>
      <c r="AK126" s="98">
        <f t="shared" ref="AK126:AK131" si="204">AJ126*$E127*$F127*$H127*$K127*$AK$11</f>
        <v>0</v>
      </c>
      <c r="AL126" s="326"/>
      <c r="AM126" s="98">
        <f t="shared" ref="AM126:AM131" si="205">SUM(AL126*$E127*$F127*$H127*$J127*$AM$11)</f>
        <v>0</v>
      </c>
      <c r="AN126" s="250"/>
      <c r="AO126" s="97">
        <f t="shared" ref="AO126:AO131" si="206">SUM(AN126*$E127*$F127*$H127*$J127*$AO$11)</f>
        <v>0</v>
      </c>
      <c r="AP126" s="250">
        <v>0</v>
      </c>
      <c r="AQ126" s="98">
        <f t="shared" ref="AQ126:AQ131" si="207">SUM(AP126*$E127*$F127*$H127*$J127*$AQ$11)</f>
        <v>0</v>
      </c>
      <c r="AR126" s="250">
        <v>0</v>
      </c>
      <c r="AS126" s="98">
        <f t="shared" ref="AS126:AS131" si="208">SUM(AR126*$E127*$F127*$H127*$J127*$AS$11)</f>
        <v>0</v>
      </c>
      <c r="AT126" s="250"/>
      <c r="AU126" s="98">
        <f t="shared" ref="AU126:AU131" si="209">SUM(AT126*$E127*$F127*$H127*$J127*$AU$11)</f>
        <v>0</v>
      </c>
      <c r="AV126" s="250"/>
      <c r="AW126" s="98">
        <f t="shared" ref="AW126:AW131" si="210">SUM(AV126*$E127*$F127*$H127*$J127*$AW$11)</f>
        <v>0</v>
      </c>
      <c r="AX126" s="250"/>
      <c r="AY126" s="98">
        <f t="shared" ref="AY126:AY131" si="211">SUM(AX126*$E127*$F127*$H127*$J127*$AY$11)</f>
        <v>0</v>
      </c>
      <c r="AZ126" s="250">
        <v>0</v>
      </c>
      <c r="BA126" s="98">
        <f t="shared" ref="BA126:BA131" si="212">SUM(AZ126*$E127*$F127*$H127*$J127*$BA$11)</f>
        <v>0</v>
      </c>
      <c r="BB126" s="250">
        <v>0</v>
      </c>
      <c r="BC126" s="98">
        <f t="shared" ref="BC126:BC131" si="213">SUM(BB126*$E127*$F127*$H127*$J127*$BC$11)</f>
        <v>0</v>
      </c>
      <c r="BD126" s="250"/>
      <c r="BE126" s="98">
        <f t="shared" ref="BE126:BE131" si="214">SUM(BD126*$E127*$F127*$H127*$J127*$BE$11)</f>
        <v>0</v>
      </c>
      <c r="BF126" s="250">
        <v>0</v>
      </c>
      <c r="BG126" s="98">
        <f t="shared" ref="BG126:BG131" si="215">SUM(BF126*$E127*$F127*$H127*$J127*$BG$11)</f>
        <v>0</v>
      </c>
      <c r="BH126" s="250">
        <v>0</v>
      </c>
      <c r="BI126" s="98">
        <f t="shared" ref="BI126:BI131" si="216">SUM(BH126*$E127*$F127*$H127*$J127*$BI$11)</f>
        <v>0</v>
      </c>
      <c r="BJ126" s="250"/>
      <c r="BK126" s="98">
        <f t="shared" ref="BK126:BK131" si="217">SUM(BJ126*$E127*$F127*$H127*$J127*$BK$11)</f>
        <v>0</v>
      </c>
      <c r="BL126" s="250">
        <v>0</v>
      </c>
      <c r="BM126" s="98">
        <f t="shared" ref="BM126:BM131" si="218">BL126*$E127*$F127*$H127*$K127*$BM$11</f>
        <v>0</v>
      </c>
      <c r="BN126" s="250">
        <v>0</v>
      </c>
      <c r="BO126" s="98">
        <f t="shared" ref="BO126:BO131" si="219">BN126*$E127*$F127*$H127*$K127*$BO$11</f>
        <v>0</v>
      </c>
      <c r="BP126" s="353">
        <v>90</v>
      </c>
      <c r="BQ126" s="98">
        <f t="shared" ref="BQ126:BQ131" si="220">BP126*$E127*$F127*$H127*$K127*$BQ$11</f>
        <v>798426.72</v>
      </c>
      <c r="BR126" s="250"/>
      <c r="BS126" s="98">
        <f t="shared" ref="BS126:BS131" si="221">BR126*$E127*$F127*$H127*$K127*$BS$11</f>
        <v>0</v>
      </c>
      <c r="BT126" s="250">
        <v>0</v>
      </c>
      <c r="BU126" s="98">
        <f t="shared" ref="BU126:BU131" si="222">BT126*$E127*$F127*$H127*$K127*$BU$11</f>
        <v>0</v>
      </c>
      <c r="BV126" s="328"/>
      <c r="BW126" s="98">
        <f t="shared" ref="BW126:BW131" si="223">BV126*$E127*$F127*$H127*$K127*$BW$11</f>
        <v>0</v>
      </c>
      <c r="BX126" s="250">
        <v>0</v>
      </c>
      <c r="BY126" s="98">
        <f t="shared" ref="BY126:BY131" si="224">BX126*$E127*$F127*$H127*$K127*$BY$11</f>
        <v>0</v>
      </c>
      <c r="BZ126" s="328"/>
      <c r="CA126" s="329">
        <f t="shared" ref="CA126:CA131" si="225">BZ126*$E127*$F127*$H127*$K127*$CA$11</f>
        <v>0</v>
      </c>
      <c r="CB126" s="250"/>
      <c r="CC126" s="98">
        <f t="shared" ref="CC126:CC131" si="226">CB126*$E127*$F127*$H127*$K127*$CC$11</f>
        <v>0</v>
      </c>
      <c r="CD126" s="250">
        <v>0</v>
      </c>
      <c r="CE126" s="98">
        <f t="shared" ref="CE126:CE131" si="227">CD126*$E127*$F127*$H127*$K127*$CE$11</f>
        <v>0</v>
      </c>
      <c r="CF126" s="250">
        <v>0</v>
      </c>
      <c r="CG126" s="98">
        <f t="shared" ref="CG126:CG131" si="228">CF126*$E127*$F127*$H127*$K127*$CG$11</f>
        <v>0</v>
      </c>
      <c r="CH126" s="250">
        <v>0</v>
      </c>
      <c r="CI126" s="98">
        <f t="shared" ref="CI126:CI131" si="229">CH126*$E127*$F127*$H127*$K127*$CI$11</f>
        <v>0</v>
      </c>
      <c r="CJ126" s="250"/>
      <c r="CK126" s="98">
        <f t="shared" ref="CK126:CK131" si="230">CJ126*$E127*$F127*$H127*$K127*$CK$11</f>
        <v>0</v>
      </c>
      <c r="CL126" s="250">
        <v>16</v>
      </c>
      <c r="CM126" s="98">
        <f t="shared" ref="CM126:CM131" si="231">CL126*$E127*$F127*$H127*$K127*$CM$11</f>
        <v>141942.52799999999</v>
      </c>
      <c r="CN126" s="250">
        <v>0</v>
      </c>
      <c r="CO126" s="98">
        <f t="shared" ref="CO126:CO131" si="232">CN126*$E127*$F127*$H127*$K127*$CO$11</f>
        <v>0</v>
      </c>
      <c r="CP126" s="330"/>
      <c r="CQ126" s="98">
        <f t="shared" ref="CQ126:CQ131" si="233">CP126*$E127*$F127*$H127*$L127*$CQ$11</f>
        <v>0</v>
      </c>
      <c r="CR126" s="330"/>
      <c r="CS126" s="98">
        <f t="shared" ref="CS126:CS131" si="234">CR126*$E127*$F127*$H127*$M127*$CS$11</f>
        <v>0</v>
      </c>
      <c r="CT126" s="97"/>
      <c r="CU126" s="98">
        <f t="shared" ref="CU126:CU131" si="235">CT126*E127*F127*H127</f>
        <v>0</v>
      </c>
      <c r="CV126" s="97"/>
      <c r="CW126" s="98"/>
      <c r="CX126" s="331">
        <f t="shared" ref="CX126:CX135" si="236">SUM(P126+N127+Z126+R126+T126+AB126+X126+V126+AD126+AH126+AF126+AJ126+AL126+AP126+BL126+BR126+AN126+AZ126+BB126+CD126+CF126+CB126+CH126+CJ126+BV126+BX126+AR126+AT126+AV126+AX126+BN126+BP126+BT126+BD126+BF126+BH126+BJ126+BZ126+CL126+CN126+CP126+CR126+CT126+CV126)</f>
        <v>221</v>
      </c>
      <c r="CY126" s="331">
        <f t="shared" ref="CY126:CY135" si="237">SUM(Q126+O127+AA126+S126+U126+AC126+Y126+W126+AE126+AI126+AG126+AK126+AM126+AQ126+BM126+BS126+AO126+BA126+BC126+CE126+CG126+CC126+CI126+CK126+BW126+BY126+AS126+AU126+AW126+AY126+BO126+BQ126+BU126+BE126+BG126+BI126+BK126+CA126+CM126+CO126+CQ126+CS126+CU126+CW126)</f>
        <v>1790545.8479999998</v>
      </c>
    </row>
    <row r="127" spans="1:103" x14ac:dyDescent="0.25">
      <c r="A127" s="91"/>
      <c r="B127" s="91">
        <v>88</v>
      </c>
      <c r="C127" s="245" t="s">
        <v>1087</v>
      </c>
      <c r="D127" s="168" t="s">
        <v>1088</v>
      </c>
      <c r="E127" s="246">
        <v>13540</v>
      </c>
      <c r="F127" s="93">
        <v>0.39</v>
      </c>
      <c r="G127" s="93"/>
      <c r="H127" s="247">
        <v>1</v>
      </c>
      <c r="I127" s="248"/>
      <c r="J127" s="95">
        <v>1.4</v>
      </c>
      <c r="K127" s="95">
        <v>1.68</v>
      </c>
      <c r="L127" s="95">
        <v>2.23</v>
      </c>
      <c r="M127" s="96">
        <v>2.57</v>
      </c>
      <c r="N127" s="249">
        <v>0</v>
      </c>
      <c r="O127" s="98">
        <f t="shared" ref="O127:O132" si="238">SUM(N127*$E127*$F127*$H127*$J127*$O$11)</f>
        <v>0</v>
      </c>
      <c r="P127" s="250">
        <v>0</v>
      </c>
      <c r="Q127" s="98">
        <f t="shared" si="198"/>
        <v>0</v>
      </c>
      <c r="R127" s="565">
        <v>0</v>
      </c>
      <c r="S127" s="566">
        <f t="shared" si="199"/>
        <v>0</v>
      </c>
      <c r="T127" s="250">
        <v>0</v>
      </c>
      <c r="U127" s="98">
        <f t="shared" si="200"/>
        <v>0</v>
      </c>
      <c r="V127" s="250">
        <v>0</v>
      </c>
      <c r="W127" s="98">
        <f t="shared" si="201"/>
        <v>0</v>
      </c>
      <c r="X127" s="250"/>
      <c r="Y127" s="97">
        <f t="shared" si="202"/>
        <v>0</v>
      </c>
      <c r="Z127" s="326">
        <v>0</v>
      </c>
      <c r="AA127" s="98">
        <v>0</v>
      </c>
      <c r="AB127" s="97">
        <v>0</v>
      </c>
      <c r="AC127" s="98">
        <v>0</v>
      </c>
      <c r="AD127" s="250">
        <v>0</v>
      </c>
      <c r="AE127" s="98">
        <v>0</v>
      </c>
      <c r="AF127" s="97">
        <v>20</v>
      </c>
      <c r="AG127" s="98">
        <f t="shared" si="203"/>
        <v>291164.16000000003</v>
      </c>
      <c r="AH127" s="250">
        <v>0</v>
      </c>
      <c r="AI127" s="98">
        <v>0</v>
      </c>
      <c r="AJ127" s="250">
        <v>0</v>
      </c>
      <c r="AK127" s="98">
        <f t="shared" si="204"/>
        <v>0</v>
      </c>
      <c r="AL127" s="326"/>
      <c r="AM127" s="98">
        <f t="shared" si="205"/>
        <v>0</v>
      </c>
      <c r="AN127" s="250"/>
      <c r="AO127" s="97">
        <f t="shared" si="206"/>
        <v>0</v>
      </c>
      <c r="AP127" s="250">
        <v>0</v>
      </c>
      <c r="AQ127" s="98">
        <f t="shared" si="207"/>
        <v>0</v>
      </c>
      <c r="AR127" s="250">
        <v>0</v>
      </c>
      <c r="AS127" s="98">
        <f t="shared" si="208"/>
        <v>0</v>
      </c>
      <c r="AT127" s="250"/>
      <c r="AU127" s="98">
        <f t="shared" si="209"/>
        <v>0</v>
      </c>
      <c r="AV127" s="250"/>
      <c r="AW127" s="98">
        <f t="shared" si="210"/>
        <v>0</v>
      </c>
      <c r="AX127" s="250"/>
      <c r="AY127" s="98">
        <f t="shared" si="211"/>
        <v>0</v>
      </c>
      <c r="AZ127" s="250">
        <v>0</v>
      </c>
      <c r="BA127" s="98">
        <f t="shared" si="212"/>
        <v>0</v>
      </c>
      <c r="BB127" s="250">
        <v>0</v>
      </c>
      <c r="BC127" s="98">
        <f t="shared" si="213"/>
        <v>0</v>
      </c>
      <c r="BD127" s="250">
        <v>0</v>
      </c>
      <c r="BE127" s="98">
        <f t="shared" si="214"/>
        <v>0</v>
      </c>
      <c r="BF127" s="250">
        <v>0</v>
      </c>
      <c r="BG127" s="98">
        <f t="shared" si="215"/>
        <v>0</v>
      </c>
      <c r="BH127" s="250">
        <v>0</v>
      </c>
      <c r="BI127" s="98">
        <f t="shared" si="216"/>
        <v>0</v>
      </c>
      <c r="BJ127" s="250"/>
      <c r="BK127" s="98">
        <f t="shared" si="217"/>
        <v>0</v>
      </c>
      <c r="BL127" s="250">
        <v>0</v>
      </c>
      <c r="BM127" s="98">
        <f t="shared" si="218"/>
        <v>0</v>
      </c>
      <c r="BN127" s="250">
        <v>0</v>
      </c>
      <c r="BO127" s="98">
        <f t="shared" si="219"/>
        <v>0</v>
      </c>
      <c r="BP127" s="353">
        <v>35</v>
      </c>
      <c r="BQ127" s="98">
        <f t="shared" si="220"/>
        <v>611444.73600000003</v>
      </c>
      <c r="BR127" s="250">
        <v>0</v>
      </c>
      <c r="BS127" s="98">
        <f t="shared" si="221"/>
        <v>0</v>
      </c>
      <c r="BT127" s="250">
        <v>0</v>
      </c>
      <c r="BU127" s="98">
        <f t="shared" si="222"/>
        <v>0</v>
      </c>
      <c r="BV127" s="328">
        <v>0</v>
      </c>
      <c r="BW127" s="98">
        <f t="shared" si="223"/>
        <v>0</v>
      </c>
      <c r="BX127" s="250">
        <v>0</v>
      </c>
      <c r="BY127" s="98">
        <f t="shared" si="224"/>
        <v>0</v>
      </c>
      <c r="BZ127" s="328"/>
      <c r="CA127" s="329">
        <f t="shared" si="225"/>
        <v>0</v>
      </c>
      <c r="CB127" s="250">
        <v>0</v>
      </c>
      <c r="CC127" s="98">
        <f t="shared" si="226"/>
        <v>0</v>
      </c>
      <c r="CD127" s="250">
        <v>0</v>
      </c>
      <c r="CE127" s="98">
        <f t="shared" si="227"/>
        <v>0</v>
      </c>
      <c r="CF127" s="250">
        <v>0</v>
      </c>
      <c r="CG127" s="98">
        <f t="shared" si="228"/>
        <v>0</v>
      </c>
      <c r="CH127" s="250">
        <v>0</v>
      </c>
      <c r="CI127" s="98">
        <f t="shared" si="229"/>
        <v>0</v>
      </c>
      <c r="CJ127" s="250"/>
      <c r="CK127" s="98">
        <f t="shared" si="230"/>
        <v>0</v>
      </c>
      <c r="CL127" s="250"/>
      <c r="CM127" s="98">
        <f t="shared" si="231"/>
        <v>0</v>
      </c>
      <c r="CN127" s="250">
        <v>0</v>
      </c>
      <c r="CO127" s="98">
        <f t="shared" si="232"/>
        <v>0</v>
      </c>
      <c r="CP127" s="250">
        <v>0</v>
      </c>
      <c r="CQ127" s="98">
        <f t="shared" si="233"/>
        <v>0</v>
      </c>
      <c r="CR127" s="250">
        <v>0</v>
      </c>
      <c r="CS127" s="98">
        <f t="shared" si="234"/>
        <v>0</v>
      </c>
      <c r="CT127" s="97"/>
      <c r="CU127" s="98">
        <f t="shared" si="235"/>
        <v>0</v>
      </c>
      <c r="CV127" s="97"/>
      <c r="CW127" s="98"/>
      <c r="CX127" s="331">
        <f t="shared" si="236"/>
        <v>55</v>
      </c>
      <c r="CY127" s="331">
        <f t="shared" si="237"/>
        <v>902608.89600000007</v>
      </c>
    </row>
    <row r="128" spans="1:103" ht="30" x14ac:dyDescent="0.25">
      <c r="A128" s="91"/>
      <c r="B128" s="91">
        <v>89</v>
      </c>
      <c r="C128" s="245" t="s">
        <v>1089</v>
      </c>
      <c r="D128" s="168" t="s">
        <v>542</v>
      </c>
      <c r="E128" s="246">
        <v>13540</v>
      </c>
      <c r="F128" s="93">
        <v>0.96</v>
      </c>
      <c r="G128" s="93"/>
      <c r="H128" s="288">
        <v>0.8</v>
      </c>
      <c r="I128" s="166"/>
      <c r="J128" s="95">
        <v>1.4</v>
      </c>
      <c r="K128" s="95">
        <v>1.68</v>
      </c>
      <c r="L128" s="95">
        <v>2.23</v>
      </c>
      <c r="M128" s="96">
        <v>2.57</v>
      </c>
      <c r="N128" s="249">
        <v>0</v>
      </c>
      <c r="O128" s="98">
        <f t="shared" si="238"/>
        <v>0</v>
      </c>
      <c r="P128" s="250">
        <v>0</v>
      </c>
      <c r="Q128" s="98">
        <f t="shared" si="198"/>
        <v>0</v>
      </c>
      <c r="R128" s="565">
        <v>0</v>
      </c>
      <c r="S128" s="566">
        <f t="shared" si="199"/>
        <v>0</v>
      </c>
      <c r="T128" s="250">
        <v>0</v>
      </c>
      <c r="U128" s="98">
        <f t="shared" si="200"/>
        <v>0</v>
      </c>
      <c r="V128" s="250">
        <v>0</v>
      </c>
      <c r="W128" s="98">
        <f t="shared" si="201"/>
        <v>0</v>
      </c>
      <c r="X128" s="250"/>
      <c r="Y128" s="97">
        <f t="shared" si="202"/>
        <v>0</v>
      </c>
      <c r="Z128" s="326"/>
      <c r="AA128" s="98"/>
      <c r="AB128" s="250"/>
      <c r="AC128" s="98"/>
      <c r="AD128" s="250"/>
      <c r="AE128" s="98"/>
      <c r="AF128" s="97">
        <v>0</v>
      </c>
      <c r="AG128" s="98">
        <f t="shared" si="203"/>
        <v>0</v>
      </c>
      <c r="AH128" s="250">
        <v>0</v>
      </c>
      <c r="AI128" s="98">
        <v>0</v>
      </c>
      <c r="AJ128" s="250">
        <v>0</v>
      </c>
      <c r="AK128" s="98">
        <f t="shared" si="204"/>
        <v>0</v>
      </c>
      <c r="AL128" s="326"/>
      <c r="AM128" s="98">
        <f t="shared" si="205"/>
        <v>0</v>
      </c>
      <c r="AN128" s="250"/>
      <c r="AO128" s="97">
        <f t="shared" si="206"/>
        <v>0</v>
      </c>
      <c r="AP128" s="250">
        <v>0</v>
      </c>
      <c r="AQ128" s="98">
        <f t="shared" si="207"/>
        <v>0</v>
      </c>
      <c r="AR128" s="250">
        <v>0</v>
      </c>
      <c r="AS128" s="98">
        <f t="shared" si="208"/>
        <v>0</v>
      </c>
      <c r="AT128" s="250"/>
      <c r="AU128" s="98">
        <f t="shared" si="209"/>
        <v>0</v>
      </c>
      <c r="AV128" s="250"/>
      <c r="AW128" s="98">
        <f t="shared" si="210"/>
        <v>0</v>
      </c>
      <c r="AX128" s="250"/>
      <c r="AY128" s="98">
        <f t="shared" si="211"/>
        <v>0</v>
      </c>
      <c r="AZ128" s="250">
        <v>0</v>
      </c>
      <c r="BA128" s="98">
        <f t="shared" si="212"/>
        <v>0</v>
      </c>
      <c r="BB128" s="250">
        <v>0</v>
      </c>
      <c r="BC128" s="98">
        <f t="shared" si="213"/>
        <v>0</v>
      </c>
      <c r="BD128" s="250">
        <v>0</v>
      </c>
      <c r="BE128" s="98">
        <f t="shared" si="214"/>
        <v>0</v>
      </c>
      <c r="BF128" s="250">
        <v>0</v>
      </c>
      <c r="BG128" s="98">
        <f t="shared" si="215"/>
        <v>0</v>
      </c>
      <c r="BH128" s="250">
        <v>0</v>
      </c>
      <c r="BI128" s="98">
        <f t="shared" si="216"/>
        <v>0</v>
      </c>
      <c r="BJ128" s="250"/>
      <c r="BK128" s="98">
        <f t="shared" si="217"/>
        <v>0</v>
      </c>
      <c r="BL128" s="250">
        <v>0</v>
      </c>
      <c r="BM128" s="98">
        <f t="shared" si="218"/>
        <v>0</v>
      </c>
      <c r="BN128" s="250">
        <v>0</v>
      </c>
      <c r="BO128" s="98">
        <f t="shared" si="219"/>
        <v>0</v>
      </c>
      <c r="BP128" s="353">
        <v>5</v>
      </c>
      <c r="BQ128" s="98">
        <f t="shared" si="220"/>
        <v>163779.84</v>
      </c>
      <c r="BR128" s="250">
        <v>0</v>
      </c>
      <c r="BS128" s="98">
        <f t="shared" si="221"/>
        <v>0</v>
      </c>
      <c r="BT128" s="250">
        <v>0</v>
      </c>
      <c r="BU128" s="98">
        <f t="shared" si="222"/>
        <v>0</v>
      </c>
      <c r="BV128" s="328">
        <v>0</v>
      </c>
      <c r="BW128" s="98">
        <f t="shared" si="223"/>
        <v>0</v>
      </c>
      <c r="BX128" s="250">
        <v>0</v>
      </c>
      <c r="BY128" s="98">
        <f t="shared" si="224"/>
        <v>0</v>
      </c>
      <c r="BZ128" s="328"/>
      <c r="CA128" s="329">
        <f t="shared" si="225"/>
        <v>0</v>
      </c>
      <c r="CB128" s="250">
        <v>0</v>
      </c>
      <c r="CC128" s="98">
        <f t="shared" si="226"/>
        <v>0</v>
      </c>
      <c r="CD128" s="250">
        <v>0</v>
      </c>
      <c r="CE128" s="98">
        <f t="shared" si="227"/>
        <v>0</v>
      </c>
      <c r="CF128" s="250">
        <v>0</v>
      </c>
      <c r="CG128" s="98">
        <f t="shared" si="228"/>
        <v>0</v>
      </c>
      <c r="CH128" s="250">
        <v>0</v>
      </c>
      <c r="CI128" s="98">
        <f t="shared" si="229"/>
        <v>0</v>
      </c>
      <c r="CJ128" s="250"/>
      <c r="CK128" s="98">
        <f t="shared" si="230"/>
        <v>0</v>
      </c>
      <c r="CL128" s="250"/>
      <c r="CM128" s="98">
        <f t="shared" si="231"/>
        <v>0</v>
      </c>
      <c r="CN128" s="250">
        <v>0</v>
      </c>
      <c r="CO128" s="98">
        <f t="shared" si="232"/>
        <v>0</v>
      </c>
      <c r="CP128" s="250">
        <v>0</v>
      </c>
      <c r="CQ128" s="98">
        <f t="shared" si="233"/>
        <v>0</v>
      </c>
      <c r="CR128" s="250">
        <v>0</v>
      </c>
      <c r="CS128" s="98">
        <f t="shared" si="234"/>
        <v>0</v>
      </c>
      <c r="CT128" s="97"/>
      <c r="CU128" s="98">
        <f t="shared" si="235"/>
        <v>0</v>
      </c>
      <c r="CV128" s="97"/>
      <c r="CW128" s="98"/>
      <c r="CX128" s="331">
        <f t="shared" si="236"/>
        <v>5</v>
      </c>
      <c r="CY128" s="331">
        <f t="shared" si="237"/>
        <v>163779.84</v>
      </c>
    </row>
    <row r="129" spans="1:103" ht="30" x14ac:dyDescent="0.25">
      <c r="A129" s="91"/>
      <c r="B129" s="91">
        <v>90</v>
      </c>
      <c r="C129" s="245" t="s">
        <v>1090</v>
      </c>
      <c r="D129" s="168" t="s">
        <v>544</v>
      </c>
      <c r="E129" s="246">
        <v>13540</v>
      </c>
      <c r="F129" s="93">
        <v>1.44</v>
      </c>
      <c r="G129" s="93"/>
      <c r="H129" s="247">
        <v>1</v>
      </c>
      <c r="I129" s="88"/>
      <c r="J129" s="95">
        <v>1.4</v>
      </c>
      <c r="K129" s="95">
        <v>1.68</v>
      </c>
      <c r="L129" s="95">
        <v>2.23</v>
      </c>
      <c r="M129" s="96">
        <v>2.57</v>
      </c>
      <c r="N129" s="249">
        <v>0</v>
      </c>
      <c r="O129" s="98">
        <f t="shared" si="238"/>
        <v>0</v>
      </c>
      <c r="P129" s="250">
        <v>0</v>
      </c>
      <c r="Q129" s="98">
        <f t="shared" si="198"/>
        <v>0</v>
      </c>
      <c r="R129" s="565">
        <v>0</v>
      </c>
      <c r="S129" s="566">
        <f t="shared" si="199"/>
        <v>0</v>
      </c>
      <c r="T129" s="250">
        <v>0</v>
      </c>
      <c r="U129" s="98">
        <f t="shared" si="200"/>
        <v>0</v>
      </c>
      <c r="V129" s="250">
        <v>0</v>
      </c>
      <c r="W129" s="98">
        <f t="shared" si="201"/>
        <v>0</v>
      </c>
      <c r="X129" s="250"/>
      <c r="Y129" s="97">
        <f t="shared" si="202"/>
        <v>0</v>
      </c>
      <c r="Z129" s="326"/>
      <c r="AA129" s="98"/>
      <c r="AB129" s="250"/>
      <c r="AC129" s="98"/>
      <c r="AD129" s="250"/>
      <c r="AE129" s="98"/>
      <c r="AF129" s="97">
        <v>0</v>
      </c>
      <c r="AG129" s="98">
        <f t="shared" si="203"/>
        <v>0</v>
      </c>
      <c r="AH129" s="250">
        <v>0</v>
      </c>
      <c r="AI129" s="98">
        <v>0</v>
      </c>
      <c r="AJ129" s="250">
        <v>0</v>
      </c>
      <c r="AK129" s="98">
        <f t="shared" si="204"/>
        <v>0</v>
      </c>
      <c r="AL129" s="326"/>
      <c r="AM129" s="98">
        <f t="shared" si="205"/>
        <v>0</v>
      </c>
      <c r="AN129" s="250"/>
      <c r="AO129" s="97">
        <f t="shared" si="206"/>
        <v>0</v>
      </c>
      <c r="AP129" s="250">
        <v>0</v>
      </c>
      <c r="AQ129" s="98">
        <f t="shared" si="207"/>
        <v>0</v>
      </c>
      <c r="AR129" s="250">
        <v>0</v>
      </c>
      <c r="AS129" s="98">
        <f t="shared" si="208"/>
        <v>0</v>
      </c>
      <c r="AT129" s="250"/>
      <c r="AU129" s="98">
        <f t="shared" si="209"/>
        <v>0</v>
      </c>
      <c r="AV129" s="250"/>
      <c r="AW129" s="98">
        <f t="shared" si="210"/>
        <v>0</v>
      </c>
      <c r="AX129" s="250"/>
      <c r="AY129" s="98">
        <f t="shared" si="211"/>
        <v>0</v>
      </c>
      <c r="AZ129" s="250">
        <v>0</v>
      </c>
      <c r="BA129" s="98">
        <f t="shared" si="212"/>
        <v>0</v>
      </c>
      <c r="BB129" s="250">
        <v>0</v>
      </c>
      <c r="BC129" s="98">
        <f t="shared" si="213"/>
        <v>0</v>
      </c>
      <c r="BD129" s="250">
        <v>0</v>
      </c>
      <c r="BE129" s="98">
        <f t="shared" si="214"/>
        <v>0</v>
      </c>
      <c r="BF129" s="250">
        <v>0</v>
      </c>
      <c r="BG129" s="98">
        <f t="shared" si="215"/>
        <v>0</v>
      </c>
      <c r="BH129" s="250">
        <v>0</v>
      </c>
      <c r="BI129" s="98">
        <f t="shared" si="216"/>
        <v>0</v>
      </c>
      <c r="BJ129" s="250"/>
      <c r="BK129" s="98">
        <f t="shared" si="217"/>
        <v>0</v>
      </c>
      <c r="BL129" s="250">
        <v>0</v>
      </c>
      <c r="BM129" s="98">
        <f t="shared" si="218"/>
        <v>0</v>
      </c>
      <c r="BN129" s="250">
        <v>0</v>
      </c>
      <c r="BO129" s="98">
        <f t="shared" si="219"/>
        <v>0</v>
      </c>
      <c r="BP129" s="353">
        <v>10</v>
      </c>
      <c r="BQ129" s="98">
        <f t="shared" si="220"/>
        <v>354856.32</v>
      </c>
      <c r="BR129" s="250">
        <v>0</v>
      </c>
      <c r="BS129" s="98">
        <f t="shared" si="221"/>
        <v>0</v>
      </c>
      <c r="BT129" s="250">
        <v>0</v>
      </c>
      <c r="BU129" s="98">
        <f t="shared" si="222"/>
        <v>0</v>
      </c>
      <c r="BV129" s="328">
        <v>0</v>
      </c>
      <c r="BW129" s="98">
        <f t="shared" si="223"/>
        <v>0</v>
      </c>
      <c r="BX129" s="250">
        <v>0</v>
      </c>
      <c r="BY129" s="98">
        <f t="shared" si="224"/>
        <v>0</v>
      </c>
      <c r="BZ129" s="328"/>
      <c r="CA129" s="329">
        <f t="shared" si="225"/>
        <v>0</v>
      </c>
      <c r="CB129" s="250">
        <v>0</v>
      </c>
      <c r="CC129" s="98">
        <f t="shared" si="226"/>
        <v>0</v>
      </c>
      <c r="CD129" s="250">
        <v>0</v>
      </c>
      <c r="CE129" s="98">
        <f t="shared" si="227"/>
        <v>0</v>
      </c>
      <c r="CF129" s="250">
        <v>0</v>
      </c>
      <c r="CG129" s="98">
        <f t="shared" si="228"/>
        <v>0</v>
      </c>
      <c r="CH129" s="250">
        <v>0</v>
      </c>
      <c r="CI129" s="98">
        <f t="shared" si="229"/>
        <v>0</v>
      </c>
      <c r="CJ129" s="250"/>
      <c r="CK129" s="98">
        <f t="shared" si="230"/>
        <v>0</v>
      </c>
      <c r="CL129" s="250"/>
      <c r="CM129" s="98">
        <f t="shared" si="231"/>
        <v>0</v>
      </c>
      <c r="CN129" s="250">
        <v>0</v>
      </c>
      <c r="CO129" s="98">
        <f t="shared" si="232"/>
        <v>0</v>
      </c>
      <c r="CP129" s="250">
        <v>0</v>
      </c>
      <c r="CQ129" s="98">
        <f t="shared" si="233"/>
        <v>0</v>
      </c>
      <c r="CR129" s="250">
        <v>0</v>
      </c>
      <c r="CS129" s="98">
        <f t="shared" si="234"/>
        <v>0</v>
      </c>
      <c r="CT129" s="97"/>
      <c r="CU129" s="98">
        <f t="shared" si="235"/>
        <v>0</v>
      </c>
      <c r="CV129" s="97"/>
      <c r="CW129" s="98"/>
      <c r="CX129" s="331">
        <f t="shared" si="236"/>
        <v>10</v>
      </c>
      <c r="CY129" s="331">
        <f t="shared" si="237"/>
        <v>354856.32</v>
      </c>
    </row>
    <row r="130" spans="1:103" ht="30" x14ac:dyDescent="0.25">
      <c r="A130" s="91"/>
      <c r="B130" s="91">
        <v>91</v>
      </c>
      <c r="C130" s="245" t="s">
        <v>1091</v>
      </c>
      <c r="D130" s="168" t="s">
        <v>546</v>
      </c>
      <c r="E130" s="246">
        <v>13540</v>
      </c>
      <c r="F130" s="93">
        <v>1.95</v>
      </c>
      <c r="G130" s="93"/>
      <c r="H130" s="288">
        <v>0.8</v>
      </c>
      <c r="I130" s="196"/>
      <c r="J130" s="95">
        <v>1.4</v>
      </c>
      <c r="K130" s="95">
        <v>1.68</v>
      </c>
      <c r="L130" s="95">
        <v>2.23</v>
      </c>
      <c r="M130" s="96">
        <v>2.57</v>
      </c>
      <c r="N130" s="249">
        <v>0</v>
      </c>
      <c r="O130" s="98">
        <f t="shared" si="238"/>
        <v>0</v>
      </c>
      <c r="P130" s="250">
        <v>0</v>
      </c>
      <c r="Q130" s="98">
        <f t="shared" si="198"/>
        <v>0</v>
      </c>
      <c r="R130" s="565">
        <v>0</v>
      </c>
      <c r="S130" s="566">
        <f t="shared" si="199"/>
        <v>0</v>
      </c>
      <c r="T130" s="250">
        <v>0</v>
      </c>
      <c r="U130" s="98">
        <f t="shared" si="200"/>
        <v>0</v>
      </c>
      <c r="V130" s="250">
        <v>0</v>
      </c>
      <c r="W130" s="98">
        <f t="shared" si="201"/>
        <v>0</v>
      </c>
      <c r="X130" s="250"/>
      <c r="Y130" s="97">
        <f t="shared" si="202"/>
        <v>0</v>
      </c>
      <c r="Z130" s="326"/>
      <c r="AA130" s="98"/>
      <c r="AB130" s="250"/>
      <c r="AC130" s="98"/>
      <c r="AD130" s="250">
        <v>0</v>
      </c>
      <c r="AE130" s="98">
        <v>0</v>
      </c>
      <c r="AF130" s="97">
        <v>20</v>
      </c>
      <c r="AG130" s="98">
        <f t="shared" si="203"/>
        <v>822690.39999999991</v>
      </c>
      <c r="AH130" s="250">
        <v>0</v>
      </c>
      <c r="AI130" s="98">
        <v>0</v>
      </c>
      <c r="AJ130" s="250">
        <v>0</v>
      </c>
      <c r="AK130" s="98">
        <f t="shared" si="204"/>
        <v>0</v>
      </c>
      <c r="AL130" s="326"/>
      <c r="AM130" s="98">
        <f t="shared" si="205"/>
        <v>0</v>
      </c>
      <c r="AN130" s="250"/>
      <c r="AO130" s="97">
        <f t="shared" si="206"/>
        <v>0</v>
      </c>
      <c r="AP130" s="250">
        <v>0</v>
      </c>
      <c r="AQ130" s="98">
        <f t="shared" si="207"/>
        <v>0</v>
      </c>
      <c r="AR130" s="250">
        <v>0</v>
      </c>
      <c r="AS130" s="98">
        <f t="shared" si="208"/>
        <v>0</v>
      </c>
      <c r="AT130" s="250"/>
      <c r="AU130" s="98">
        <f t="shared" si="209"/>
        <v>0</v>
      </c>
      <c r="AV130" s="250"/>
      <c r="AW130" s="98">
        <f t="shared" si="210"/>
        <v>0</v>
      </c>
      <c r="AX130" s="250"/>
      <c r="AY130" s="98">
        <f t="shared" si="211"/>
        <v>0</v>
      </c>
      <c r="AZ130" s="250">
        <v>0</v>
      </c>
      <c r="BA130" s="98">
        <f t="shared" si="212"/>
        <v>0</v>
      </c>
      <c r="BB130" s="250">
        <v>0</v>
      </c>
      <c r="BC130" s="98">
        <f t="shared" si="213"/>
        <v>0</v>
      </c>
      <c r="BD130" s="250">
        <v>0</v>
      </c>
      <c r="BE130" s="98">
        <f t="shared" si="214"/>
        <v>0</v>
      </c>
      <c r="BF130" s="250">
        <v>0</v>
      </c>
      <c r="BG130" s="98">
        <f t="shared" si="215"/>
        <v>0</v>
      </c>
      <c r="BH130" s="250">
        <v>0</v>
      </c>
      <c r="BI130" s="98">
        <f t="shared" si="216"/>
        <v>0</v>
      </c>
      <c r="BJ130" s="250"/>
      <c r="BK130" s="98">
        <f t="shared" si="217"/>
        <v>0</v>
      </c>
      <c r="BL130" s="250">
        <v>0</v>
      </c>
      <c r="BM130" s="98">
        <f t="shared" si="218"/>
        <v>0</v>
      </c>
      <c r="BN130" s="250">
        <v>0</v>
      </c>
      <c r="BO130" s="98">
        <f t="shared" si="219"/>
        <v>0</v>
      </c>
      <c r="BP130" s="353">
        <v>0</v>
      </c>
      <c r="BQ130" s="98">
        <f t="shared" si="220"/>
        <v>0</v>
      </c>
      <c r="BR130" s="250">
        <v>0</v>
      </c>
      <c r="BS130" s="98">
        <f t="shared" si="221"/>
        <v>0</v>
      </c>
      <c r="BT130" s="250">
        <v>0</v>
      </c>
      <c r="BU130" s="98">
        <f t="shared" si="222"/>
        <v>0</v>
      </c>
      <c r="BV130" s="328">
        <v>0</v>
      </c>
      <c r="BW130" s="98">
        <f t="shared" si="223"/>
        <v>0</v>
      </c>
      <c r="BX130" s="250">
        <v>0</v>
      </c>
      <c r="BY130" s="98">
        <f t="shared" si="224"/>
        <v>0</v>
      </c>
      <c r="BZ130" s="328"/>
      <c r="CA130" s="329">
        <f t="shared" si="225"/>
        <v>0</v>
      </c>
      <c r="CB130" s="250">
        <v>0</v>
      </c>
      <c r="CC130" s="98">
        <f t="shared" si="226"/>
        <v>0</v>
      </c>
      <c r="CD130" s="250">
        <v>0</v>
      </c>
      <c r="CE130" s="98">
        <f t="shared" si="227"/>
        <v>0</v>
      </c>
      <c r="CF130" s="250">
        <v>0</v>
      </c>
      <c r="CG130" s="98">
        <f t="shared" si="228"/>
        <v>0</v>
      </c>
      <c r="CH130" s="250">
        <v>0</v>
      </c>
      <c r="CI130" s="98">
        <f t="shared" si="229"/>
        <v>0</v>
      </c>
      <c r="CJ130" s="250"/>
      <c r="CK130" s="98">
        <f t="shared" si="230"/>
        <v>0</v>
      </c>
      <c r="CL130" s="250"/>
      <c r="CM130" s="98">
        <f t="shared" si="231"/>
        <v>0</v>
      </c>
      <c r="CN130" s="250">
        <v>0</v>
      </c>
      <c r="CO130" s="98">
        <f t="shared" si="232"/>
        <v>0</v>
      </c>
      <c r="CP130" s="250">
        <v>0</v>
      </c>
      <c r="CQ130" s="98">
        <f t="shared" si="233"/>
        <v>0</v>
      </c>
      <c r="CR130" s="250">
        <v>0</v>
      </c>
      <c r="CS130" s="98">
        <f t="shared" si="234"/>
        <v>0</v>
      </c>
      <c r="CT130" s="97"/>
      <c r="CU130" s="98">
        <f t="shared" si="235"/>
        <v>0</v>
      </c>
      <c r="CV130" s="97"/>
      <c r="CW130" s="98"/>
      <c r="CX130" s="331">
        <f t="shared" si="236"/>
        <v>20</v>
      </c>
      <c r="CY130" s="331">
        <f t="shared" si="237"/>
        <v>822690.39999999991</v>
      </c>
    </row>
    <row r="131" spans="1:103" ht="30" x14ac:dyDescent="0.25">
      <c r="A131" s="91"/>
      <c r="B131" s="91">
        <v>92</v>
      </c>
      <c r="C131" s="245" t="s">
        <v>1092</v>
      </c>
      <c r="D131" s="168" t="s">
        <v>548</v>
      </c>
      <c r="E131" s="246">
        <v>13540</v>
      </c>
      <c r="F131" s="93">
        <v>2.17</v>
      </c>
      <c r="G131" s="93"/>
      <c r="H131" s="247">
        <v>1</v>
      </c>
      <c r="I131" s="248"/>
      <c r="J131" s="95">
        <v>1.4</v>
      </c>
      <c r="K131" s="95">
        <v>1.68</v>
      </c>
      <c r="L131" s="95">
        <v>2.23</v>
      </c>
      <c r="M131" s="96">
        <v>2.57</v>
      </c>
      <c r="N131" s="249">
        <v>0</v>
      </c>
      <c r="O131" s="98">
        <f t="shared" si="238"/>
        <v>0</v>
      </c>
      <c r="P131" s="250">
        <v>0</v>
      </c>
      <c r="Q131" s="98">
        <f t="shared" si="198"/>
        <v>0</v>
      </c>
      <c r="R131" s="565">
        <v>0</v>
      </c>
      <c r="S131" s="566">
        <f t="shared" si="199"/>
        <v>0</v>
      </c>
      <c r="T131" s="250">
        <v>0</v>
      </c>
      <c r="U131" s="98">
        <f t="shared" si="200"/>
        <v>0</v>
      </c>
      <c r="V131" s="250">
        <v>0</v>
      </c>
      <c r="W131" s="98">
        <f t="shared" si="201"/>
        <v>0</v>
      </c>
      <c r="X131" s="250"/>
      <c r="Y131" s="97">
        <f t="shared" si="202"/>
        <v>0</v>
      </c>
      <c r="Z131" s="326">
        <v>0</v>
      </c>
      <c r="AA131" s="98">
        <v>0</v>
      </c>
      <c r="AB131" s="250">
        <v>0</v>
      </c>
      <c r="AC131" s="98">
        <v>0</v>
      </c>
      <c r="AD131" s="250">
        <v>0</v>
      </c>
      <c r="AE131" s="98">
        <v>0</v>
      </c>
      <c r="AF131" s="97"/>
      <c r="AG131" s="98">
        <f t="shared" si="203"/>
        <v>0</v>
      </c>
      <c r="AH131" s="250">
        <v>0</v>
      </c>
      <c r="AI131" s="98">
        <v>0</v>
      </c>
      <c r="AJ131" s="250">
        <v>0</v>
      </c>
      <c r="AK131" s="98">
        <f t="shared" si="204"/>
        <v>0</v>
      </c>
      <c r="AL131" s="326"/>
      <c r="AM131" s="98">
        <f t="shared" si="205"/>
        <v>0</v>
      </c>
      <c r="AN131" s="250"/>
      <c r="AO131" s="97">
        <f t="shared" si="206"/>
        <v>0</v>
      </c>
      <c r="AP131" s="250">
        <v>0</v>
      </c>
      <c r="AQ131" s="98">
        <f t="shared" si="207"/>
        <v>0</v>
      </c>
      <c r="AR131" s="250">
        <v>0</v>
      </c>
      <c r="AS131" s="98">
        <f t="shared" si="208"/>
        <v>0</v>
      </c>
      <c r="AT131" s="250"/>
      <c r="AU131" s="98">
        <f t="shared" si="209"/>
        <v>0</v>
      </c>
      <c r="AV131" s="250"/>
      <c r="AW131" s="98">
        <f t="shared" si="210"/>
        <v>0</v>
      </c>
      <c r="AX131" s="250"/>
      <c r="AY131" s="98">
        <f t="shared" si="211"/>
        <v>0</v>
      </c>
      <c r="AZ131" s="250">
        <v>0</v>
      </c>
      <c r="BA131" s="98">
        <f t="shared" si="212"/>
        <v>0</v>
      </c>
      <c r="BB131" s="250">
        <v>0</v>
      </c>
      <c r="BC131" s="98">
        <f t="shared" si="213"/>
        <v>0</v>
      </c>
      <c r="BD131" s="250">
        <v>0</v>
      </c>
      <c r="BE131" s="98">
        <f t="shared" si="214"/>
        <v>0</v>
      </c>
      <c r="BF131" s="250">
        <v>0</v>
      </c>
      <c r="BG131" s="98">
        <f t="shared" si="215"/>
        <v>0</v>
      </c>
      <c r="BH131" s="250">
        <v>0</v>
      </c>
      <c r="BI131" s="98">
        <f t="shared" si="216"/>
        <v>0</v>
      </c>
      <c r="BJ131" s="250"/>
      <c r="BK131" s="98">
        <f t="shared" si="217"/>
        <v>0</v>
      </c>
      <c r="BL131" s="250">
        <v>0</v>
      </c>
      <c r="BM131" s="98">
        <f t="shared" si="218"/>
        <v>0</v>
      </c>
      <c r="BN131" s="250">
        <v>0</v>
      </c>
      <c r="BO131" s="98">
        <f t="shared" si="219"/>
        <v>0</v>
      </c>
      <c r="BP131" s="353">
        <v>0</v>
      </c>
      <c r="BQ131" s="98">
        <f t="shared" si="220"/>
        <v>0</v>
      </c>
      <c r="BR131" s="250">
        <v>0</v>
      </c>
      <c r="BS131" s="98">
        <f t="shared" si="221"/>
        <v>0</v>
      </c>
      <c r="BT131" s="250">
        <v>0</v>
      </c>
      <c r="BU131" s="98">
        <f t="shared" si="222"/>
        <v>0</v>
      </c>
      <c r="BV131" s="328">
        <v>0</v>
      </c>
      <c r="BW131" s="98">
        <f t="shared" si="223"/>
        <v>0</v>
      </c>
      <c r="BX131" s="250">
        <v>0</v>
      </c>
      <c r="BY131" s="98">
        <f t="shared" si="224"/>
        <v>0</v>
      </c>
      <c r="BZ131" s="328"/>
      <c r="CA131" s="329">
        <f t="shared" si="225"/>
        <v>0</v>
      </c>
      <c r="CB131" s="250">
        <v>0</v>
      </c>
      <c r="CC131" s="98">
        <f t="shared" si="226"/>
        <v>0</v>
      </c>
      <c r="CD131" s="250">
        <v>0</v>
      </c>
      <c r="CE131" s="98">
        <f t="shared" si="227"/>
        <v>0</v>
      </c>
      <c r="CF131" s="250">
        <v>0</v>
      </c>
      <c r="CG131" s="98">
        <f t="shared" si="228"/>
        <v>0</v>
      </c>
      <c r="CH131" s="250">
        <v>0</v>
      </c>
      <c r="CI131" s="98">
        <f t="shared" si="229"/>
        <v>0</v>
      </c>
      <c r="CJ131" s="250"/>
      <c r="CK131" s="98">
        <f t="shared" si="230"/>
        <v>0</v>
      </c>
      <c r="CL131" s="250"/>
      <c r="CM131" s="98">
        <f t="shared" si="231"/>
        <v>0</v>
      </c>
      <c r="CN131" s="250">
        <v>0</v>
      </c>
      <c r="CO131" s="98">
        <f t="shared" si="232"/>
        <v>0</v>
      </c>
      <c r="CP131" s="250">
        <v>0</v>
      </c>
      <c r="CQ131" s="98">
        <f t="shared" si="233"/>
        <v>0</v>
      </c>
      <c r="CR131" s="250">
        <v>0</v>
      </c>
      <c r="CS131" s="98">
        <f t="shared" si="234"/>
        <v>0</v>
      </c>
      <c r="CT131" s="97"/>
      <c r="CU131" s="98">
        <f t="shared" si="235"/>
        <v>0</v>
      </c>
      <c r="CV131" s="97"/>
      <c r="CW131" s="98"/>
      <c r="CX131" s="331">
        <f t="shared" si="236"/>
        <v>0</v>
      </c>
      <c r="CY131" s="331">
        <f t="shared" si="237"/>
        <v>0</v>
      </c>
    </row>
    <row r="132" spans="1:103" ht="30" x14ac:dyDescent="0.25">
      <c r="A132" s="91"/>
      <c r="B132" s="91">
        <v>93</v>
      </c>
      <c r="C132" s="245" t="s">
        <v>1093</v>
      </c>
      <c r="D132" s="168" t="s">
        <v>550</v>
      </c>
      <c r="E132" s="246">
        <v>13540</v>
      </c>
      <c r="F132" s="93">
        <v>3.84</v>
      </c>
      <c r="G132" s="93"/>
      <c r="H132" s="288">
        <v>0.8</v>
      </c>
      <c r="I132" s="289"/>
      <c r="J132" s="95">
        <v>1.4</v>
      </c>
      <c r="K132" s="95">
        <v>1.68</v>
      </c>
      <c r="L132" s="95">
        <v>2.23</v>
      </c>
      <c r="M132" s="96">
        <v>2.57</v>
      </c>
      <c r="N132" s="249">
        <v>0</v>
      </c>
      <c r="O132" s="98">
        <f t="shared" si="238"/>
        <v>0</v>
      </c>
      <c r="P132" s="249"/>
      <c r="Q132" s="146"/>
      <c r="R132" s="573"/>
      <c r="S132" s="278"/>
      <c r="T132" s="249"/>
      <c r="U132" s="146"/>
      <c r="V132" s="249"/>
      <c r="W132" s="146"/>
      <c r="X132" s="249"/>
      <c r="Y132" s="104"/>
      <c r="Z132" s="326">
        <v>0</v>
      </c>
      <c r="AA132" s="146">
        <v>0</v>
      </c>
      <c r="AB132" s="249">
        <v>0</v>
      </c>
      <c r="AC132" s="146">
        <v>0</v>
      </c>
      <c r="AD132" s="249">
        <v>0</v>
      </c>
      <c r="AE132" s="146">
        <v>0</v>
      </c>
      <c r="AF132" s="104">
        <v>0</v>
      </c>
      <c r="AG132" s="98">
        <f t="shared" si="203"/>
        <v>0</v>
      </c>
      <c r="AH132" s="249">
        <v>0</v>
      </c>
      <c r="AI132" s="146">
        <v>0</v>
      </c>
      <c r="AJ132" s="249"/>
      <c r="AK132" s="146"/>
      <c r="AL132" s="326"/>
      <c r="AM132" s="146"/>
      <c r="AN132" s="249"/>
      <c r="AO132" s="104"/>
      <c r="AP132" s="249"/>
      <c r="AQ132" s="146"/>
      <c r="AR132" s="249"/>
      <c r="AS132" s="146"/>
      <c r="AT132" s="249"/>
      <c r="AU132" s="146"/>
      <c r="AV132" s="249"/>
      <c r="AW132" s="146"/>
      <c r="AX132" s="249"/>
      <c r="AY132" s="146"/>
      <c r="AZ132" s="249"/>
      <c r="BA132" s="146"/>
      <c r="BB132" s="249"/>
      <c r="BC132" s="146"/>
      <c r="BD132" s="249"/>
      <c r="BE132" s="146"/>
      <c r="BF132" s="249"/>
      <c r="BG132" s="146"/>
      <c r="BH132" s="249"/>
      <c r="BI132" s="146"/>
      <c r="BJ132" s="249"/>
      <c r="BK132" s="146"/>
      <c r="BL132" s="249"/>
      <c r="BM132" s="146"/>
      <c r="BN132" s="249"/>
      <c r="BO132" s="146"/>
      <c r="BP132" s="360"/>
      <c r="BQ132" s="146"/>
      <c r="BR132" s="249"/>
      <c r="BS132" s="146"/>
      <c r="BT132" s="249"/>
      <c r="BU132" s="146"/>
      <c r="BV132" s="350"/>
      <c r="BW132" s="146"/>
      <c r="BX132" s="249"/>
      <c r="BY132" s="146"/>
      <c r="BZ132" s="350"/>
      <c r="CA132" s="354"/>
      <c r="CB132" s="249"/>
      <c r="CC132" s="146"/>
      <c r="CD132" s="249"/>
      <c r="CE132" s="146"/>
      <c r="CF132" s="249"/>
      <c r="CG132" s="146"/>
      <c r="CH132" s="249"/>
      <c r="CI132" s="146"/>
      <c r="CJ132" s="249"/>
      <c r="CK132" s="146"/>
      <c r="CL132" s="249"/>
      <c r="CM132" s="146"/>
      <c r="CN132" s="249"/>
      <c r="CO132" s="146"/>
      <c r="CP132" s="249"/>
      <c r="CQ132" s="146"/>
      <c r="CR132" s="249"/>
      <c r="CS132" s="146"/>
      <c r="CT132" s="104"/>
      <c r="CU132" s="146"/>
      <c r="CV132" s="104"/>
      <c r="CW132" s="146"/>
      <c r="CX132" s="331">
        <f t="shared" si="236"/>
        <v>0</v>
      </c>
      <c r="CY132" s="331">
        <f t="shared" si="237"/>
        <v>0</v>
      </c>
    </row>
    <row r="133" spans="1:103" ht="30" x14ac:dyDescent="0.25">
      <c r="A133" s="91"/>
      <c r="B133" s="290" t="s">
        <v>1094</v>
      </c>
      <c r="C133" s="245" t="s">
        <v>1095</v>
      </c>
      <c r="D133" s="168" t="s">
        <v>553</v>
      </c>
      <c r="E133" s="246">
        <v>13540</v>
      </c>
      <c r="F133" s="93">
        <v>2.5</v>
      </c>
      <c r="G133" s="93"/>
      <c r="H133" s="288">
        <v>0.8</v>
      </c>
      <c r="I133" s="289"/>
      <c r="J133" s="95">
        <v>1.4</v>
      </c>
      <c r="K133" s="95">
        <v>1.68</v>
      </c>
      <c r="L133" s="95">
        <v>2.23</v>
      </c>
      <c r="M133" s="96">
        <v>2.57</v>
      </c>
      <c r="N133" s="249"/>
      <c r="O133" s="146"/>
      <c r="P133" s="249"/>
      <c r="Q133" s="146"/>
      <c r="R133" s="573"/>
      <c r="S133" s="278"/>
      <c r="T133" s="249"/>
      <c r="U133" s="146"/>
      <c r="V133" s="249"/>
      <c r="W133" s="146"/>
      <c r="X133" s="249"/>
      <c r="Y133" s="104"/>
      <c r="Z133" s="326">
        <v>0</v>
      </c>
      <c r="AA133" s="146">
        <v>0</v>
      </c>
      <c r="AB133" s="249">
        <v>0</v>
      </c>
      <c r="AC133" s="146">
        <v>0</v>
      </c>
      <c r="AD133" s="249">
        <v>0</v>
      </c>
      <c r="AE133" s="146">
        <v>0</v>
      </c>
      <c r="AF133" s="104">
        <v>0</v>
      </c>
      <c r="AG133" s="98">
        <f t="shared" si="203"/>
        <v>0</v>
      </c>
      <c r="AH133" s="249">
        <v>0</v>
      </c>
      <c r="AI133" s="146">
        <v>0</v>
      </c>
      <c r="AJ133" s="249"/>
      <c r="AK133" s="146"/>
      <c r="AL133" s="326"/>
      <c r="AM133" s="146"/>
      <c r="AN133" s="249"/>
      <c r="AO133" s="104"/>
      <c r="AP133" s="249"/>
      <c r="AQ133" s="146"/>
      <c r="AR133" s="249"/>
      <c r="AS133" s="146"/>
      <c r="AT133" s="249"/>
      <c r="AU133" s="146"/>
      <c r="AV133" s="249"/>
      <c r="AW133" s="146"/>
      <c r="AX133" s="249"/>
      <c r="AY133" s="146"/>
      <c r="AZ133" s="249"/>
      <c r="BA133" s="146"/>
      <c r="BB133" s="249"/>
      <c r="BC133" s="146"/>
      <c r="BD133" s="249"/>
      <c r="BE133" s="146"/>
      <c r="BF133" s="249"/>
      <c r="BG133" s="146"/>
      <c r="BH133" s="249"/>
      <c r="BI133" s="146"/>
      <c r="BJ133" s="249"/>
      <c r="BK133" s="146"/>
      <c r="BL133" s="249"/>
      <c r="BM133" s="146"/>
      <c r="BN133" s="249"/>
      <c r="BO133" s="146"/>
      <c r="BP133" s="360"/>
      <c r="BQ133" s="146"/>
      <c r="BR133" s="249"/>
      <c r="BS133" s="146"/>
      <c r="BT133" s="249"/>
      <c r="BU133" s="146"/>
      <c r="BV133" s="350"/>
      <c r="BW133" s="146"/>
      <c r="BX133" s="249"/>
      <c r="BY133" s="146"/>
      <c r="BZ133" s="350"/>
      <c r="CA133" s="354"/>
      <c r="CB133" s="249"/>
      <c r="CC133" s="146"/>
      <c r="CD133" s="249"/>
      <c r="CE133" s="146"/>
      <c r="CF133" s="249"/>
      <c r="CG133" s="146"/>
      <c r="CH133" s="249"/>
      <c r="CI133" s="146"/>
      <c r="CJ133" s="249"/>
      <c r="CK133" s="146"/>
      <c r="CL133" s="249"/>
      <c r="CM133" s="146"/>
      <c r="CN133" s="249"/>
      <c r="CO133" s="146"/>
      <c r="CP133" s="249"/>
      <c r="CQ133" s="146"/>
      <c r="CR133" s="249"/>
      <c r="CS133" s="146"/>
      <c r="CT133" s="104"/>
      <c r="CU133" s="146"/>
      <c r="CV133" s="104"/>
      <c r="CW133" s="146"/>
      <c r="CX133" s="331">
        <f t="shared" si="236"/>
        <v>0</v>
      </c>
      <c r="CY133" s="331">
        <f t="shared" si="237"/>
        <v>0</v>
      </c>
    </row>
    <row r="134" spans="1:103" ht="30" x14ac:dyDescent="0.25">
      <c r="A134" s="91"/>
      <c r="B134" s="290" t="s">
        <v>1096</v>
      </c>
      <c r="C134" s="245" t="s">
        <v>1097</v>
      </c>
      <c r="D134" s="168" t="s">
        <v>556</v>
      </c>
      <c r="E134" s="246">
        <v>13540</v>
      </c>
      <c r="F134" s="93">
        <v>3.1</v>
      </c>
      <c r="G134" s="93"/>
      <c r="H134" s="288">
        <v>0.8</v>
      </c>
      <c r="I134" s="289"/>
      <c r="J134" s="95">
        <v>1.4</v>
      </c>
      <c r="K134" s="95">
        <v>1.68</v>
      </c>
      <c r="L134" s="95">
        <v>2.23</v>
      </c>
      <c r="M134" s="96">
        <v>2.57</v>
      </c>
      <c r="N134" s="249"/>
      <c r="O134" s="146"/>
      <c r="P134" s="249"/>
      <c r="Q134" s="146"/>
      <c r="R134" s="573"/>
      <c r="S134" s="278"/>
      <c r="T134" s="249"/>
      <c r="U134" s="146"/>
      <c r="V134" s="249"/>
      <c r="W134" s="146"/>
      <c r="X134" s="249"/>
      <c r="Y134" s="104"/>
      <c r="Z134" s="326">
        <v>0</v>
      </c>
      <c r="AA134" s="146">
        <v>0</v>
      </c>
      <c r="AB134" s="249">
        <v>0</v>
      </c>
      <c r="AC134" s="146">
        <v>0</v>
      </c>
      <c r="AD134" s="249">
        <v>0</v>
      </c>
      <c r="AE134" s="146">
        <v>0</v>
      </c>
      <c r="AF134" s="104">
        <v>45</v>
      </c>
      <c r="AG134" s="98">
        <f t="shared" si="203"/>
        <v>2388456</v>
      </c>
      <c r="AH134" s="249">
        <v>0</v>
      </c>
      <c r="AI134" s="146">
        <v>0</v>
      </c>
      <c r="AJ134" s="249"/>
      <c r="AK134" s="146"/>
      <c r="AL134" s="326"/>
      <c r="AM134" s="146"/>
      <c r="AN134" s="249"/>
      <c r="AO134" s="104"/>
      <c r="AP134" s="249"/>
      <c r="AQ134" s="146"/>
      <c r="AR134" s="249"/>
      <c r="AS134" s="146"/>
      <c r="AT134" s="249"/>
      <c r="AU134" s="146"/>
      <c r="AV134" s="249"/>
      <c r="AW134" s="146"/>
      <c r="AX134" s="249"/>
      <c r="AY134" s="146"/>
      <c r="AZ134" s="249"/>
      <c r="BA134" s="146"/>
      <c r="BB134" s="249"/>
      <c r="BC134" s="146"/>
      <c r="BD134" s="249"/>
      <c r="BE134" s="146"/>
      <c r="BF134" s="249"/>
      <c r="BG134" s="146"/>
      <c r="BH134" s="249"/>
      <c r="BI134" s="146"/>
      <c r="BJ134" s="249"/>
      <c r="BK134" s="146"/>
      <c r="BL134" s="249"/>
      <c r="BM134" s="146"/>
      <c r="BN134" s="249"/>
      <c r="BO134" s="146"/>
      <c r="BP134" s="360"/>
      <c r="BQ134" s="146"/>
      <c r="BR134" s="249"/>
      <c r="BS134" s="146"/>
      <c r="BT134" s="249"/>
      <c r="BU134" s="146"/>
      <c r="BV134" s="350"/>
      <c r="BW134" s="146"/>
      <c r="BX134" s="249"/>
      <c r="BY134" s="146"/>
      <c r="BZ134" s="350"/>
      <c r="CA134" s="354"/>
      <c r="CB134" s="249"/>
      <c r="CC134" s="146"/>
      <c r="CD134" s="249"/>
      <c r="CE134" s="146"/>
      <c r="CF134" s="249"/>
      <c r="CG134" s="146"/>
      <c r="CH134" s="249"/>
      <c r="CI134" s="146"/>
      <c r="CJ134" s="249"/>
      <c r="CK134" s="146"/>
      <c r="CL134" s="249"/>
      <c r="CM134" s="146"/>
      <c r="CN134" s="249"/>
      <c r="CO134" s="146"/>
      <c r="CP134" s="249"/>
      <c r="CQ134" s="146"/>
      <c r="CR134" s="249"/>
      <c r="CS134" s="146"/>
      <c r="CT134" s="104"/>
      <c r="CU134" s="146"/>
      <c r="CV134" s="104"/>
      <c r="CW134" s="146"/>
      <c r="CX134" s="331">
        <f t="shared" si="236"/>
        <v>45</v>
      </c>
      <c r="CY134" s="331">
        <f t="shared" si="237"/>
        <v>2388456</v>
      </c>
    </row>
    <row r="135" spans="1:103" ht="30" x14ac:dyDescent="0.25">
      <c r="A135" s="91"/>
      <c r="B135" s="290" t="s">
        <v>1098</v>
      </c>
      <c r="C135" s="245" t="s">
        <v>1099</v>
      </c>
      <c r="D135" s="168" t="s">
        <v>559</v>
      </c>
      <c r="E135" s="246">
        <v>13540</v>
      </c>
      <c r="F135" s="93">
        <v>3.5</v>
      </c>
      <c r="G135" s="93"/>
      <c r="H135" s="288">
        <v>0.8</v>
      </c>
      <c r="I135" s="289"/>
      <c r="J135" s="95">
        <v>1.4</v>
      </c>
      <c r="K135" s="95">
        <v>1.68</v>
      </c>
      <c r="L135" s="95">
        <v>2.23</v>
      </c>
      <c r="M135" s="96">
        <v>2.57</v>
      </c>
      <c r="N135" s="249"/>
      <c r="O135" s="146"/>
      <c r="P135" s="249"/>
      <c r="Q135" s="146"/>
      <c r="R135" s="573"/>
      <c r="S135" s="278"/>
      <c r="T135" s="249"/>
      <c r="U135" s="146"/>
      <c r="V135" s="249"/>
      <c r="W135" s="146"/>
      <c r="X135" s="249"/>
      <c r="Y135" s="104"/>
      <c r="Z135" s="326">
        <v>0</v>
      </c>
      <c r="AA135" s="146">
        <v>0</v>
      </c>
      <c r="AB135" s="249">
        <v>0</v>
      </c>
      <c r="AC135" s="146">
        <v>0</v>
      </c>
      <c r="AD135" s="249">
        <v>0</v>
      </c>
      <c r="AE135" s="146">
        <v>0</v>
      </c>
      <c r="AF135" s="104">
        <v>0</v>
      </c>
      <c r="AG135" s="98">
        <f t="shared" si="203"/>
        <v>0</v>
      </c>
      <c r="AH135" s="249">
        <v>0</v>
      </c>
      <c r="AI135" s="146">
        <v>0</v>
      </c>
      <c r="AJ135" s="249"/>
      <c r="AK135" s="146"/>
      <c r="AL135" s="326"/>
      <c r="AM135" s="146"/>
      <c r="AN135" s="249"/>
      <c r="AO135" s="104"/>
      <c r="AP135" s="249"/>
      <c r="AQ135" s="146"/>
      <c r="AR135" s="249"/>
      <c r="AS135" s="146"/>
      <c r="AT135" s="249"/>
      <c r="AU135" s="146"/>
      <c r="AV135" s="249"/>
      <c r="AW135" s="146"/>
      <c r="AX135" s="249"/>
      <c r="AY135" s="146"/>
      <c r="AZ135" s="249"/>
      <c r="BA135" s="146"/>
      <c r="BB135" s="249"/>
      <c r="BC135" s="146"/>
      <c r="BD135" s="249"/>
      <c r="BE135" s="146"/>
      <c r="BF135" s="249"/>
      <c r="BG135" s="146"/>
      <c r="BH135" s="249"/>
      <c r="BI135" s="146"/>
      <c r="BJ135" s="249"/>
      <c r="BK135" s="146"/>
      <c r="BL135" s="249"/>
      <c r="BM135" s="146"/>
      <c r="BN135" s="249"/>
      <c r="BO135" s="146"/>
      <c r="BP135" s="360"/>
      <c r="BQ135" s="146"/>
      <c r="BR135" s="249"/>
      <c r="BS135" s="146"/>
      <c r="BT135" s="249"/>
      <c r="BU135" s="146"/>
      <c r="BV135" s="350"/>
      <c r="BW135" s="146"/>
      <c r="BX135" s="249"/>
      <c r="BY135" s="146"/>
      <c r="BZ135" s="350"/>
      <c r="CA135" s="354"/>
      <c r="CB135" s="249"/>
      <c r="CC135" s="146"/>
      <c r="CD135" s="249"/>
      <c r="CE135" s="146"/>
      <c r="CF135" s="249"/>
      <c r="CG135" s="146"/>
      <c r="CH135" s="249"/>
      <c r="CI135" s="146"/>
      <c r="CJ135" s="249"/>
      <c r="CK135" s="146"/>
      <c r="CL135" s="249"/>
      <c r="CM135" s="146"/>
      <c r="CN135" s="249"/>
      <c r="CO135" s="146"/>
      <c r="CP135" s="249"/>
      <c r="CQ135" s="146"/>
      <c r="CR135" s="249"/>
      <c r="CS135" s="146"/>
      <c r="CT135" s="104"/>
      <c r="CU135" s="146"/>
      <c r="CV135" s="104"/>
      <c r="CW135" s="146"/>
      <c r="CX135" s="331">
        <f t="shared" si="236"/>
        <v>0</v>
      </c>
      <c r="CY135" s="331">
        <f t="shared" si="237"/>
        <v>0</v>
      </c>
    </row>
    <row r="136" spans="1:103" ht="30" x14ac:dyDescent="0.25">
      <c r="A136" s="91"/>
      <c r="B136" s="290" t="s">
        <v>1100</v>
      </c>
      <c r="C136" s="245" t="s">
        <v>1101</v>
      </c>
      <c r="D136" s="168" t="s">
        <v>562</v>
      </c>
      <c r="E136" s="246">
        <v>13540</v>
      </c>
      <c r="F136" s="93">
        <v>9.91</v>
      </c>
      <c r="G136" s="93"/>
      <c r="H136" s="288">
        <v>0.8</v>
      </c>
      <c r="I136" s="289"/>
      <c r="J136" s="95">
        <v>1.4</v>
      </c>
      <c r="K136" s="95">
        <v>1.68</v>
      </c>
      <c r="L136" s="95">
        <v>2.23</v>
      </c>
      <c r="M136" s="96">
        <v>2.57</v>
      </c>
      <c r="N136" s="249"/>
      <c r="O136" s="146"/>
      <c r="P136" s="156">
        <f t="shared" ref="O136:BZ137" si="239">SUM(P137:P138)</f>
        <v>0</v>
      </c>
      <c r="Q136" s="156">
        <f t="shared" si="239"/>
        <v>0</v>
      </c>
      <c r="R136" s="574">
        <f t="shared" si="239"/>
        <v>0</v>
      </c>
      <c r="S136" s="574">
        <f t="shared" si="239"/>
        <v>0</v>
      </c>
      <c r="T136" s="156">
        <f t="shared" si="239"/>
        <v>0</v>
      </c>
      <c r="U136" s="156">
        <f t="shared" si="239"/>
        <v>0</v>
      </c>
      <c r="V136" s="156">
        <f t="shared" si="239"/>
        <v>0</v>
      </c>
      <c r="W136" s="156">
        <f t="shared" si="239"/>
        <v>0</v>
      </c>
      <c r="X136" s="156">
        <f t="shared" si="239"/>
        <v>0</v>
      </c>
      <c r="Y136" s="156">
        <f t="shared" si="239"/>
        <v>0</v>
      </c>
      <c r="Z136" s="156">
        <v>0</v>
      </c>
      <c r="AA136" s="156">
        <v>0</v>
      </c>
      <c r="AB136" s="156">
        <v>0</v>
      </c>
      <c r="AC136" s="156">
        <v>0</v>
      </c>
      <c r="AD136" s="156">
        <v>0</v>
      </c>
      <c r="AE136" s="156">
        <v>0</v>
      </c>
      <c r="AF136" s="156">
        <v>0</v>
      </c>
      <c r="AG136" s="156">
        <v>0</v>
      </c>
      <c r="AH136" s="156">
        <v>0</v>
      </c>
      <c r="AI136" s="156">
        <v>0</v>
      </c>
      <c r="AJ136" s="156">
        <f t="shared" ref="AJ136" si="240">SUM(AJ137:AJ138)</f>
        <v>0</v>
      </c>
      <c r="AK136" s="156">
        <f t="shared" si="239"/>
        <v>0</v>
      </c>
      <c r="AL136" s="156">
        <f t="shared" si="239"/>
        <v>33</v>
      </c>
      <c r="AM136" s="156">
        <f t="shared" si="239"/>
        <v>637490.27999999991</v>
      </c>
      <c r="AN136" s="156">
        <f t="shared" si="239"/>
        <v>0</v>
      </c>
      <c r="AO136" s="156">
        <f t="shared" si="239"/>
        <v>0</v>
      </c>
      <c r="AP136" s="156">
        <f t="shared" si="239"/>
        <v>0</v>
      </c>
      <c r="AQ136" s="156">
        <f t="shared" si="239"/>
        <v>0</v>
      </c>
      <c r="AR136" s="156">
        <f t="shared" si="239"/>
        <v>5</v>
      </c>
      <c r="AS136" s="156">
        <f t="shared" si="239"/>
        <v>84354.2</v>
      </c>
      <c r="AT136" s="156">
        <f t="shared" si="239"/>
        <v>0</v>
      </c>
      <c r="AU136" s="156">
        <f t="shared" si="239"/>
        <v>0</v>
      </c>
      <c r="AV136" s="156">
        <f t="shared" si="239"/>
        <v>0</v>
      </c>
      <c r="AW136" s="156">
        <f t="shared" si="239"/>
        <v>0</v>
      </c>
      <c r="AX136" s="156">
        <f t="shared" si="239"/>
        <v>0</v>
      </c>
      <c r="AY136" s="156">
        <f t="shared" si="239"/>
        <v>0</v>
      </c>
      <c r="AZ136" s="156">
        <f t="shared" si="239"/>
        <v>0</v>
      </c>
      <c r="BA136" s="156">
        <f t="shared" si="239"/>
        <v>0</v>
      </c>
      <c r="BB136" s="156">
        <f t="shared" si="239"/>
        <v>24</v>
      </c>
      <c r="BC136" s="156">
        <f t="shared" si="239"/>
        <v>404900.16000000003</v>
      </c>
      <c r="BD136" s="156">
        <f t="shared" si="239"/>
        <v>0</v>
      </c>
      <c r="BE136" s="156">
        <f t="shared" si="239"/>
        <v>0</v>
      </c>
      <c r="BF136" s="156">
        <f t="shared" si="239"/>
        <v>0</v>
      </c>
      <c r="BG136" s="156">
        <f t="shared" si="239"/>
        <v>0</v>
      </c>
      <c r="BH136" s="156">
        <f t="shared" si="239"/>
        <v>0</v>
      </c>
      <c r="BI136" s="156">
        <f t="shared" si="239"/>
        <v>0</v>
      </c>
      <c r="BJ136" s="156">
        <f t="shared" si="239"/>
        <v>25</v>
      </c>
      <c r="BK136" s="156">
        <f t="shared" si="239"/>
        <v>421771</v>
      </c>
      <c r="BL136" s="156">
        <f t="shared" si="239"/>
        <v>0</v>
      </c>
      <c r="BM136" s="156">
        <f t="shared" si="239"/>
        <v>0</v>
      </c>
      <c r="BN136" s="156">
        <f t="shared" si="239"/>
        <v>0</v>
      </c>
      <c r="BO136" s="156">
        <f t="shared" si="239"/>
        <v>0</v>
      </c>
      <c r="BP136" s="156">
        <f t="shared" si="239"/>
        <v>0</v>
      </c>
      <c r="BQ136" s="156">
        <f t="shared" si="239"/>
        <v>0</v>
      </c>
      <c r="BR136" s="156">
        <f t="shared" si="239"/>
        <v>0</v>
      </c>
      <c r="BS136" s="156">
        <f t="shared" si="239"/>
        <v>0</v>
      </c>
      <c r="BT136" s="156">
        <f t="shared" si="239"/>
        <v>63</v>
      </c>
      <c r="BU136" s="156">
        <f t="shared" si="239"/>
        <v>1663047.7919999999</v>
      </c>
      <c r="BV136" s="352">
        <f t="shared" si="239"/>
        <v>27</v>
      </c>
      <c r="BW136" s="156">
        <f t="shared" si="239"/>
        <v>546615.21600000001</v>
      </c>
      <c r="BX136" s="156">
        <f t="shared" si="239"/>
        <v>34</v>
      </c>
      <c r="BY136" s="156">
        <f t="shared" si="239"/>
        <v>688330.272</v>
      </c>
      <c r="BZ136" s="352">
        <f t="shared" si="239"/>
        <v>0</v>
      </c>
      <c r="CA136" s="352">
        <f t="shared" ref="CA136:CY136" si="241">SUM(CA137:CA138)</f>
        <v>0</v>
      </c>
      <c r="CB136" s="156">
        <f t="shared" si="241"/>
        <v>7</v>
      </c>
      <c r="CC136" s="156">
        <f t="shared" si="241"/>
        <v>141715.05599999998</v>
      </c>
      <c r="CD136" s="156">
        <f t="shared" si="241"/>
        <v>0</v>
      </c>
      <c r="CE136" s="156">
        <f t="shared" si="241"/>
        <v>0</v>
      </c>
      <c r="CF136" s="156">
        <f t="shared" si="241"/>
        <v>3</v>
      </c>
      <c r="CG136" s="156">
        <f t="shared" si="241"/>
        <v>60735.024000000005</v>
      </c>
      <c r="CH136" s="156">
        <f t="shared" si="241"/>
        <v>4</v>
      </c>
      <c r="CI136" s="156">
        <f t="shared" si="241"/>
        <v>80980.032000000007</v>
      </c>
      <c r="CJ136" s="156">
        <f t="shared" si="241"/>
        <v>0</v>
      </c>
      <c r="CK136" s="156">
        <f t="shared" si="241"/>
        <v>0</v>
      </c>
      <c r="CL136" s="156">
        <f t="shared" si="241"/>
        <v>8</v>
      </c>
      <c r="CM136" s="156">
        <f t="shared" si="241"/>
        <v>161960.06400000001</v>
      </c>
      <c r="CN136" s="156">
        <f t="shared" si="241"/>
        <v>0</v>
      </c>
      <c r="CO136" s="156">
        <f t="shared" si="241"/>
        <v>0</v>
      </c>
      <c r="CP136" s="156">
        <f t="shared" si="241"/>
        <v>0</v>
      </c>
      <c r="CQ136" s="156">
        <f t="shared" si="241"/>
        <v>0</v>
      </c>
      <c r="CR136" s="156">
        <f t="shared" si="241"/>
        <v>0</v>
      </c>
      <c r="CS136" s="156">
        <f t="shared" si="241"/>
        <v>0</v>
      </c>
      <c r="CT136" s="156">
        <f t="shared" si="241"/>
        <v>0</v>
      </c>
      <c r="CU136" s="156">
        <f t="shared" si="241"/>
        <v>0</v>
      </c>
      <c r="CV136" s="156">
        <f t="shared" si="241"/>
        <v>0</v>
      </c>
      <c r="CW136" s="156">
        <f t="shared" si="241"/>
        <v>0</v>
      </c>
      <c r="CX136" s="156">
        <f t="shared" si="241"/>
        <v>233</v>
      </c>
      <c r="CY136" s="156">
        <f t="shared" si="241"/>
        <v>4891899.0959999999</v>
      </c>
    </row>
    <row r="137" spans="1:103" x14ac:dyDescent="0.25">
      <c r="A137" s="91">
        <v>22</v>
      </c>
      <c r="B137" s="91"/>
      <c r="C137" s="245" t="s">
        <v>1102</v>
      </c>
      <c r="D137" s="243" t="s">
        <v>569</v>
      </c>
      <c r="E137" s="246">
        <v>13540</v>
      </c>
      <c r="F137" s="157">
        <v>0.93</v>
      </c>
      <c r="G137" s="157"/>
      <c r="H137" s="236">
        <v>1</v>
      </c>
      <c r="I137" s="68"/>
      <c r="J137" s="95">
        <v>1.4</v>
      </c>
      <c r="K137" s="95">
        <v>1.68</v>
      </c>
      <c r="L137" s="95">
        <v>2.23</v>
      </c>
      <c r="M137" s="96">
        <v>2.57</v>
      </c>
      <c r="N137" s="156">
        <f>SUM(N138:N139)</f>
        <v>0</v>
      </c>
      <c r="O137" s="156">
        <f t="shared" si="239"/>
        <v>0</v>
      </c>
      <c r="P137" s="250"/>
      <c r="Q137" s="98">
        <f>SUM(P137*$E138*$F138*$H138*$J138*$Q$11)</f>
        <v>0</v>
      </c>
      <c r="R137" s="565"/>
      <c r="S137" s="566">
        <f>SUM(R137*$E138*$F138*$H138*$J138*$S$11)</f>
        <v>0</v>
      </c>
      <c r="T137" s="250"/>
      <c r="U137" s="98">
        <f>SUM(T137*$E138*$F138*$H138*$J138*$U$11)</f>
        <v>0</v>
      </c>
      <c r="V137" s="250"/>
      <c r="W137" s="98">
        <f>SUM(V137*$E138*$F138*$H138*$J138*$W$11)</f>
        <v>0</v>
      </c>
      <c r="X137" s="250"/>
      <c r="Y137" s="97">
        <f>SUM(X137*$E138*$F138*$H138*$J138*$Y$11)</f>
        <v>0</v>
      </c>
      <c r="Z137" s="326"/>
      <c r="AA137" s="98"/>
      <c r="AB137" s="250"/>
      <c r="AC137" s="98"/>
      <c r="AD137" s="250">
        <v>0</v>
      </c>
      <c r="AE137" s="98">
        <v>0</v>
      </c>
      <c r="AF137" s="250">
        <v>0</v>
      </c>
      <c r="AG137" s="98">
        <v>0</v>
      </c>
      <c r="AH137" s="250">
        <v>0</v>
      </c>
      <c r="AI137" s="98">
        <v>0</v>
      </c>
      <c r="AJ137" s="250"/>
      <c r="AK137" s="98">
        <f>AJ137*$E138*$F138*$H138*$K138*$AK$11</f>
        <v>0</v>
      </c>
      <c r="AL137" s="326">
        <v>3</v>
      </c>
      <c r="AM137" s="98">
        <f>SUM(AL137*$E138*$F138*$H138*$J138*$AM$11)</f>
        <v>131365.07999999999</v>
      </c>
      <c r="AN137" s="250"/>
      <c r="AO137" s="97">
        <f>SUM(AN137*$E138*$F138*$H138*$J138*$AO$11)</f>
        <v>0</v>
      </c>
      <c r="AP137" s="250"/>
      <c r="AQ137" s="98">
        <f>SUM(AP137*$E138*$F138*$H138*$J138*$AQ$11)</f>
        <v>0</v>
      </c>
      <c r="AR137" s="250"/>
      <c r="AS137" s="98">
        <f>SUM(AR137*$E138*$F138*$H138*$J138*$AS$11)</f>
        <v>0</v>
      </c>
      <c r="AT137" s="250"/>
      <c r="AU137" s="98">
        <f>SUM(AT137*$E138*$F138*$H138*$J138*$AU$11)</f>
        <v>0</v>
      </c>
      <c r="AV137" s="250"/>
      <c r="AW137" s="98">
        <f>SUM(AV137*$E138*$F138*$H138*$J138*$AW$11)</f>
        <v>0</v>
      </c>
      <c r="AX137" s="250"/>
      <c r="AY137" s="98">
        <f>SUM(AX137*$E138*$F138*$H138*$J138*$AY$11)</f>
        <v>0</v>
      </c>
      <c r="AZ137" s="250"/>
      <c r="BA137" s="98">
        <f>SUM(AZ137*$E138*$F138*$H138*$J138*$BA$11)</f>
        <v>0</v>
      </c>
      <c r="BB137" s="250"/>
      <c r="BC137" s="98">
        <f>SUM(BB137*$E138*$F138*$H138*$J138*$BC$11)</f>
        <v>0</v>
      </c>
      <c r="BD137" s="250"/>
      <c r="BE137" s="98">
        <f>SUM(BD137*$E138*$F138*$H138*$J138*$BE$11)</f>
        <v>0</v>
      </c>
      <c r="BF137" s="250"/>
      <c r="BG137" s="98">
        <f>SUM(BF137*$E138*$F138*$H138*$J138*$BG$11)</f>
        <v>0</v>
      </c>
      <c r="BH137" s="250"/>
      <c r="BI137" s="98">
        <f>SUM(BH137*$E138*$F138*$H138*$J138*$BI$11)</f>
        <v>0</v>
      </c>
      <c r="BJ137" s="250"/>
      <c r="BK137" s="98">
        <f>SUM(BJ137*$E138*$F138*$H138*$J138*$BK$11)</f>
        <v>0</v>
      </c>
      <c r="BL137" s="250"/>
      <c r="BM137" s="98">
        <f>BL137*$E138*$F138*$H138*$K138*$BM$11</f>
        <v>0</v>
      </c>
      <c r="BN137" s="250"/>
      <c r="BO137" s="98">
        <f>BN137*$E138*$F138*$H138*$K138*$BO$11</f>
        <v>0</v>
      </c>
      <c r="BP137" s="353"/>
      <c r="BQ137" s="98">
        <f>BP137*$E138*$F138*$H138*$K138*$BQ$11</f>
        <v>0</v>
      </c>
      <c r="BR137" s="250"/>
      <c r="BS137" s="98">
        <f>BR137*$E138*$F138*$H138*$K138*$BS$11</f>
        <v>0</v>
      </c>
      <c r="BT137" s="97">
        <v>12</v>
      </c>
      <c r="BU137" s="98">
        <f>BT137*$E138*$F138*$H138*$K138*$BU$11</f>
        <v>630552.38399999996</v>
      </c>
      <c r="BV137" s="328"/>
      <c r="BW137" s="98">
        <f>BV137*$E138*$F138*$H138*$K138*$BW$11</f>
        <v>0</v>
      </c>
      <c r="BX137" s="250"/>
      <c r="BY137" s="98">
        <f>BX137*$E138*$F138*$H138*$K138*$BY$11</f>
        <v>0</v>
      </c>
      <c r="BZ137" s="328"/>
      <c r="CA137" s="329">
        <f>BZ137*$E138*$F138*$H138*$K138*$CA$11</f>
        <v>0</v>
      </c>
      <c r="CB137" s="330"/>
      <c r="CC137" s="98">
        <f>CB137*$E138*$F138*$H138*$K138*$CC$11</f>
        <v>0</v>
      </c>
      <c r="CD137" s="250"/>
      <c r="CE137" s="98">
        <f>CD137*$E138*$F138*$H138*$K138*$CE$11</f>
        <v>0</v>
      </c>
      <c r="CF137" s="250"/>
      <c r="CG137" s="98">
        <f>CF137*$E138*$F138*$H138*$K138*$CG$11</f>
        <v>0</v>
      </c>
      <c r="CH137" s="250"/>
      <c r="CI137" s="98">
        <f>CH137*$E138*$F138*$H138*$K138*$CI$11</f>
        <v>0</v>
      </c>
      <c r="CJ137" s="250"/>
      <c r="CK137" s="98">
        <f>CJ137*$E138*$F138*$H138*$K138*$CK$11</f>
        <v>0</v>
      </c>
      <c r="CL137" s="250"/>
      <c r="CM137" s="98">
        <f>CL137*$E138*$F138*$H138*$K138*$CM$11</f>
        <v>0</v>
      </c>
      <c r="CN137" s="250"/>
      <c r="CO137" s="98">
        <f>CN137*$E138*$F138*$H138*$K138*$CO$11</f>
        <v>0</v>
      </c>
      <c r="CP137" s="250"/>
      <c r="CQ137" s="98">
        <f>CP137*$E138*$F138*$H138*$L138*$CQ$11</f>
        <v>0</v>
      </c>
      <c r="CR137" s="250"/>
      <c r="CS137" s="98">
        <f>CR137*$E138*$F138*$H138*$M138*$CS$11</f>
        <v>0</v>
      </c>
      <c r="CT137" s="97"/>
      <c r="CU137" s="98">
        <f>CT137*E138*F138*H138</f>
        <v>0</v>
      </c>
      <c r="CV137" s="97"/>
      <c r="CW137" s="98"/>
      <c r="CX137" s="331">
        <f>SUM(P137+N138+Z137+R137+T137+AB137+X137+V137+AD137+AH137+AF137+AJ137+AL137+AP137+BL137+BR137+AN137+AZ137+BB137+CD137+CF137+CB137+CH137+CJ137+BV137+BX137+AR137+AT137+AV137+AX137+BN137+BP137+BT137+BD137+BF137+BH137+BJ137+BZ137+CL137+CN137+CP137+CR137+CT137+CV137)</f>
        <v>15</v>
      </c>
      <c r="CY137" s="331">
        <f>SUM(Q137+O138+AA137+S137+U137+AC137+Y137+W137+AE137+AI137+AG137+AK137+AM137+AQ137+BM137+BS137+AO137+BA137+BC137+CE137+CG137+CC137+CI137+CK137+BW137+BY137+AS137+AU137+AW137+AY137+BO137+BQ137+BU137+BE137+BG137+BI137+BK137+CA137+CM137+CO137+CQ137+CS137+CU137+CW137)</f>
        <v>761917.46399999992</v>
      </c>
    </row>
    <row r="138" spans="1:103" s="225" customFormat="1" ht="45" x14ac:dyDescent="0.25">
      <c r="A138" s="91"/>
      <c r="B138" s="91">
        <v>94</v>
      </c>
      <c r="C138" s="245" t="s">
        <v>1103</v>
      </c>
      <c r="D138" s="92" t="s">
        <v>1104</v>
      </c>
      <c r="E138" s="246">
        <v>13540</v>
      </c>
      <c r="F138" s="93">
        <v>2.31</v>
      </c>
      <c r="G138" s="93"/>
      <c r="H138" s="247">
        <v>1</v>
      </c>
      <c r="I138" s="248"/>
      <c r="J138" s="95">
        <v>1.4</v>
      </c>
      <c r="K138" s="95">
        <v>1.68</v>
      </c>
      <c r="L138" s="95">
        <v>2.23</v>
      </c>
      <c r="M138" s="96">
        <v>2.57</v>
      </c>
      <c r="N138" s="249"/>
      <c r="O138" s="98">
        <f>SUM(N138*$E138*$F138*$H138*$J138*$O$11)</f>
        <v>0</v>
      </c>
      <c r="P138" s="250"/>
      <c r="Q138" s="98">
        <f>SUM(P138*$E139*$F139*$H139*$J139*$Q$11)</f>
        <v>0</v>
      </c>
      <c r="R138" s="565"/>
      <c r="S138" s="566">
        <f>SUM(R138*$E139*$F139*$H139*$J139*$S$11)</f>
        <v>0</v>
      </c>
      <c r="T138" s="250"/>
      <c r="U138" s="98">
        <f>SUM(T138*$E139*$F139*$H139*$J139*$U$11)</f>
        <v>0</v>
      </c>
      <c r="V138" s="250"/>
      <c r="W138" s="98">
        <f>SUM(V138*$E139*$F139*$H139*$J139*$W$11)</f>
        <v>0</v>
      </c>
      <c r="X138" s="250"/>
      <c r="Y138" s="97">
        <f>SUM(X138*$E139*$F139*$H139*$J139*$Y$11)</f>
        <v>0</v>
      </c>
      <c r="Z138" s="326">
        <v>0</v>
      </c>
      <c r="AA138" s="98">
        <v>0</v>
      </c>
      <c r="AB138" s="250">
        <v>0</v>
      </c>
      <c r="AC138" s="98">
        <v>0</v>
      </c>
      <c r="AD138" s="250">
        <v>0</v>
      </c>
      <c r="AE138" s="98">
        <v>0</v>
      </c>
      <c r="AF138" s="250">
        <v>0</v>
      </c>
      <c r="AG138" s="98">
        <v>0</v>
      </c>
      <c r="AH138" s="250">
        <v>0</v>
      </c>
      <c r="AI138" s="98">
        <v>0</v>
      </c>
      <c r="AJ138" s="250"/>
      <c r="AK138" s="98">
        <f>AJ138*$E139*$F139*$H139*$K139*$AK$11</f>
        <v>0</v>
      </c>
      <c r="AL138" s="326">
        <v>30</v>
      </c>
      <c r="AM138" s="98">
        <f>SUM(AL138*$E139*$F139*$H139*$J139*$AM$11)</f>
        <v>506125.19999999995</v>
      </c>
      <c r="AN138" s="250"/>
      <c r="AO138" s="97">
        <f>SUM(AN138*$E139*$F139*$H139*$J139*$AO$11)</f>
        <v>0</v>
      </c>
      <c r="AP138" s="250"/>
      <c r="AQ138" s="98">
        <f>SUM(AP138*$E139*$F139*$H139*$J139*$AQ$11)</f>
        <v>0</v>
      </c>
      <c r="AR138" s="250">
        <v>5</v>
      </c>
      <c r="AS138" s="98">
        <f>SUM(AR138*$E139*$F139*$H139*$J139*$AS$11)</f>
        <v>84354.2</v>
      </c>
      <c r="AT138" s="250"/>
      <c r="AU138" s="98">
        <f>SUM(AT138*$E139*$F139*$H139*$J139*$AU$11)</f>
        <v>0</v>
      </c>
      <c r="AV138" s="250"/>
      <c r="AW138" s="98">
        <f>SUM(AV138*$E139*$F139*$H139*$J139*$AW$11)</f>
        <v>0</v>
      </c>
      <c r="AX138" s="250"/>
      <c r="AY138" s="98">
        <f>SUM(AX138*$E139*$F139*$H139*$J139*$AY$11)</f>
        <v>0</v>
      </c>
      <c r="AZ138" s="250"/>
      <c r="BA138" s="98">
        <f>SUM(AZ138*$E139*$F139*$H139*$J139*$BA$11)</f>
        <v>0</v>
      </c>
      <c r="BB138" s="97">
        <v>24</v>
      </c>
      <c r="BC138" s="98">
        <f>SUM(BB138*$E139*$F139*$H139*$J139*$BC$11)</f>
        <v>404900.16000000003</v>
      </c>
      <c r="BD138" s="250"/>
      <c r="BE138" s="98">
        <f>SUM(BD138*$E139*$F139*$H139*$J139*$BE$11)</f>
        <v>0</v>
      </c>
      <c r="BF138" s="250"/>
      <c r="BG138" s="98">
        <f>SUM(BF138*$E139*$F139*$H139*$J139*$BG$11)</f>
        <v>0</v>
      </c>
      <c r="BH138" s="250"/>
      <c r="BI138" s="98">
        <f>SUM(BH138*$E139*$F139*$H139*$J139*$BI$11)</f>
        <v>0</v>
      </c>
      <c r="BJ138" s="250">
        <v>25</v>
      </c>
      <c r="BK138" s="98">
        <f>SUM(BJ138*$E139*$F139*$H139*$J139*$BK$11)</f>
        <v>421771</v>
      </c>
      <c r="BL138" s="250"/>
      <c r="BM138" s="98">
        <f>BL138*$E139*$F139*$H139*$K139*$BM$11</f>
        <v>0</v>
      </c>
      <c r="BN138" s="250"/>
      <c r="BO138" s="98">
        <f>BN138*$E139*$F139*$H139*$K139*$BO$11</f>
        <v>0</v>
      </c>
      <c r="BP138" s="353"/>
      <c r="BQ138" s="98">
        <f>BP138*$E139*$F139*$H139*$K139*$BQ$11</f>
        <v>0</v>
      </c>
      <c r="BR138" s="330"/>
      <c r="BS138" s="98">
        <f>BR138*$E139*$F139*$H139*$K139*$BS$11</f>
        <v>0</v>
      </c>
      <c r="BT138" s="97">
        <v>51</v>
      </c>
      <c r="BU138" s="98">
        <f>BT138*$E139*$F139*$H139*$K139*$BU$11</f>
        <v>1032495.4079999999</v>
      </c>
      <c r="BV138" s="327">
        <v>27</v>
      </c>
      <c r="BW138" s="98">
        <f>BV138*$E139*$F139*$H139*$K139*$BW$11</f>
        <v>546615.21600000001</v>
      </c>
      <c r="BX138" s="250">
        <v>34</v>
      </c>
      <c r="BY138" s="98">
        <f>BX138*$E139*$F139*$H139*$K139*$BY$11</f>
        <v>688330.272</v>
      </c>
      <c r="BZ138" s="328"/>
      <c r="CA138" s="329">
        <f>BZ138*$E139*$F139*$H139*$K139*$CA$11</f>
        <v>0</v>
      </c>
      <c r="CB138" s="330">
        <v>7</v>
      </c>
      <c r="CC138" s="98">
        <f>CB138*$E139*$F139*$H139*$K139*$CC$11</f>
        <v>141715.05599999998</v>
      </c>
      <c r="CD138" s="250"/>
      <c r="CE138" s="98">
        <f>CD138*$E139*$F139*$H139*$K139*$CE$11</f>
        <v>0</v>
      </c>
      <c r="CF138" s="250">
        <v>3</v>
      </c>
      <c r="CG138" s="98">
        <f>CF138*$E139*$F139*$H139*$K139*$CG$11</f>
        <v>60735.024000000005</v>
      </c>
      <c r="CH138" s="250">
        <v>4</v>
      </c>
      <c r="CI138" s="98">
        <f>CH138*$E139*$F139*$H139*$K139*$CI$11</f>
        <v>80980.032000000007</v>
      </c>
      <c r="CJ138" s="250"/>
      <c r="CK138" s="98">
        <f>CJ138*$E139*$F139*$H139*$K139*$CK$11</f>
        <v>0</v>
      </c>
      <c r="CL138" s="250">
        <v>8</v>
      </c>
      <c r="CM138" s="98">
        <f>CL138*$E139*$F139*$H139*$K139*$CM$11</f>
        <v>161960.06400000001</v>
      </c>
      <c r="CN138" s="250"/>
      <c r="CO138" s="98">
        <f>CN138*$E139*$F139*$H139*$K139*$CO$11</f>
        <v>0</v>
      </c>
      <c r="CP138" s="330"/>
      <c r="CQ138" s="98">
        <f>CP138*$E139*$F139*$H139*$L139*$CQ$11</f>
        <v>0</v>
      </c>
      <c r="CR138" s="330"/>
      <c r="CS138" s="98">
        <f>CR138*$E139*$F139*$H139*$M139*$CS$11</f>
        <v>0</v>
      </c>
      <c r="CT138" s="97"/>
      <c r="CU138" s="98">
        <f>CT138*E139*F139*H139</f>
        <v>0</v>
      </c>
      <c r="CV138" s="97"/>
      <c r="CW138" s="98"/>
      <c r="CX138" s="331">
        <f>SUM(P138+N139+Z138+R138+T138+AB138+X138+V138+AD138+AH138+AF138+AJ138+AL138+AP138+BL138+BR138+AN138+AZ138+BB138+CD138+CF138+CB138+CH138+CJ138+BV138+BX138+AR138+AT138+AV138+AX138+BN138+BP138+BT138+BD138+BF138+BH138+BJ138+BZ138+CL138+CN138+CP138+CR138+CT138+CV138)</f>
        <v>218</v>
      </c>
      <c r="CY138" s="331">
        <f>SUM(Q138+O139+AA138+S138+U138+AC138+Y138+W138+AE138+AI138+AG138+AK138+AM138+AQ138+BM138+BS138+AO138+BA138+BC138+CE138+CG138+CC138+CI138+CK138+BW138+BY138+AS138+AU138+AW138+AY138+BO138+BQ138+BU138+BE138+BG138+BI138+BK138+CA138+CM138+CO138+CQ138+CS138+CU138+CW138)</f>
        <v>4129981.6320000002</v>
      </c>
    </row>
    <row r="139" spans="1:103" x14ac:dyDescent="0.25">
      <c r="A139" s="240"/>
      <c r="B139" s="240">
        <v>95</v>
      </c>
      <c r="C139" s="245" t="s">
        <v>1105</v>
      </c>
      <c r="D139" s="92" t="s">
        <v>1106</v>
      </c>
      <c r="E139" s="246">
        <v>13540</v>
      </c>
      <c r="F139" s="108">
        <v>0.89</v>
      </c>
      <c r="G139" s="108"/>
      <c r="H139" s="94">
        <v>1</v>
      </c>
      <c r="I139" s="88"/>
      <c r="J139" s="95">
        <v>1.4</v>
      </c>
      <c r="K139" s="95">
        <v>1.68</v>
      </c>
      <c r="L139" s="95">
        <v>2.23</v>
      </c>
      <c r="M139" s="96">
        <v>2.57</v>
      </c>
      <c r="N139" s="249"/>
      <c r="O139" s="98">
        <f>SUM(N139*$E139*$F139*$H139*$J139*$O$11)</f>
        <v>0</v>
      </c>
      <c r="P139" s="156">
        <f t="shared" ref="O139:BZ140" si="242">P140</f>
        <v>0</v>
      </c>
      <c r="Q139" s="156">
        <f t="shared" si="242"/>
        <v>0</v>
      </c>
      <c r="R139" s="574">
        <f t="shared" si="242"/>
        <v>0</v>
      </c>
      <c r="S139" s="574">
        <f t="shared" si="242"/>
        <v>0</v>
      </c>
      <c r="T139" s="156">
        <f t="shared" si="242"/>
        <v>0</v>
      </c>
      <c r="U139" s="156">
        <f t="shared" si="242"/>
        <v>0</v>
      </c>
      <c r="V139" s="156">
        <f t="shared" si="242"/>
        <v>0</v>
      </c>
      <c r="W139" s="156">
        <f t="shared" si="242"/>
        <v>0</v>
      </c>
      <c r="X139" s="156">
        <f t="shared" si="242"/>
        <v>0</v>
      </c>
      <c r="Y139" s="156">
        <f t="shared" si="242"/>
        <v>0</v>
      </c>
      <c r="Z139" s="156">
        <v>0</v>
      </c>
      <c r="AA139" s="156">
        <v>0</v>
      </c>
      <c r="AB139" s="156">
        <v>0</v>
      </c>
      <c r="AC139" s="156">
        <v>0</v>
      </c>
      <c r="AD139" s="156">
        <v>0</v>
      </c>
      <c r="AE139" s="156">
        <v>0</v>
      </c>
      <c r="AF139" s="156">
        <f>AF140</f>
        <v>31</v>
      </c>
      <c r="AG139" s="156">
        <f>AG140</f>
        <v>528872.4</v>
      </c>
      <c r="AH139" s="156">
        <v>0</v>
      </c>
      <c r="AI139" s="156">
        <v>0</v>
      </c>
      <c r="AJ139" s="156">
        <f t="shared" ref="AJ139" si="243">AJ140</f>
        <v>23</v>
      </c>
      <c r="AK139" s="156">
        <f t="shared" si="242"/>
        <v>470867.04</v>
      </c>
      <c r="AL139" s="156">
        <f t="shared" si="242"/>
        <v>19</v>
      </c>
      <c r="AM139" s="156">
        <f t="shared" si="242"/>
        <v>324147.59999999998</v>
      </c>
      <c r="AN139" s="156">
        <f t="shared" si="242"/>
        <v>0</v>
      </c>
      <c r="AO139" s="156">
        <f t="shared" si="242"/>
        <v>0</v>
      </c>
      <c r="AP139" s="156">
        <f t="shared" si="242"/>
        <v>0</v>
      </c>
      <c r="AQ139" s="156">
        <f t="shared" si="242"/>
        <v>0</v>
      </c>
      <c r="AR139" s="156">
        <f t="shared" si="242"/>
        <v>225</v>
      </c>
      <c r="AS139" s="156">
        <f t="shared" si="242"/>
        <v>3838589.9999999995</v>
      </c>
      <c r="AT139" s="156">
        <f t="shared" si="242"/>
        <v>0</v>
      </c>
      <c r="AU139" s="156">
        <f t="shared" si="242"/>
        <v>0</v>
      </c>
      <c r="AV139" s="156">
        <f t="shared" si="242"/>
        <v>0</v>
      </c>
      <c r="AW139" s="156">
        <f t="shared" si="242"/>
        <v>0</v>
      </c>
      <c r="AX139" s="156">
        <f t="shared" si="242"/>
        <v>0</v>
      </c>
      <c r="AY139" s="156">
        <f t="shared" si="242"/>
        <v>0</v>
      </c>
      <c r="AZ139" s="156">
        <f t="shared" si="242"/>
        <v>0</v>
      </c>
      <c r="BA139" s="156">
        <f t="shared" si="242"/>
        <v>0</v>
      </c>
      <c r="BB139" s="156">
        <f t="shared" si="242"/>
        <v>46</v>
      </c>
      <c r="BC139" s="156">
        <f t="shared" si="242"/>
        <v>784778.39999999991</v>
      </c>
      <c r="BD139" s="156">
        <f t="shared" si="242"/>
        <v>2</v>
      </c>
      <c r="BE139" s="156">
        <f t="shared" si="242"/>
        <v>34120.799999999996</v>
      </c>
      <c r="BF139" s="156">
        <f t="shared" si="242"/>
        <v>0</v>
      </c>
      <c r="BG139" s="156">
        <f t="shared" si="242"/>
        <v>0</v>
      </c>
      <c r="BH139" s="156">
        <f t="shared" si="242"/>
        <v>0</v>
      </c>
      <c r="BI139" s="156">
        <f t="shared" si="242"/>
        <v>0</v>
      </c>
      <c r="BJ139" s="156">
        <f t="shared" si="242"/>
        <v>300</v>
      </c>
      <c r="BK139" s="156">
        <f t="shared" si="242"/>
        <v>5118120</v>
      </c>
      <c r="BL139" s="156">
        <f t="shared" si="242"/>
        <v>0</v>
      </c>
      <c r="BM139" s="156">
        <f t="shared" si="242"/>
        <v>0</v>
      </c>
      <c r="BN139" s="156">
        <f t="shared" si="242"/>
        <v>0</v>
      </c>
      <c r="BO139" s="156">
        <f t="shared" si="242"/>
        <v>0</v>
      </c>
      <c r="BP139" s="156">
        <f t="shared" si="242"/>
        <v>0</v>
      </c>
      <c r="BQ139" s="156">
        <f t="shared" si="242"/>
        <v>0</v>
      </c>
      <c r="BR139" s="156">
        <f t="shared" si="242"/>
        <v>0</v>
      </c>
      <c r="BS139" s="156">
        <f t="shared" si="242"/>
        <v>0</v>
      </c>
      <c r="BT139" s="156">
        <f t="shared" si="242"/>
        <v>0</v>
      </c>
      <c r="BU139" s="156">
        <f t="shared" si="242"/>
        <v>0</v>
      </c>
      <c r="BV139" s="352">
        <f t="shared" si="242"/>
        <v>49</v>
      </c>
      <c r="BW139" s="156">
        <f t="shared" si="242"/>
        <v>1003151.52</v>
      </c>
      <c r="BX139" s="156">
        <f t="shared" si="242"/>
        <v>168</v>
      </c>
      <c r="BY139" s="156">
        <f t="shared" si="242"/>
        <v>3439376.6399999997</v>
      </c>
      <c r="BZ139" s="352">
        <f t="shared" si="242"/>
        <v>0</v>
      </c>
      <c r="CA139" s="352">
        <f t="shared" ref="CA139:CY139" si="244">CA140</f>
        <v>0</v>
      </c>
      <c r="CB139" s="156">
        <f t="shared" si="244"/>
        <v>27</v>
      </c>
      <c r="CC139" s="156">
        <f t="shared" si="244"/>
        <v>552756.96</v>
      </c>
      <c r="CD139" s="156">
        <f t="shared" si="244"/>
        <v>0</v>
      </c>
      <c r="CE139" s="156">
        <f t="shared" si="244"/>
        <v>0</v>
      </c>
      <c r="CF139" s="156">
        <f t="shared" si="244"/>
        <v>15</v>
      </c>
      <c r="CG139" s="156">
        <f t="shared" si="244"/>
        <v>307087.2</v>
      </c>
      <c r="CH139" s="156">
        <f t="shared" si="244"/>
        <v>70</v>
      </c>
      <c r="CI139" s="156">
        <f t="shared" si="244"/>
        <v>1433073.5999999999</v>
      </c>
      <c r="CJ139" s="156">
        <f t="shared" si="244"/>
        <v>0</v>
      </c>
      <c r="CK139" s="156">
        <f t="shared" si="244"/>
        <v>0</v>
      </c>
      <c r="CL139" s="156">
        <f t="shared" si="244"/>
        <v>30</v>
      </c>
      <c r="CM139" s="156">
        <f t="shared" si="244"/>
        <v>614174.4</v>
      </c>
      <c r="CN139" s="156">
        <f t="shared" si="244"/>
        <v>10</v>
      </c>
      <c r="CO139" s="156">
        <f t="shared" si="244"/>
        <v>204724.8</v>
      </c>
      <c r="CP139" s="156">
        <f t="shared" si="244"/>
        <v>55</v>
      </c>
      <c r="CQ139" s="156">
        <f t="shared" si="244"/>
        <v>1494612.9</v>
      </c>
      <c r="CR139" s="156">
        <f t="shared" si="244"/>
        <v>10</v>
      </c>
      <c r="CS139" s="156">
        <f t="shared" si="244"/>
        <v>313180.19999999995</v>
      </c>
      <c r="CT139" s="156">
        <f t="shared" si="244"/>
        <v>0</v>
      </c>
      <c r="CU139" s="156">
        <f t="shared" si="244"/>
        <v>0</v>
      </c>
      <c r="CV139" s="156">
        <f t="shared" si="244"/>
        <v>0</v>
      </c>
      <c r="CW139" s="156">
        <f t="shared" si="244"/>
        <v>0</v>
      </c>
      <c r="CX139" s="156">
        <f t="shared" si="244"/>
        <v>1080</v>
      </c>
      <c r="CY139" s="156">
        <f t="shared" si="244"/>
        <v>20461634.459999997</v>
      </c>
    </row>
    <row r="140" spans="1:103" x14ac:dyDescent="0.25">
      <c r="A140" s="91">
        <v>23</v>
      </c>
      <c r="B140" s="91"/>
      <c r="C140" s="245" t="s">
        <v>1107</v>
      </c>
      <c r="D140" s="243" t="s">
        <v>578</v>
      </c>
      <c r="E140" s="246">
        <v>13540</v>
      </c>
      <c r="F140" s="157">
        <v>0.9</v>
      </c>
      <c r="G140" s="157"/>
      <c r="H140" s="236">
        <v>1</v>
      </c>
      <c r="I140" s="68"/>
      <c r="J140" s="95">
        <v>1.4</v>
      </c>
      <c r="K140" s="95">
        <v>1.68</v>
      </c>
      <c r="L140" s="95">
        <v>2.23</v>
      </c>
      <c r="M140" s="96">
        <v>2.57</v>
      </c>
      <c r="N140" s="156">
        <f>N141</f>
        <v>0</v>
      </c>
      <c r="O140" s="156">
        <f t="shared" si="242"/>
        <v>0</v>
      </c>
      <c r="P140" s="250"/>
      <c r="Q140" s="98">
        <f>SUM(P140*$E141*$F141*$H141*$J141*$Q$11)</f>
        <v>0</v>
      </c>
      <c r="R140" s="565"/>
      <c r="S140" s="566">
        <f>SUM(R140*$E141*$F141*$H141*$J141*$S$11)</f>
        <v>0</v>
      </c>
      <c r="T140" s="250"/>
      <c r="U140" s="98">
        <f>SUM(T140*$E141*$F141*$H141*$J141*$U$11)</f>
        <v>0</v>
      </c>
      <c r="V140" s="250"/>
      <c r="W140" s="98">
        <f>SUM(V140*$E141*$F141*$H141*$J141*$W$11)</f>
        <v>0</v>
      </c>
      <c r="X140" s="250"/>
      <c r="Y140" s="97">
        <f>SUM(X140*$E141*$F141*$H141*$J141*$Y$11)</f>
        <v>0</v>
      </c>
      <c r="Z140" s="326">
        <v>0</v>
      </c>
      <c r="AA140" s="98">
        <v>0</v>
      </c>
      <c r="AB140" s="97">
        <v>0</v>
      </c>
      <c r="AC140" s="98">
        <v>0</v>
      </c>
      <c r="AD140" s="250">
        <v>0</v>
      </c>
      <c r="AE140" s="98">
        <v>0</v>
      </c>
      <c r="AF140" s="250">
        <v>31</v>
      </c>
      <c r="AG140" s="98">
        <f>AF140*E141*F141*H141*J141</f>
        <v>528872.4</v>
      </c>
      <c r="AH140" s="250">
        <v>0</v>
      </c>
      <c r="AI140" s="98">
        <v>0</v>
      </c>
      <c r="AJ140" s="359">
        <v>23</v>
      </c>
      <c r="AK140" s="98">
        <f>AJ140*$E141*$F141*$H141*$K141*$AK$11</f>
        <v>470867.04</v>
      </c>
      <c r="AL140" s="326">
        <v>19</v>
      </c>
      <c r="AM140" s="98">
        <f>SUM(AL140*$E141*$F141*$H141*$J141*$AM$11)</f>
        <v>324147.59999999998</v>
      </c>
      <c r="AN140" s="250"/>
      <c r="AO140" s="97">
        <f>SUM(AN140*$E141*$F141*$H141*$J141*$AO$11)</f>
        <v>0</v>
      </c>
      <c r="AP140" s="250"/>
      <c r="AQ140" s="98">
        <f>SUM(AP140*$E141*$F141*$H141*$J141*$AQ$11)</f>
        <v>0</v>
      </c>
      <c r="AR140" s="250">
        <v>225</v>
      </c>
      <c r="AS140" s="98">
        <f>SUM(AR140*$E141*$F141*$H141*$J141*$AS$11)</f>
        <v>3838589.9999999995</v>
      </c>
      <c r="AT140" s="250"/>
      <c r="AU140" s="98">
        <f>SUM(AT140*$E141*$F141*$H141*$J141*$AU$11)</f>
        <v>0</v>
      </c>
      <c r="AV140" s="250"/>
      <c r="AW140" s="98">
        <f>SUM(AV140*$E141*$F141*$H141*$J141*$AW$11)</f>
        <v>0</v>
      </c>
      <c r="AX140" s="250"/>
      <c r="AY140" s="98">
        <f>SUM(AX140*$E141*$F141*$H141*$J141*$AY$11)</f>
        <v>0</v>
      </c>
      <c r="AZ140" s="250"/>
      <c r="BA140" s="98">
        <f>SUM(AZ140*$E141*$F141*$H141*$J141*$BA$11)</f>
        <v>0</v>
      </c>
      <c r="BB140" s="97">
        <v>46</v>
      </c>
      <c r="BC140" s="98">
        <f>SUM(BB140*$E141*$F141*$H141*$J141*$BC$11)</f>
        <v>784778.39999999991</v>
      </c>
      <c r="BD140" s="250">
        <v>2</v>
      </c>
      <c r="BE140" s="98">
        <f>SUM(BD140*$E141*$F141*$H141*$J141*$BE$11)</f>
        <v>34120.799999999996</v>
      </c>
      <c r="BF140" s="250"/>
      <c r="BG140" s="98">
        <f>SUM(BF140*$E141*$F141*$H141*$J141*$BG$11)</f>
        <v>0</v>
      </c>
      <c r="BH140" s="250"/>
      <c r="BI140" s="98">
        <f>SUM(BH140*$E141*$F141*$H141*$J141*$BI$11)</f>
        <v>0</v>
      </c>
      <c r="BJ140" s="250">
        <v>300</v>
      </c>
      <c r="BK140" s="98">
        <f>SUM(BJ140*$E141*$F141*$H141*$J141*$BK$11)</f>
        <v>5118120</v>
      </c>
      <c r="BL140" s="250"/>
      <c r="BM140" s="98">
        <f>BL140*$E141*$F141*$H141*$K141*$BM$11</f>
        <v>0</v>
      </c>
      <c r="BN140" s="250"/>
      <c r="BO140" s="98">
        <f>BN140*$E141*$F141*$H141*$K141*$BO$11</f>
        <v>0</v>
      </c>
      <c r="BP140" s="353"/>
      <c r="BQ140" s="98">
        <f>BP140*$E141*$F141*$H141*$K141*$BQ$11</f>
        <v>0</v>
      </c>
      <c r="BR140" s="330"/>
      <c r="BS140" s="98">
        <f>BR140*$E141*$F141*$H141*$K141*$BS$11</f>
        <v>0</v>
      </c>
      <c r="BT140" s="330"/>
      <c r="BU140" s="98">
        <f>BT140*$E141*$F141*$H141*$K141*$BU$11</f>
        <v>0</v>
      </c>
      <c r="BV140" s="327">
        <v>49</v>
      </c>
      <c r="BW140" s="98">
        <f>BV140*$E141*$F141*$H141*$K141*$BW$11</f>
        <v>1003151.52</v>
      </c>
      <c r="BX140" s="250">
        <v>168</v>
      </c>
      <c r="BY140" s="98">
        <f>BX140*$E141*$F141*$H141*$K141*$BY$11</f>
        <v>3439376.6399999997</v>
      </c>
      <c r="BZ140" s="327"/>
      <c r="CA140" s="329">
        <f>BZ140*$E141*$F141*$H141*$K141*$CA$11</f>
        <v>0</v>
      </c>
      <c r="CB140" s="330">
        <v>27</v>
      </c>
      <c r="CC140" s="98">
        <f>CB140*$E141*$F141*$H141*$K141*$CC$11</f>
        <v>552756.96</v>
      </c>
      <c r="CD140" s="250"/>
      <c r="CE140" s="98">
        <f>CD140*$E141*$F141*$H141*$K141*$CE$11</f>
        <v>0</v>
      </c>
      <c r="CF140" s="250">
        <v>15</v>
      </c>
      <c r="CG140" s="98">
        <f>CF140*$E141*$F141*$H141*$K141*$CG$11</f>
        <v>307087.2</v>
      </c>
      <c r="CH140" s="330">
        <v>70</v>
      </c>
      <c r="CI140" s="98">
        <f>CH140*$E141*$F141*$H141*$K141*$CI$11</f>
        <v>1433073.5999999999</v>
      </c>
      <c r="CJ140" s="330"/>
      <c r="CK140" s="98">
        <f>CJ140*$E141*$F141*$H141*$K141*$CK$11</f>
        <v>0</v>
      </c>
      <c r="CL140" s="250">
        <v>30</v>
      </c>
      <c r="CM140" s="98">
        <f>CL140*$E141*$F141*$H141*$K141*$CM$11</f>
        <v>614174.4</v>
      </c>
      <c r="CN140" s="250">
        <v>10</v>
      </c>
      <c r="CO140" s="98">
        <f>CN140*$E141*$F141*$H141*$K141*$CO$11</f>
        <v>204724.8</v>
      </c>
      <c r="CP140" s="330">
        <v>55</v>
      </c>
      <c r="CQ140" s="98">
        <f>CP140*$E141*$F141*$H141*$L141*$CQ$11</f>
        <v>1494612.9</v>
      </c>
      <c r="CR140" s="330">
        <v>10</v>
      </c>
      <c r="CS140" s="98">
        <f>CR140*$E141*$F141*$H141*$M141*$CS$11</f>
        <v>313180.19999999995</v>
      </c>
      <c r="CT140" s="97"/>
      <c r="CU140" s="98">
        <f>CT140*E141*F141*H141</f>
        <v>0</v>
      </c>
      <c r="CV140" s="97"/>
      <c r="CW140" s="98"/>
      <c r="CX140" s="331">
        <f>SUM(P140+N141+Z140+R140+T140+AB140+X140+V140+AD140+AH140+AF140+AJ140+AL140+AP140+BL140+BR140+AN140+AZ140+BB140+CD140+CF140+CB140+CH140+CJ140+BV140+BX140+AR140+AT140+AV140+AX140+BN140+BP140+BT140+BD140+BF140+BH140+BJ140+BZ140+CL140+CN140+CP140+CR140+CT140+CV140)</f>
        <v>1080</v>
      </c>
      <c r="CY140" s="331">
        <f>SUM(Q140+O141+AA140+S140+U140+AC140+Y140+W140+AE140+AI140+AG140+AK140+AM140+AQ140+BM140+BS140+AO140+BA140+BC140+CE140+CG140+CC140+CI140+CK140+BW140+BY140+AS140+AU140+AW140+AY140+BO140+BQ140+BU140+BE140+BG140+BI140+BK140+CA140+CM140+CO140+CQ140+CS140+CU140+CW140)</f>
        <v>20461634.459999997</v>
      </c>
    </row>
    <row r="141" spans="1:103" x14ac:dyDescent="0.25">
      <c r="A141" s="91"/>
      <c r="B141" s="91">
        <v>96</v>
      </c>
      <c r="C141" s="245" t="s">
        <v>1108</v>
      </c>
      <c r="D141" s="168" t="s">
        <v>1109</v>
      </c>
      <c r="E141" s="246">
        <v>13540</v>
      </c>
      <c r="F141" s="93">
        <v>0.9</v>
      </c>
      <c r="G141" s="93"/>
      <c r="H141" s="247">
        <v>1</v>
      </c>
      <c r="I141" s="248"/>
      <c r="J141" s="95">
        <v>1.4</v>
      </c>
      <c r="K141" s="95">
        <v>1.68</v>
      </c>
      <c r="L141" s="95">
        <v>2.23</v>
      </c>
      <c r="M141" s="96">
        <v>2.57</v>
      </c>
      <c r="N141" s="249"/>
      <c r="O141" s="98">
        <f>SUM(N141*$E141*$F141*$H141*$J141*$O$11)</f>
        <v>0</v>
      </c>
      <c r="P141" s="156">
        <f t="shared" ref="O141:BZ142" si="245">P142</f>
        <v>0</v>
      </c>
      <c r="Q141" s="156">
        <f t="shared" si="245"/>
        <v>0</v>
      </c>
      <c r="R141" s="574">
        <f t="shared" si="245"/>
        <v>0</v>
      </c>
      <c r="S141" s="574">
        <f t="shared" si="245"/>
        <v>0</v>
      </c>
      <c r="T141" s="156">
        <f t="shared" si="245"/>
        <v>0</v>
      </c>
      <c r="U141" s="156">
        <f t="shared" si="245"/>
        <v>0</v>
      </c>
      <c r="V141" s="156">
        <f t="shared" si="245"/>
        <v>0</v>
      </c>
      <c r="W141" s="156">
        <f t="shared" si="245"/>
        <v>0</v>
      </c>
      <c r="X141" s="156">
        <f t="shared" si="245"/>
        <v>0</v>
      </c>
      <c r="Y141" s="156">
        <f t="shared" si="245"/>
        <v>0</v>
      </c>
      <c r="Z141" s="156">
        <v>0</v>
      </c>
      <c r="AA141" s="156">
        <v>0</v>
      </c>
      <c r="AB141" s="156">
        <v>0</v>
      </c>
      <c r="AC141" s="156">
        <v>0</v>
      </c>
      <c r="AD141" s="156">
        <v>0</v>
      </c>
      <c r="AE141" s="156">
        <v>0</v>
      </c>
      <c r="AF141" s="156">
        <v>0</v>
      </c>
      <c r="AG141" s="156">
        <v>0</v>
      </c>
      <c r="AH141" s="156">
        <v>0</v>
      </c>
      <c r="AI141" s="156">
        <v>0</v>
      </c>
      <c r="AJ141" s="156">
        <f t="shared" ref="AJ141" si="246">AJ142</f>
        <v>17</v>
      </c>
      <c r="AK141" s="156">
        <f t="shared" si="245"/>
        <v>564585.50399999996</v>
      </c>
      <c r="AL141" s="156">
        <f t="shared" si="245"/>
        <v>0</v>
      </c>
      <c r="AM141" s="156">
        <f t="shared" si="245"/>
        <v>0</v>
      </c>
      <c r="AN141" s="156">
        <f t="shared" si="245"/>
        <v>0</v>
      </c>
      <c r="AO141" s="156">
        <f t="shared" si="245"/>
        <v>0</v>
      </c>
      <c r="AP141" s="156">
        <f t="shared" si="245"/>
        <v>0</v>
      </c>
      <c r="AQ141" s="156">
        <f t="shared" si="245"/>
        <v>0</v>
      </c>
      <c r="AR141" s="156">
        <f t="shared" si="245"/>
        <v>0</v>
      </c>
      <c r="AS141" s="156">
        <f t="shared" si="245"/>
        <v>0</v>
      </c>
      <c r="AT141" s="156">
        <f t="shared" si="245"/>
        <v>0</v>
      </c>
      <c r="AU141" s="156">
        <f t="shared" si="245"/>
        <v>0</v>
      </c>
      <c r="AV141" s="156">
        <f t="shared" si="245"/>
        <v>0</v>
      </c>
      <c r="AW141" s="156">
        <f t="shared" si="245"/>
        <v>0</v>
      </c>
      <c r="AX141" s="156">
        <f t="shared" si="245"/>
        <v>0</v>
      </c>
      <c r="AY141" s="156">
        <f t="shared" si="245"/>
        <v>0</v>
      </c>
      <c r="AZ141" s="156">
        <f t="shared" si="245"/>
        <v>0</v>
      </c>
      <c r="BA141" s="156">
        <f t="shared" si="245"/>
        <v>0</v>
      </c>
      <c r="BB141" s="156">
        <f t="shared" si="245"/>
        <v>3</v>
      </c>
      <c r="BC141" s="156">
        <f t="shared" si="245"/>
        <v>83027.279999999984</v>
      </c>
      <c r="BD141" s="156">
        <f t="shared" si="245"/>
        <v>0</v>
      </c>
      <c r="BE141" s="156">
        <f t="shared" si="245"/>
        <v>0</v>
      </c>
      <c r="BF141" s="156">
        <f t="shared" si="245"/>
        <v>0</v>
      </c>
      <c r="BG141" s="156">
        <f t="shared" si="245"/>
        <v>0</v>
      </c>
      <c r="BH141" s="156">
        <f t="shared" si="245"/>
        <v>0</v>
      </c>
      <c r="BI141" s="156">
        <f t="shared" si="245"/>
        <v>0</v>
      </c>
      <c r="BJ141" s="156">
        <f t="shared" si="245"/>
        <v>5</v>
      </c>
      <c r="BK141" s="156">
        <f t="shared" si="245"/>
        <v>138378.79999999999</v>
      </c>
      <c r="BL141" s="156">
        <f t="shared" si="245"/>
        <v>0</v>
      </c>
      <c r="BM141" s="156">
        <f t="shared" si="245"/>
        <v>0</v>
      </c>
      <c r="BN141" s="156">
        <f t="shared" si="245"/>
        <v>0</v>
      </c>
      <c r="BO141" s="156">
        <f t="shared" si="245"/>
        <v>0</v>
      </c>
      <c r="BP141" s="156">
        <f t="shared" si="245"/>
        <v>0</v>
      </c>
      <c r="BQ141" s="156">
        <f t="shared" si="245"/>
        <v>0</v>
      </c>
      <c r="BR141" s="156">
        <f t="shared" si="245"/>
        <v>0</v>
      </c>
      <c r="BS141" s="156">
        <f t="shared" si="245"/>
        <v>0</v>
      </c>
      <c r="BT141" s="156">
        <f t="shared" si="245"/>
        <v>0</v>
      </c>
      <c r="BU141" s="156">
        <f t="shared" si="245"/>
        <v>0</v>
      </c>
      <c r="BV141" s="352">
        <f t="shared" si="245"/>
        <v>2</v>
      </c>
      <c r="BW141" s="156">
        <f t="shared" si="245"/>
        <v>66421.823999999993</v>
      </c>
      <c r="BX141" s="156">
        <f t="shared" si="245"/>
        <v>5</v>
      </c>
      <c r="BY141" s="156">
        <f t="shared" si="245"/>
        <v>166054.56</v>
      </c>
      <c r="BZ141" s="352">
        <f t="shared" si="245"/>
        <v>0</v>
      </c>
      <c r="CA141" s="352">
        <f t="shared" ref="CA141:CY141" si="247">CA142</f>
        <v>0</v>
      </c>
      <c r="CB141" s="156">
        <f t="shared" si="247"/>
        <v>5</v>
      </c>
      <c r="CC141" s="156">
        <f t="shared" si="247"/>
        <v>166054.56</v>
      </c>
      <c r="CD141" s="156">
        <f t="shared" si="247"/>
        <v>0</v>
      </c>
      <c r="CE141" s="156">
        <f t="shared" si="247"/>
        <v>0</v>
      </c>
      <c r="CF141" s="156">
        <f t="shared" si="247"/>
        <v>3</v>
      </c>
      <c r="CG141" s="156">
        <f t="shared" si="247"/>
        <v>99632.73599999999</v>
      </c>
      <c r="CH141" s="156">
        <f t="shared" si="247"/>
        <v>3</v>
      </c>
      <c r="CI141" s="156">
        <f t="shared" si="247"/>
        <v>99632.73599999999</v>
      </c>
      <c r="CJ141" s="156">
        <f t="shared" si="247"/>
        <v>3</v>
      </c>
      <c r="CK141" s="156">
        <f t="shared" si="247"/>
        <v>99632.73599999999</v>
      </c>
      <c r="CL141" s="156">
        <f t="shared" si="247"/>
        <v>15</v>
      </c>
      <c r="CM141" s="156">
        <f t="shared" si="247"/>
        <v>498163.68</v>
      </c>
      <c r="CN141" s="156">
        <f t="shared" si="247"/>
        <v>1</v>
      </c>
      <c r="CO141" s="156">
        <f t="shared" si="247"/>
        <v>33210.911999999997</v>
      </c>
      <c r="CP141" s="156">
        <f t="shared" si="247"/>
        <v>10</v>
      </c>
      <c r="CQ141" s="156">
        <f t="shared" si="247"/>
        <v>440835.32</v>
      </c>
      <c r="CR141" s="156">
        <f t="shared" si="247"/>
        <v>4</v>
      </c>
      <c r="CS141" s="156">
        <f t="shared" si="247"/>
        <v>203219.15199999997</v>
      </c>
      <c r="CT141" s="156">
        <f t="shared" si="247"/>
        <v>0</v>
      </c>
      <c r="CU141" s="156">
        <f t="shared" si="247"/>
        <v>0</v>
      </c>
      <c r="CV141" s="156">
        <f t="shared" si="247"/>
        <v>0</v>
      </c>
      <c r="CW141" s="156">
        <f t="shared" si="247"/>
        <v>0</v>
      </c>
      <c r="CX141" s="156">
        <f t="shared" si="247"/>
        <v>206</v>
      </c>
      <c r="CY141" s="156">
        <f t="shared" si="247"/>
        <v>6256698.5999999968</v>
      </c>
    </row>
    <row r="142" spans="1:103" x14ac:dyDescent="0.25">
      <c r="A142" s="91">
        <v>24</v>
      </c>
      <c r="B142" s="91"/>
      <c r="C142" s="245" t="s">
        <v>1110</v>
      </c>
      <c r="D142" s="243" t="s">
        <v>591</v>
      </c>
      <c r="E142" s="246">
        <v>13540</v>
      </c>
      <c r="F142" s="157">
        <v>1.46</v>
      </c>
      <c r="G142" s="157"/>
      <c r="H142" s="236">
        <v>1</v>
      </c>
      <c r="I142" s="68"/>
      <c r="J142" s="95">
        <v>1.4</v>
      </c>
      <c r="K142" s="95">
        <v>1.68</v>
      </c>
      <c r="L142" s="95">
        <v>2.23</v>
      </c>
      <c r="M142" s="96">
        <v>2.57</v>
      </c>
      <c r="N142" s="156">
        <f>N143</f>
        <v>130</v>
      </c>
      <c r="O142" s="156">
        <f t="shared" si="245"/>
        <v>3597848.8</v>
      </c>
      <c r="P142" s="250">
        <v>0</v>
      </c>
      <c r="Q142" s="98">
        <f>SUM(P142*$E143*$F143*$H143*$J143*$Q$11)</f>
        <v>0</v>
      </c>
      <c r="R142" s="565">
        <v>0</v>
      </c>
      <c r="S142" s="566">
        <f>SUM(R142*$E143*$F143*$H143*$J143*$S$11)</f>
        <v>0</v>
      </c>
      <c r="T142" s="250">
        <v>0</v>
      </c>
      <c r="U142" s="98">
        <f>SUM(T142*$E143*$F143*$H143*$J143*$U$11)</f>
        <v>0</v>
      </c>
      <c r="V142" s="250">
        <v>0</v>
      </c>
      <c r="W142" s="98">
        <f>SUM(V142*$E143*$F143*$H143*$J143*$W$11)</f>
        <v>0</v>
      </c>
      <c r="X142" s="250"/>
      <c r="Y142" s="97">
        <f>SUM(X142*$E143*$F143*$H143*$J143*$Y$11)</f>
        <v>0</v>
      </c>
      <c r="Z142" s="326">
        <v>0</v>
      </c>
      <c r="AA142" s="98">
        <v>0</v>
      </c>
      <c r="AB142" s="97">
        <v>0</v>
      </c>
      <c r="AC142" s="98">
        <v>0</v>
      </c>
      <c r="AD142" s="250">
        <v>0</v>
      </c>
      <c r="AE142" s="98">
        <v>0</v>
      </c>
      <c r="AF142" s="250">
        <v>0</v>
      </c>
      <c r="AG142" s="98">
        <v>0</v>
      </c>
      <c r="AH142" s="250">
        <v>0</v>
      </c>
      <c r="AI142" s="98">
        <v>0</v>
      </c>
      <c r="AJ142" s="359">
        <v>17</v>
      </c>
      <c r="AK142" s="98">
        <f>AJ142*$E143*$F143*$H143*$K143*$AK$11</f>
        <v>564585.50399999996</v>
      </c>
      <c r="AL142" s="326"/>
      <c r="AM142" s="98">
        <f>SUM(AL142*$E143*$F143*$H143*$J143*$AM$11)</f>
        <v>0</v>
      </c>
      <c r="AN142" s="250"/>
      <c r="AO142" s="97">
        <f>SUM(AN142*$E143*$F143*$H143*$J143*$AO$11)</f>
        <v>0</v>
      </c>
      <c r="AP142" s="250">
        <v>0</v>
      </c>
      <c r="AQ142" s="98">
        <f>SUM(AP142*$E143*$F143*$H143*$J143*$AQ$11)</f>
        <v>0</v>
      </c>
      <c r="AR142" s="250">
        <v>0</v>
      </c>
      <c r="AS142" s="98">
        <f>SUM(AR142*$E143*$F143*$H143*$J143*$AS$11)</f>
        <v>0</v>
      </c>
      <c r="AT142" s="250"/>
      <c r="AU142" s="98">
        <f>SUM(AT142*$E143*$F143*$H143*$J143*$AU$11)</f>
        <v>0</v>
      </c>
      <c r="AV142" s="250"/>
      <c r="AW142" s="98">
        <f>SUM(AV142*$E143*$F143*$H143*$J143*$AW$11)</f>
        <v>0</v>
      </c>
      <c r="AX142" s="250"/>
      <c r="AY142" s="98">
        <f>SUM(AX142*$E143*$F143*$H143*$J143*$AY$11)</f>
        <v>0</v>
      </c>
      <c r="AZ142" s="250"/>
      <c r="BA142" s="98">
        <f>SUM(AZ142*$E143*$F143*$H143*$J143*$BA$11)</f>
        <v>0</v>
      </c>
      <c r="BB142" s="97">
        <v>3</v>
      </c>
      <c r="BC142" s="98">
        <f>SUM(BB142*$E143*$F143*$H143*$J143*$BC$11)</f>
        <v>83027.279999999984</v>
      </c>
      <c r="BD142" s="250"/>
      <c r="BE142" s="98">
        <f>SUM(BD142*$E143*$F143*$H143*$J143*$BE$11)</f>
        <v>0</v>
      </c>
      <c r="BF142" s="250">
        <v>0</v>
      </c>
      <c r="BG142" s="98">
        <f>SUM(BF142*$E143*$F143*$H143*$J143*$BG$11)</f>
        <v>0</v>
      </c>
      <c r="BH142" s="250"/>
      <c r="BI142" s="98">
        <f>SUM(BH142*$E143*$F143*$H143*$J143*$BI$11)</f>
        <v>0</v>
      </c>
      <c r="BJ142" s="250">
        <v>5</v>
      </c>
      <c r="BK142" s="98">
        <f>SUM(BJ142*$E143*$F143*$H143*$J143*$BK$11)</f>
        <v>138378.79999999999</v>
      </c>
      <c r="BL142" s="250">
        <v>0</v>
      </c>
      <c r="BM142" s="98">
        <f>BL142*$E143*$F143*$H143*$K143*$BM$11</f>
        <v>0</v>
      </c>
      <c r="BN142" s="330"/>
      <c r="BO142" s="98">
        <f>BN142*$E143*$F143*$H143*$K143*$BO$11</f>
        <v>0</v>
      </c>
      <c r="BP142" s="353"/>
      <c r="BQ142" s="98">
        <f>BP142*$E143*$F143*$H143*$K143*$BQ$11</f>
        <v>0</v>
      </c>
      <c r="BR142" s="250">
        <v>0</v>
      </c>
      <c r="BS142" s="98">
        <f>BR142*$E143*$F143*$H143*$K143*$BS$11</f>
        <v>0</v>
      </c>
      <c r="BT142" s="250"/>
      <c r="BU142" s="98">
        <f>BT142*$E143*$F143*$H143*$K143*$BU$11</f>
        <v>0</v>
      </c>
      <c r="BV142" s="328">
        <v>2</v>
      </c>
      <c r="BW142" s="98">
        <f>BV142*$E143*$F143*$H143*$K143*$BW$11</f>
        <v>66421.823999999993</v>
      </c>
      <c r="BX142" s="250">
        <v>5</v>
      </c>
      <c r="BY142" s="98">
        <f>BX142*$E143*$F143*$H143*$K143*$BY$11</f>
        <v>166054.56</v>
      </c>
      <c r="BZ142" s="327"/>
      <c r="CA142" s="329">
        <f>BZ142*$E143*$F143*$H143*$K143*$CA$11</f>
        <v>0</v>
      </c>
      <c r="CB142" s="250">
        <v>5</v>
      </c>
      <c r="CC142" s="98">
        <f>CB142*$E143*$F143*$H143*$K143*$CC$11</f>
        <v>166054.56</v>
      </c>
      <c r="CD142" s="250"/>
      <c r="CE142" s="98">
        <f>CD142*$E143*$F143*$H143*$K143*$CE$11</f>
        <v>0</v>
      </c>
      <c r="CF142" s="250">
        <v>3</v>
      </c>
      <c r="CG142" s="98">
        <f>CF142*$E143*$F143*$H143*$K143*$CG$11</f>
        <v>99632.73599999999</v>
      </c>
      <c r="CH142" s="250">
        <v>3</v>
      </c>
      <c r="CI142" s="98">
        <f>CH142*$E143*$F143*$H143*$K143*$CI$11</f>
        <v>99632.73599999999</v>
      </c>
      <c r="CJ142" s="250">
        <v>3</v>
      </c>
      <c r="CK142" s="98">
        <f>CJ142*$E143*$F143*$H143*$K143*$CK$11</f>
        <v>99632.73599999999</v>
      </c>
      <c r="CL142" s="250">
        <v>15</v>
      </c>
      <c r="CM142" s="98">
        <f>CL142*$E143*$F143*$H143*$K143*$CM$11</f>
        <v>498163.68</v>
      </c>
      <c r="CN142" s="250">
        <v>1</v>
      </c>
      <c r="CO142" s="98">
        <f>CN142*$E143*$F143*$H143*$K143*$CO$11</f>
        <v>33210.911999999997</v>
      </c>
      <c r="CP142" s="330">
        <v>10</v>
      </c>
      <c r="CQ142" s="98">
        <f>CP142*$E143*$F143*$H143*$L143*$CQ$11</f>
        <v>440835.32</v>
      </c>
      <c r="CR142" s="330">
        <v>4</v>
      </c>
      <c r="CS142" s="98">
        <f>CR142*$E143*$F143*$H143*$M143*$CS$11</f>
        <v>203219.15199999997</v>
      </c>
      <c r="CT142" s="97"/>
      <c r="CU142" s="98">
        <f>CT142*E143*F143*H143</f>
        <v>0</v>
      </c>
      <c r="CV142" s="97"/>
      <c r="CW142" s="98"/>
      <c r="CX142" s="331">
        <f>SUM(P142+N143+Z142+R142+T142+AB142+X142+V142+AD142+AH142+AF142+AJ142+AL142+AP142+BL142+BR142+AN142+AZ142+BB142+CD142+CF142+CB142+CH142+CJ142+BV142+BX142+AR142+AT142+AV142+AX142+BN142+BP142+BT142+BD142+BF142+BH142+BJ142+BZ142+CL142+CN142+CP142+CR142+CT142+CV142)</f>
        <v>206</v>
      </c>
      <c r="CY142" s="331">
        <f>SUM(Q142+O143+AA142+S142+U142+AC142+Y142+W142+AE142+AI142+AG142+AK142+AM142+AQ142+BM142+BS142+AO142+BA142+BC142+CE142+CG142+CC142+CI142+CK142+BW142+BY142+AS142+AU142+AW142+AY142+BO142+BQ142+BU142+BE142+BG142+BI142+BK142+CA142+CM142+CO142+CQ142+CS142+CU142+CW142)</f>
        <v>6256698.5999999968</v>
      </c>
    </row>
    <row r="143" spans="1:103" ht="45" x14ac:dyDescent="0.25">
      <c r="A143" s="91"/>
      <c r="B143" s="91">
        <v>97</v>
      </c>
      <c r="C143" s="245" t="s">
        <v>1111</v>
      </c>
      <c r="D143" s="168" t="s">
        <v>1112</v>
      </c>
      <c r="E143" s="246">
        <v>13540</v>
      </c>
      <c r="F143" s="93">
        <v>1.46</v>
      </c>
      <c r="G143" s="93"/>
      <c r="H143" s="247">
        <v>1</v>
      </c>
      <c r="I143" s="248"/>
      <c r="J143" s="95">
        <v>1.4</v>
      </c>
      <c r="K143" s="95">
        <v>1.68</v>
      </c>
      <c r="L143" s="95">
        <v>2.23</v>
      </c>
      <c r="M143" s="96">
        <v>2.57</v>
      </c>
      <c r="N143" s="249">
        <v>130</v>
      </c>
      <c r="O143" s="98">
        <f>SUM(N143*$E143*$F143*$H143*$J143*$O$11)</f>
        <v>3597848.8</v>
      </c>
      <c r="P143" s="156">
        <f t="shared" ref="N143:BY144" si="248">SUM(P144:P146)</f>
        <v>0</v>
      </c>
      <c r="Q143" s="156">
        <f t="shared" si="248"/>
        <v>0</v>
      </c>
      <c r="R143" s="574">
        <f t="shared" si="248"/>
        <v>0</v>
      </c>
      <c r="S143" s="574">
        <f t="shared" si="248"/>
        <v>0</v>
      </c>
      <c r="T143" s="156">
        <f>SUM(T144:T146)</f>
        <v>0</v>
      </c>
      <c r="U143" s="156">
        <f t="shared" si="248"/>
        <v>0</v>
      </c>
      <c r="V143" s="156">
        <f t="shared" si="248"/>
        <v>0</v>
      </c>
      <c r="W143" s="156">
        <f t="shared" si="248"/>
        <v>0</v>
      </c>
      <c r="X143" s="156">
        <f t="shared" si="248"/>
        <v>0</v>
      </c>
      <c r="Y143" s="156">
        <f t="shared" si="248"/>
        <v>0</v>
      </c>
      <c r="Z143" s="156">
        <v>0</v>
      </c>
      <c r="AA143" s="156">
        <v>0</v>
      </c>
      <c r="AB143" s="156">
        <v>0</v>
      </c>
      <c r="AC143" s="156">
        <v>0</v>
      </c>
      <c r="AD143" s="156">
        <v>0</v>
      </c>
      <c r="AE143" s="156">
        <v>0</v>
      </c>
      <c r="AF143" s="156">
        <v>0</v>
      </c>
      <c r="AG143" s="156">
        <v>0</v>
      </c>
      <c r="AH143" s="156">
        <v>0</v>
      </c>
      <c r="AI143" s="156">
        <v>0</v>
      </c>
      <c r="AJ143" s="156">
        <f t="shared" ref="AJ143" si="249">SUM(AJ144:AJ146)</f>
        <v>0</v>
      </c>
      <c r="AK143" s="156">
        <f t="shared" si="248"/>
        <v>0</v>
      </c>
      <c r="AL143" s="156">
        <f t="shared" si="248"/>
        <v>0</v>
      </c>
      <c r="AM143" s="156">
        <f t="shared" si="248"/>
        <v>0</v>
      </c>
      <c r="AN143" s="156">
        <f t="shared" si="248"/>
        <v>0</v>
      </c>
      <c r="AO143" s="156">
        <f t="shared" si="248"/>
        <v>0</v>
      </c>
      <c r="AP143" s="156">
        <f t="shared" si="248"/>
        <v>0</v>
      </c>
      <c r="AQ143" s="156">
        <f t="shared" si="248"/>
        <v>0</v>
      </c>
      <c r="AR143" s="156">
        <f t="shared" si="248"/>
        <v>0</v>
      </c>
      <c r="AS143" s="156">
        <f t="shared" si="248"/>
        <v>0</v>
      </c>
      <c r="AT143" s="156">
        <f t="shared" si="248"/>
        <v>0</v>
      </c>
      <c r="AU143" s="156">
        <f t="shared" si="248"/>
        <v>0</v>
      </c>
      <c r="AV143" s="156">
        <f t="shared" si="248"/>
        <v>0</v>
      </c>
      <c r="AW143" s="156">
        <f t="shared" si="248"/>
        <v>0</v>
      </c>
      <c r="AX143" s="156">
        <f t="shared" si="248"/>
        <v>0</v>
      </c>
      <c r="AY143" s="156">
        <f t="shared" si="248"/>
        <v>0</v>
      </c>
      <c r="AZ143" s="156">
        <f t="shared" si="248"/>
        <v>0</v>
      </c>
      <c r="BA143" s="156">
        <f t="shared" si="248"/>
        <v>0</v>
      </c>
      <c r="BB143" s="156">
        <f t="shared" si="248"/>
        <v>0</v>
      </c>
      <c r="BC143" s="156">
        <f t="shared" si="248"/>
        <v>0</v>
      </c>
      <c r="BD143" s="156">
        <f>SUM(BD144:BD146)</f>
        <v>0</v>
      </c>
      <c r="BE143" s="156">
        <f t="shared" si="248"/>
        <v>0</v>
      </c>
      <c r="BF143" s="156">
        <f t="shared" si="248"/>
        <v>0</v>
      </c>
      <c r="BG143" s="156">
        <f t="shared" si="248"/>
        <v>0</v>
      </c>
      <c r="BH143" s="156">
        <f t="shared" si="248"/>
        <v>0</v>
      </c>
      <c r="BI143" s="156">
        <f t="shared" si="248"/>
        <v>0</v>
      </c>
      <c r="BJ143" s="156">
        <f t="shared" si="248"/>
        <v>0</v>
      </c>
      <c r="BK143" s="156">
        <f t="shared" si="248"/>
        <v>0</v>
      </c>
      <c r="BL143" s="156">
        <f t="shared" si="248"/>
        <v>0</v>
      </c>
      <c r="BM143" s="156">
        <f t="shared" si="248"/>
        <v>0</v>
      </c>
      <c r="BN143" s="156">
        <f t="shared" si="248"/>
        <v>0</v>
      </c>
      <c r="BO143" s="156">
        <f t="shared" si="248"/>
        <v>0</v>
      </c>
      <c r="BP143" s="156">
        <f t="shared" si="248"/>
        <v>0</v>
      </c>
      <c r="BQ143" s="156">
        <f t="shared" si="248"/>
        <v>0</v>
      </c>
      <c r="BR143" s="156">
        <f>SUM(BR144:BR146)</f>
        <v>0</v>
      </c>
      <c r="BS143" s="156">
        <f t="shared" si="248"/>
        <v>0</v>
      </c>
      <c r="BT143" s="156">
        <f t="shared" si="248"/>
        <v>0</v>
      </c>
      <c r="BU143" s="156">
        <f t="shared" si="248"/>
        <v>0</v>
      </c>
      <c r="BV143" s="352">
        <f t="shared" si="248"/>
        <v>0</v>
      </c>
      <c r="BW143" s="156">
        <f t="shared" si="248"/>
        <v>0</v>
      </c>
      <c r="BX143" s="156">
        <f t="shared" si="248"/>
        <v>0</v>
      </c>
      <c r="BY143" s="156">
        <f t="shared" si="248"/>
        <v>0</v>
      </c>
      <c r="BZ143" s="352">
        <f t="shared" ref="BZ143:CY143" si="250">SUM(BZ144:BZ146)</f>
        <v>0</v>
      </c>
      <c r="CA143" s="352">
        <f t="shared" si="250"/>
        <v>0</v>
      </c>
      <c r="CB143" s="156">
        <f t="shared" si="250"/>
        <v>0</v>
      </c>
      <c r="CC143" s="156">
        <f t="shared" si="250"/>
        <v>0</v>
      </c>
      <c r="CD143" s="156">
        <f t="shared" si="250"/>
        <v>0</v>
      </c>
      <c r="CE143" s="156">
        <f t="shared" si="250"/>
        <v>0</v>
      </c>
      <c r="CF143" s="156">
        <f t="shared" si="250"/>
        <v>0</v>
      </c>
      <c r="CG143" s="156">
        <f t="shared" si="250"/>
        <v>0</v>
      </c>
      <c r="CH143" s="156">
        <f t="shared" si="250"/>
        <v>0</v>
      </c>
      <c r="CI143" s="156">
        <f t="shared" si="250"/>
        <v>0</v>
      </c>
      <c r="CJ143" s="156">
        <f t="shared" si="250"/>
        <v>0</v>
      </c>
      <c r="CK143" s="156">
        <f t="shared" si="250"/>
        <v>0</v>
      </c>
      <c r="CL143" s="156">
        <f t="shared" si="250"/>
        <v>0</v>
      </c>
      <c r="CM143" s="156">
        <f t="shared" si="250"/>
        <v>0</v>
      </c>
      <c r="CN143" s="156">
        <f t="shared" si="250"/>
        <v>0</v>
      </c>
      <c r="CO143" s="156">
        <f t="shared" si="250"/>
        <v>0</v>
      </c>
      <c r="CP143" s="156">
        <f t="shared" si="250"/>
        <v>0</v>
      </c>
      <c r="CQ143" s="156">
        <f t="shared" si="250"/>
        <v>0</v>
      </c>
      <c r="CR143" s="156">
        <f t="shared" si="250"/>
        <v>0</v>
      </c>
      <c r="CS143" s="156">
        <f t="shared" si="250"/>
        <v>0</v>
      </c>
      <c r="CT143" s="156">
        <f t="shared" si="250"/>
        <v>0</v>
      </c>
      <c r="CU143" s="156">
        <f t="shared" si="250"/>
        <v>0</v>
      </c>
      <c r="CV143" s="156">
        <f t="shared" si="250"/>
        <v>0</v>
      </c>
      <c r="CW143" s="156">
        <f t="shared" si="250"/>
        <v>0</v>
      </c>
      <c r="CX143" s="156">
        <f t="shared" si="250"/>
        <v>24</v>
      </c>
      <c r="CY143" s="156">
        <f t="shared" si="250"/>
        <v>837096.95999999996</v>
      </c>
    </row>
    <row r="144" spans="1:103" x14ac:dyDescent="0.25">
      <c r="A144" s="91">
        <v>25</v>
      </c>
      <c r="B144" s="91"/>
      <c r="C144" s="245" t="s">
        <v>1113</v>
      </c>
      <c r="D144" s="243" t="s">
        <v>600</v>
      </c>
      <c r="E144" s="246">
        <v>13540</v>
      </c>
      <c r="F144" s="157">
        <v>1.88</v>
      </c>
      <c r="G144" s="157"/>
      <c r="H144" s="236">
        <v>1</v>
      </c>
      <c r="I144" s="68"/>
      <c r="J144" s="95">
        <v>1.4</v>
      </c>
      <c r="K144" s="95">
        <v>1.68</v>
      </c>
      <c r="L144" s="95">
        <v>2.23</v>
      </c>
      <c r="M144" s="96">
        <v>2.57</v>
      </c>
      <c r="N144" s="156">
        <f t="shared" si="248"/>
        <v>24</v>
      </c>
      <c r="O144" s="156">
        <f t="shared" si="248"/>
        <v>837096.95999999996</v>
      </c>
      <c r="P144" s="291"/>
      <c r="Q144" s="98">
        <f>SUM(P144*$E145*$F145*$H145*$J145*$Q$11)</f>
        <v>0</v>
      </c>
      <c r="R144" s="576"/>
      <c r="S144" s="566">
        <f>SUM(R144*$E145*$F145*$H145*$J145*$S$11)</f>
        <v>0</v>
      </c>
      <c r="T144" s="291"/>
      <c r="U144" s="98">
        <f>SUM(T144*$E145*$F145*$H145*$J145*$U$11)</f>
        <v>0</v>
      </c>
      <c r="V144" s="291"/>
      <c r="W144" s="98">
        <f>SUM(V144*$E145*$F145*$H145*$J145*$W$11)</f>
        <v>0</v>
      </c>
      <c r="X144" s="250"/>
      <c r="Y144" s="97">
        <f>SUM(X144*$E145*$F145*$H145*$J145*$Y$11)</f>
        <v>0</v>
      </c>
      <c r="Z144" s="326"/>
      <c r="AA144" s="98"/>
      <c r="AB144" s="291"/>
      <c r="AC144" s="98"/>
      <c r="AD144" s="291"/>
      <c r="AE144" s="98"/>
      <c r="AF144" s="291"/>
      <c r="AG144" s="98"/>
      <c r="AH144" s="291"/>
      <c r="AI144" s="98"/>
      <c r="AJ144" s="291"/>
      <c r="AK144" s="98">
        <f>AJ144*$E145*$F145*$H145*$K145*$AK$11</f>
        <v>0</v>
      </c>
      <c r="AL144" s="326"/>
      <c r="AM144" s="98">
        <f>SUM(AL144*$E145*$F145*$H145*$J145*$AM$11)</f>
        <v>0</v>
      </c>
      <c r="AN144" s="291"/>
      <c r="AO144" s="97">
        <f>SUM(AN144*$E145*$F145*$H145*$J145*$AO$11)</f>
        <v>0</v>
      </c>
      <c r="AP144" s="291"/>
      <c r="AQ144" s="98">
        <f>SUM(AP144*$E145*$F145*$H145*$J145*$AQ$11)</f>
        <v>0</v>
      </c>
      <c r="AR144" s="291"/>
      <c r="AS144" s="98">
        <f>SUM(AR144*$E145*$F145*$H145*$J145*$AS$11)</f>
        <v>0</v>
      </c>
      <c r="AT144" s="291"/>
      <c r="AU144" s="98">
        <f>SUM(AT144*$E145*$F145*$H145*$J145*$AU$11)</f>
        <v>0</v>
      </c>
      <c r="AV144" s="250"/>
      <c r="AW144" s="98">
        <f>SUM(AV144*$E145*$F145*$H145*$J145*$AW$11)</f>
        <v>0</v>
      </c>
      <c r="AX144" s="291"/>
      <c r="AY144" s="98">
        <f>SUM(AX144*$E145*$F145*$H145*$J145*$AY$11)</f>
        <v>0</v>
      </c>
      <c r="AZ144" s="291"/>
      <c r="BA144" s="98">
        <f>SUM(AZ144*$E145*$F145*$H145*$J145*$BA$11)</f>
        <v>0</v>
      </c>
      <c r="BB144" s="291"/>
      <c r="BC144" s="98">
        <f>SUM(BB144*$E145*$F145*$H145*$J145*$BC$11)</f>
        <v>0</v>
      </c>
      <c r="BD144" s="291"/>
      <c r="BE144" s="98">
        <f>SUM(BD144*$E145*$F145*$H145*$J145*$BE$11)</f>
        <v>0</v>
      </c>
      <c r="BF144" s="291"/>
      <c r="BG144" s="98">
        <f>SUM(BF144*$E145*$F145*$H145*$J145*$BG$11)</f>
        <v>0</v>
      </c>
      <c r="BH144" s="291"/>
      <c r="BI144" s="98">
        <f>SUM(BH144*$E145*$F145*$H145*$J145*$BI$11)</f>
        <v>0</v>
      </c>
      <c r="BJ144" s="291"/>
      <c r="BK144" s="98">
        <f>SUM(BJ144*$E145*$F145*$H145*$J145*$BK$11)</f>
        <v>0</v>
      </c>
      <c r="BL144" s="291"/>
      <c r="BM144" s="98">
        <f>BL144*$E145*$F145*$H145*$K145*$BM$11</f>
        <v>0</v>
      </c>
      <c r="BN144" s="291"/>
      <c r="BO144" s="98">
        <f>BN144*$E145*$F145*$H145*$K145*$BO$11</f>
        <v>0</v>
      </c>
      <c r="BP144" s="353"/>
      <c r="BQ144" s="98">
        <f>BP144*$E145*$F145*$H145*$K145*$BQ$11</f>
        <v>0</v>
      </c>
      <c r="BR144" s="291"/>
      <c r="BS144" s="98">
        <f>BR144*$E145*$F145*$H145*$K145*$BS$11</f>
        <v>0</v>
      </c>
      <c r="BT144" s="291"/>
      <c r="BU144" s="98">
        <f>BT144*$E145*$F145*$H145*$K145*$BU$11</f>
        <v>0</v>
      </c>
      <c r="BV144" s="346"/>
      <c r="BW144" s="98">
        <f>BV144*$E145*$F145*$H145*$K145*$BW$11</f>
        <v>0</v>
      </c>
      <c r="BX144" s="291"/>
      <c r="BY144" s="98">
        <f>BX144*$E145*$F145*$H145*$K145*$BY$11</f>
        <v>0</v>
      </c>
      <c r="BZ144" s="346"/>
      <c r="CA144" s="329">
        <f>BZ144*$E145*$F145*$H145*$K145*$CA$11</f>
        <v>0</v>
      </c>
      <c r="CB144" s="291"/>
      <c r="CC144" s="98">
        <f>CB144*$E145*$F145*$H145*$K145*$CC$11</f>
        <v>0</v>
      </c>
      <c r="CD144" s="291"/>
      <c r="CE144" s="98">
        <f>CD144*$E145*$F145*$H145*$K145*$CE$11</f>
        <v>0</v>
      </c>
      <c r="CF144" s="291"/>
      <c r="CG144" s="98">
        <f>CF144*$E145*$F145*$H145*$K145*$CG$11</f>
        <v>0</v>
      </c>
      <c r="CH144" s="291"/>
      <c r="CI144" s="98">
        <f>CH144*$E145*$F145*$H145*$K145*$CI$11</f>
        <v>0</v>
      </c>
      <c r="CJ144" s="291"/>
      <c r="CK144" s="98">
        <f>CJ144*$E145*$F145*$H145*$K145*$CK$11</f>
        <v>0</v>
      </c>
      <c r="CL144" s="291"/>
      <c r="CM144" s="98">
        <f>CL144*$E145*$F145*$H145*$K145*$CM$11</f>
        <v>0</v>
      </c>
      <c r="CN144" s="291"/>
      <c r="CO144" s="98">
        <f>CN144*$E145*$F145*$H145*$K145*$CO$11</f>
        <v>0</v>
      </c>
      <c r="CP144" s="291"/>
      <c r="CQ144" s="98">
        <f>CP144*$E145*$F145*$H145*$L145*$CQ$11</f>
        <v>0</v>
      </c>
      <c r="CR144" s="291"/>
      <c r="CS144" s="98">
        <f>CR144*$E145*$F145*$H145*$M145*$CS$11</f>
        <v>0</v>
      </c>
      <c r="CT144" s="97"/>
      <c r="CU144" s="98">
        <f>CT144*E145*F145*H145</f>
        <v>0</v>
      </c>
      <c r="CV144" s="97"/>
      <c r="CW144" s="98"/>
      <c r="CX144" s="331">
        <f t="shared" ref="CX144:CY146" si="251">SUM(P144+N145+Z144+R144+T144+AB144+X144+V144+AD144+AH144+AF144+AJ144+AL144+AP144+BL144+BR144+AN144+AZ144+BB144+CD144+CF144+CB144+CH144+CJ144+BV144+BX144+AR144+AT144+AV144+AX144+BN144+BP144+BT144+BD144+BF144+BH144+BJ144+BZ144+CL144+CN144+CP144+CR144+CT144+CV144)</f>
        <v>24</v>
      </c>
      <c r="CY144" s="331">
        <f t="shared" si="251"/>
        <v>837096.95999999996</v>
      </c>
    </row>
    <row r="145" spans="1:103" ht="30" x14ac:dyDescent="0.25">
      <c r="A145" s="91"/>
      <c r="B145" s="91">
        <v>98</v>
      </c>
      <c r="C145" s="245" t="s">
        <v>1114</v>
      </c>
      <c r="D145" s="92" t="s">
        <v>608</v>
      </c>
      <c r="E145" s="246">
        <v>13540</v>
      </c>
      <c r="F145" s="93">
        <v>1.84</v>
      </c>
      <c r="G145" s="93"/>
      <c r="H145" s="247">
        <v>1</v>
      </c>
      <c r="I145" s="248"/>
      <c r="J145" s="95">
        <v>1.4</v>
      </c>
      <c r="K145" s="95">
        <v>1.68</v>
      </c>
      <c r="L145" s="95">
        <v>2.23</v>
      </c>
      <c r="M145" s="96">
        <v>2.57</v>
      </c>
      <c r="N145" s="285">
        <v>24</v>
      </c>
      <c r="O145" s="98">
        <f>SUM(N145*$E145*$F145*$H145*$J145*$O$11)</f>
        <v>837096.95999999996</v>
      </c>
      <c r="P145" s="291">
        <v>0</v>
      </c>
      <c r="Q145" s="98">
        <f>SUM(P145*$E146*$F146*$H146*$J146*$Q$11)</f>
        <v>0</v>
      </c>
      <c r="R145" s="576">
        <v>0</v>
      </c>
      <c r="S145" s="566">
        <f>SUM(R145*$E146*$F146*$H146*$J146*$S$11)</f>
        <v>0</v>
      </c>
      <c r="T145" s="291">
        <v>0</v>
      </c>
      <c r="U145" s="98">
        <f>SUM(T145*$E146*$F146*$H146*$J146*$U$11)</f>
        <v>0</v>
      </c>
      <c r="V145" s="291">
        <v>0</v>
      </c>
      <c r="W145" s="98">
        <f>SUM(V145*$E146*$F146*$H146*$J146*$W$11)</f>
        <v>0</v>
      </c>
      <c r="X145" s="250"/>
      <c r="Y145" s="97">
        <f>SUM(X145*$E146*$F146*$H146*$J146*$Y$11)</f>
        <v>0</v>
      </c>
      <c r="Z145" s="326"/>
      <c r="AA145" s="98"/>
      <c r="AB145" s="291"/>
      <c r="AC145" s="98"/>
      <c r="AD145" s="291"/>
      <c r="AE145" s="98"/>
      <c r="AF145" s="291"/>
      <c r="AG145" s="98"/>
      <c r="AH145" s="291"/>
      <c r="AI145" s="98"/>
      <c r="AJ145" s="291">
        <v>0</v>
      </c>
      <c r="AK145" s="98">
        <f>AJ145*$E146*$F146*$H146*$K146*$AK$11</f>
        <v>0</v>
      </c>
      <c r="AL145" s="326"/>
      <c r="AM145" s="98">
        <f>SUM(AL145*$E146*$F146*$H146*$J146*$AM$11)</f>
        <v>0</v>
      </c>
      <c r="AN145" s="291"/>
      <c r="AO145" s="97">
        <f>SUM(AN145*$E146*$F146*$H146*$J146*$AO$11)</f>
        <v>0</v>
      </c>
      <c r="AP145" s="291">
        <v>0</v>
      </c>
      <c r="AQ145" s="98">
        <f>SUM(AP145*$E146*$F146*$H146*$J146*$AQ$11)</f>
        <v>0</v>
      </c>
      <c r="AR145" s="291">
        <v>0</v>
      </c>
      <c r="AS145" s="98">
        <f>SUM(AR145*$E146*$F146*$H146*$J146*$AS$11)</f>
        <v>0</v>
      </c>
      <c r="AT145" s="291"/>
      <c r="AU145" s="98">
        <f>SUM(AT145*$E146*$F146*$H146*$J146*$AU$11)</f>
        <v>0</v>
      </c>
      <c r="AV145" s="250"/>
      <c r="AW145" s="98">
        <f>SUM(AV145*$E146*$F146*$H146*$J146*$AW$11)</f>
        <v>0</v>
      </c>
      <c r="AX145" s="291"/>
      <c r="AY145" s="98">
        <f>SUM(AX145*$E146*$F146*$H146*$J146*$AY$11)</f>
        <v>0</v>
      </c>
      <c r="AZ145" s="291">
        <v>0</v>
      </c>
      <c r="BA145" s="98">
        <f>SUM(AZ145*$E146*$F146*$H146*$J146*$BA$11)</f>
        <v>0</v>
      </c>
      <c r="BB145" s="291"/>
      <c r="BC145" s="98">
        <f>SUM(BB145*$E146*$F146*$H146*$J146*$BC$11)</f>
        <v>0</v>
      </c>
      <c r="BD145" s="291">
        <v>0</v>
      </c>
      <c r="BE145" s="98">
        <f>SUM(BD145*$E146*$F146*$H146*$J146*$BE$11)</f>
        <v>0</v>
      </c>
      <c r="BF145" s="291">
        <v>0</v>
      </c>
      <c r="BG145" s="98">
        <f>SUM(BF145*$E146*$F146*$H146*$J146*$BG$11)</f>
        <v>0</v>
      </c>
      <c r="BH145" s="291">
        <v>0</v>
      </c>
      <c r="BI145" s="98">
        <f>SUM(BH145*$E146*$F146*$H146*$J146*$BI$11)</f>
        <v>0</v>
      </c>
      <c r="BJ145" s="291"/>
      <c r="BK145" s="98">
        <f>SUM(BJ145*$E146*$F146*$H146*$J146*$BK$11)</f>
        <v>0</v>
      </c>
      <c r="BL145" s="291">
        <v>0</v>
      </c>
      <c r="BM145" s="98">
        <f>BL145*$E146*$F146*$H146*$K146*$BM$11</f>
        <v>0</v>
      </c>
      <c r="BN145" s="291">
        <v>0</v>
      </c>
      <c r="BO145" s="98">
        <f>BN145*$E146*$F146*$H146*$K146*$BO$11</f>
        <v>0</v>
      </c>
      <c r="BP145" s="353">
        <v>0</v>
      </c>
      <c r="BQ145" s="98">
        <f>BP145*$E146*$F146*$H146*$K146*$BQ$11</f>
        <v>0</v>
      </c>
      <c r="BR145" s="291">
        <v>0</v>
      </c>
      <c r="BS145" s="98">
        <f>BR145*$E146*$F146*$H146*$K146*$BS$11</f>
        <v>0</v>
      </c>
      <c r="BT145" s="291">
        <v>0</v>
      </c>
      <c r="BU145" s="98">
        <f>BT145*$E146*$F146*$H146*$K146*$BU$11</f>
        <v>0</v>
      </c>
      <c r="BV145" s="346">
        <v>0</v>
      </c>
      <c r="BW145" s="98">
        <f>BV145*$E146*$F146*$H146*$K146*$BW$11</f>
        <v>0</v>
      </c>
      <c r="BX145" s="291"/>
      <c r="BY145" s="98">
        <f>BX145*$E146*$F146*$H146*$K146*$BY$11</f>
        <v>0</v>
      </c>
      <c r="BZ145" s="346"/>
      <c r="CA145" s="329">
        <f>BZ145*$E146*$F146*$H146*$K146*$CA$11</f>
        <v>0</v>
      </c>
      <c r="CB145" s="291">
        <v>0</v>
      </c>
      <c r="CC145" s="98">
        <f>CB145*$E146*$F146*$H146*$K146*$CC$11</f>
        <v>0</v>
      </c>
      <c r="CD145" s="291">
        <v>0</v>
      </c>
      <c r="CE145" s="98">
        <f>CD145*$E146*$F146*$H146*$K146*$CE$11</f>
        <v>0</v>
      </c>
      <c r="CF145" s="291">
        <v>0</v>
      </c>
      <c r="CG145" s="98">
        <f>CF145*$E146*$F146*$H146*$K146*$CG$11</f>
        <v>0</v>
      </c>
      <c r="CH145" s="291">
        <v>0</v>
      </c>
      <c r="CI145" s="98">
        <f>CH145*$E146*$F146*$H146*$K146*$CI$11</f>
        <v>0</v>
      </c>
      <c r="CJ145" s="291"/>
      <c r="CK145" s="98">
        <f>CJ145*$E146*$F146*$H146*$K146*$CK$11</f>
        <v>0</v>
      </c>
      <c r="CL145" s="291"/>
      <c r="CM145" s="98">
        <f>CL145*$E146*$F146*$H146*$K146*$CM$11</f>
        <v>0</v>
      </c>
      <c r="CN145" s="291">
        <v>0</v>
      </c>
      <c r="CO145" s="98">
        <f>CN145*$E146*$F146*$H146*$K146*$CO$11</f>
        <v>0</v>
      </c>
      <c r="CP145" s="291">
        <v>0</v>
      </c>
      <c r="CQ145" s="98">
        <f>CP145*$E146*$F146*$H146*$L146*$CQ$11</f>
        <v>0</v>
      </c>
      <c r="CR145" s="291">
        <v>0</v>
      </c>
      <c r="CS145" s="98">
        <f>CR145*$E146*$F146*$H146*$M146*$CS$11</f>
        <v>0</v>
      </c>
      <c r="CT145" s="97"/>
      <c r="CU145" s="98">
        <f>CT145*E146*F146*H146</f>
        <v>0</v>
      </c>
      <c r="CV145" s="97"/>
      <c r="CW145" s="98"/>
      <c r="CX145" s="331">
        <f t="shared" si="251"/>
        <v>0</v>
      </c>
      <c r="CY145" s="331">
        <f t="shared" si="251"/>
        <v>0</v>
      </c>
    </row>
    <row r="146" spans="1:103" x14ac:dyDescent="0.25">
      <c r="A146" s="91"/>
      <c r="B146" s="91">
        <v>99</v>
      </c>
      <c r="C146" s="245" t="s">
        <v>1115</v>
      </c>
      <c r="D146" s="168" t="s">
        <v>616</v>
      </c>
      <c r="E146" s="246">
        <v>13540</v>
      </c>
      <c r="F146" s="93">
        <v>2.1800000000000002</v>
      </c>
      <c r="G146" s="93"/>
      <c r="H146" s="247">
        <v>1</v>
      </c>
      <c r="I146" s="248"/>
      <c r="J146" s="95">
        <v>1.4</v>
      </c>
      <c r="K146" s="95">
        <v>1.68</v>
      </c>
      <c r="L146" s="95">
        <v>2.23</v>
      </c>
      <c r="M146" s="96">
        <v>2.57</v>
      </c>
      <c r="N146" s="285">
        <v>0</v>
      </c>
      <c r="O146" s="98">
        <f>SUM(N146*$E146*$F146*$H146*$J146*$O$11)</f>
        <v>0</v>
      </c>
      <c r="P146" s="291"/>
      <c r="Q146" s="98">
        <f>SUM(P146*$E147*$F147*$H147*$J147*$Q$11)</f>
        <v>0</v>
      </c>
      <c r="R146" s="576">
        <v>0</v>
      </c>
      <c r="S146" s="566">
        <f>SUM(R146*$E147*$F147*$H147*$J147*$S$11)</f>
        <v>0</v>
      </c>
      <c r="T146" s="291">
        <v>0</v>
      </c>
      <c r="U146" s="98">
        <f>SUM(T146*$E147*$F147*$H147*$J147*$U$11)</f>
        <v>0</v>
      </c>
      <c r="V146" s="291">
        <v>0</v>
      </c>
      <c r="W146" s="98">
        <f>SUM(V146*$E147*$F147*$H147*$J147*$W$11)</f>
        <v>0</v>
      </c>
      <c r="X146" s="250"/>
      <c r="Y146" s="97">
        <f>SUM(X146*$E147*$F147*$H147*$J147*$Y$11)</f>
        <v>0</v>
      </c>
      <c r="Z146" s="326"/>
      <c r="AA146" s="98"/>
      <c r="AB146" s="291"/>
      <c r="AC146" s="98"/>
      <c r="AD146" s="291"/>
      <c r="AE146" s="98"/>
      <c r="AF146" s="291"/>
      <c r="AG146" s="98"/>
      <c r="AH146" s="291"/>
      <c r="AI146" s="98"/>
      <c r="AJ146" s="291">
        <v>0</v>
      </c>
      <c r="AK146" s="98">
        <f>AJ146*$E147*$F147*$H147*$K147*$AK$11</f>
        <v>0</v>
      </c>
      <c r="AL146" s="326"/>
      <c r="AM146" s="98">
        <f>SUM(AL146*$E147*$F147*$H147*$J147*$AM$11)</f>
        <v>0</v>
      </c>
      <c r="AN146" s="291"/>
      <c r="AO146" s="97">
        <f>SUM(AN146*$E147*$F147*$H147*$J147*$AO$11)</f>
        <v>0</v>
      </c>
      <c r="AP146" s="291">
        <v>0</v>
      </c>
      <c r="AQ146" s="98">
        <f>SUM(AP146*$E147*$F147*$H147*$J147*$AQ$11)</f>
        <v>0</v>
      </c>
      <c r="AR146" s="291">
        <v>0</v>
      </c>
      <c r="AS146" s="98">
        <f>SUM(AR146*$E147*$F147*$H147*$J147*$AS$11)</f>
        <v>0</v>
      </c>
      <c r="AT146" s="291"/>
      <c r="AU146" s="98">
        <f>SUM(AT146*$E147*$F147*$H147*$J147*$AU$11)</f>
        <v>0</v>
      </c>
      <c r="AV146" s="250"/>
      <c r="AW146" s="98">
        <f>SUM(AV146*$E147*$F147*$H147*$J147*$AW$11)</f>
        <v>0</v>
      </c>
      <c r="AX146" s="291"/>
      <c r="AY146" s="98">
        <f>SUM(AX146*$E147*$F147*$H147*$J147*$AY$11)</f>
        <v>0</v>
      </c>
      <c r="AZ146" s="291">
        <v>0</v>
      </c>
      <c r="BA146" s="98">
        <f>SUM(AZ146*$E147*$F147*$H147*$J147*$BA$11)</f>
        <v>0</v>
      </c>
      <c r="BB146" s="291">
        <v>0</v>
      </c>
      <c r="BC146" s="98">
        <f>SUM(BB146*$E147*$F147*$H147*$J147*$BC$11)</f>
        <v>0</v>
      </c>
      <c r="BD146" s="291">
        <v>0</v>
      </c>
      <c r="BE146" s="98">
        <f>SUM(BD146*$E147*$F147*$H147*$J147*$BE$11)</f>
        <v>0</v>
      </c>
      <c r="BF146" s="291">
        <v>0</v>
      </c>
      <c r="BG146" s="98">
        <f>SUM(BF146*$E147*$F147*$H147*$J147*$BG$11)</f>
        <v>0</v>
      </c>
      <c r="BH146" s="291">
        <v>0</v>
      </c>
      <c r="BI146" s="98">
        <f>SUM(BH146*$E147*$F147*$H147*$J147*$BI$11)</f>
        <v>0</v>
      </c>
      <c r="BJ146" s="291"/>
      <c r="BK146" s="98">
        <f>SUM(BJ146*$E147*$F147*$H147*$J147*$BK$11)</f>
        <v>0</v>
      </c>
      <c r="BL146" s="291">
        <v>0</v>
      </c>
      <c r="BM146" s="98">
        <f>BL146*$E147*$F147*$H147*$K147*$BM$11</f>
        <v>0</v>
      </c>
      <c r="BN146" s="291">
        <v>0</v>
      </c>
      <c r="BO146" s="98">
        <f>BN146*$E147*$F147*$H147*$K147*$BO$11</f>
        <v>0</v>
      </c>
      <c r="BP146" s="353"/>
      <c r="BQ146" s="98">
        <f>BP146*$E147*$F147*$H147*$K147*$BQ$11</f>
        <v>0</v>
      </c>
      <c r="BR146" s="291">
        <v>0</v>
      </c>
      <c r="BS146" s="98">
        <f>BR146*$E147*$F147*$H147*$K147*$BS$11</f>
        <v>0</v>
      </c>
      <c r="BT146" s="291">
        <v>0</v>
      </c>
      <c r="BU146" s="98">
        <f>BT146*$E147*$F147*$H147*$K147*$BU$11</f>
        <v>0</v>
      </c>
      <c r="BV146" s="346"/>
      <c r="BW146" s="98">
        <f>BV146*$E147*$F147*$H147*$K147*$BW$11</f>
        <v>0</v>
      </c>
      <c r="BX146" s="291"/>
      <c r="BY146" s="98">
        <f>BX146*$E147*$F147*$H147*$K147*$BY$11</f>
        <v>0</v>
      </c>
      <c r="BZ146" s="346"/>
      <c r="CA146" s="329">
        <f>BZ146*$E147*$F147*$H147*$K147*$CA$11</f>
        <v>0</v>
      </c>
      <c r="CB146" s="291">
        <v>0</v>
      </c>
      <c r="CC146" s="98">
        <f>CB146*$E147*$F147*$H147*$K147*$CC$11</f>
        <v>0</v>
      </c>
      <c r="CD146" s="291">
        <v>0</v>
      </c>
      <c r="CE146" s="98">
        <f>CD146*$E147*$F147*$H147*$K147*$CE$11</f>
        <v>0</v>
      </c>
      <c r="CF146" s="291">
        <v>0</v>
      </c>
      <c r="CG146" s="98">
        <f>CF146*$E147*$F147*$H147*$K147*$CG$11</f>
        <v>0</v>
      </c>
      <c r="CH146" s="291">
        <v>0</v>
      </c>
      <c r="CI146" s="98">
        <f>CH146*$E147*$F147*$H147*$K147*$CI$11</f>
        <v>0</v>
      </c>
      <c r="CJ146" s="291"/>
      <c r="CK146" s="98">
        <f>CJ146*$E147*$F147*$H147*$K147*$CK$11</f>
        <v>0</v>
      </c>
      <c r="CL146" s="291"/>
      <c r="CM146" s="98">
        <f>CL146*$E147*$F147*$H147*$K147*$CM$11</f>
        <v>0</v>
      </c>
      <c r="CN146" s="291">
        <v>0</v>
      </c>
      <c r="CO146" s="98">
        <f>CN146*$E147*$F147*$H147*$K147*$CO$11</f>
        <v>0</v>
      </c>
      <c r="CP146" s="291">
        <v>0</v>
      </c>
      <c r="CQ146" s="98">
        <f>CP146*$E147*$F147*$H147*$L147*$CQ$11</f>
        <v>0</v>
      </c>
      <c r="CR146" s="291">
        <v>0</v>
      </c>
      <c r="CS146" s="98">
        <f>CR146*$E147*$F147*$H147*$M147*$CS$11</f>
        <v>0</v>
      </c>
      <c r="CT146" s="97"/>
      <c r="CU146" s="98">
        <f>CT146*E147*F147*H147</f>
        <v>0</v>
      </c>
      <c r="CV146" s="97"/>
      <c r="CW146" s="98"/>
      <c r="CX146" s="331">
        <f t="shared" si="251"/>
        <v>0</v>
      </c>
      <c r="CY146" s="331">
        <f t="shared" si="251"/>
        <v>0</v>
      </c>
    </row>
    <row r="147" spans="1:103" x14ac:dyDescent="0.25">
      <c r="A147" s="91"/>
      <c r="B147" s="91">
        <v>100</v>
      </c>
      <c r="C147" s="245" t="s">
        <v>1116</v>
      </c>
      <c r="D147" s="168" t="s">
        <v>618</v>
      </c>
      <c r="E147" s="246">
        <v>13540</v>
      </c>
      <c r="F147" s="93">
        <v>4.3099999999999996</v>
      </c>
      <c r="G147" s="93"/>
      <c r="H147" s="247">
        <v>1</v>
      </c>
      <c r="I147" s="248"/>
      <c r="J147" s="95">
        <v>1.4</v>
      </c>
      <c r="K147" s="95">
        <v>1.68</v>
      </c>
      <c r="L147" s="95">
        <v>2.23</v>
      </c>
      <c r="M147" s="96">
        <v>2.57</v>
      </c>
      <c r="N147" s="285"/>
      <c r="O147" s="98">
        <f>SUM(N147*$E147*$F147*$H147*$J147*$O$11)</f>
        <v>0</v>
      </c>
      <c r="P147" s="156">
        <f t="shared" ref="O147:BZ148" si="252">P148</f>
        <v>0</v>
      </c>
      <c r="Q147" s="156">
        <f t="shared" si="252"/>
        <v>0</v>
      </c>
      <c r="R147" s="574">
        <f t="shared" si="252"/>
        <v>0</v>
      </c>
      <c r="S147" s="574">
        <f t="shared" si="252"/>
        <v>0</v>
      </c>
      <c r="T147" s="156">
        <f t="shared" si="252"/>
        <v>0</v>
      </c>
      <c r="U147" s="156">
        <f t="shared" si="252"/>
        <v>0</v>
      </c>
      <c r="V147" s="156">
        <f t="shared" si="252"/>
        <v>0</v>
      </c>
      <c r="W147" s="156">
        <f t="shared" si="252"/>
        <v>0</v>
      </c>
      <c r="X147" s="156">
        <f t="shared" si="252"/>
        <v>0</v>
      </c>
      <c r="Y147" s="156">
        <f t="shared" si="252"/>
        <v>0</v>
      </c>
      <c r="Z147" s="156">
        <v>0</v>
      </c>
      <c r="AA147" s="156">
        <v>0</v>
      </c>
      <c r="AB147" s="156">
        <v>0</v>
      </c>
      <c r="AC147" s="156">
        <v>0</v>
      </c>
      <c r="AD147" s="156">
        <f>AD148</f>
        <v>22</v>
      </c>
      <c r="AE147" s="156">
        <f>AE148</f>
        <v>408691.35999999993</v>
      </c>
      <c r="AF147" s="156">
        <v>0</v>
      </c>
      <c r="AG147" s="156">
        <v>0</v>
      </c>
      <c r="AH147" s="156">
        <v>0</v>
      </c>
      <c r="AI147" s="156">
        <v>0</v>
      </c>
      <c r="AJ147" s="156">
        <f t="shared" ref="AJ147" si="253">AJ148</f>
        <v>0</v>
      </c>
      <c r="AK147" s="156">
        <f t="shared" si="252"/>
        <v>0</v>
      </c>
      <c r="AL147" s="156">
        <f t="shared" si="252"/>
        <v>0</v>
      </c>
      <c r="AM147" s="156">
        <f t="shared" si="252"/>
        <v>0</v>
      </c>
      <c r="AN147" s="156">
        <f t="shared" si="252"/>
        <v>0</v>
      </c>
      <c r="AO147" s="156">
        <f t="shared" si="252"/>
        <v>0</v>
      </c>
      <c r="AP147" s="156">
        <f t="shared" si="252"/>
        <v>0</v>
      </c>
      <c r="AQ147" s="156">
        <f t="shared" si="252"/>
        <v>0</v>
      </c>
      <c r="AR147" s="156">
        <f t="shared" si="252"/>
        <v>0</v>
      </c>
      <c r="AS147" s="156">
        <f t="shared" si="252"/>
        <v>0</v>
      </c>
      <c r="AT147" s="156">
        <f t="shared" si="252"/>
        <v>0</v>
      </c>
      <c r="AU147" s="156">
        <f t="shared" si="252"/>
        <v>0</v>
      </c>
      <c r="AV147" s="156">
        <f t="shared" si="252"/>
        <v>0</v>
      </c>
      <c r="AW147" s="156">
        <f t="shared" si="252"/>
        <v>0</v>
      </c>
      <c r="AX147" s="156">
        <f t="shared" si="252"/>
        <v>0</v>
      </c>
      <c r="AY147" s="156">
        <f t="shared" si="252"/>
        <v>0</v>
      </c>
      <c r="AZ147" s="156">
        <f t="shared" si="252"/>
        <v>0</v>
      </c>
      <c r="BA147" s="156">
        <f t="shared" si="252"/>
        <v>0</v>
      </c>
      <c r="BB147" s="156">
        <f t="shared" si="252"/>
        <v>0</v>
      </c>
      <c r="BC147" s="156">
        <f t="shared" si="252"/>
        <v>0</v>
      </c>
      <c r="BD147" s="156">
        <f t="shared" si="252"/>
        <v>0</v>
      </c>
      <c r="BE147" s="156">
        <f t="shared" si="252"/>
        <v>0</v>
      </c>
      <c r="BF147" s="156">
        <f t="shared" si="252"/>
        <v>0</v>
      </c>
      <c r="BG147" s="156">
        <f t="shared" si="252"/>
        <v>0</v>
      </c>
      <c r="BH147" s="156">
        <f t="shared" si="252"/>
        <v>0</v>
      </c>
      <c r="BI147" s="156">
        <f t="shared" si="252"/>
        <v>0</v>
      </c>
      <c r="BJ147" s="156">
        <f t="shared" si="252"/>
        <v>0</v>
      </c>
      <c r="BK147" s="156">
        <f t="shared" si="252"/>
        <v>0</v>
      </c>
      <c r="BL147" s="156">
        <f t="shared" si="252"/>
        <v>0</v>
      </c>
      <c r="BM147" s="156">
        <f t="shared" si="252"/>
        <v>0</v>
      </c>
      <c r="BN147" s="156">
        <f t="shared" si="252"/>
        <v>0</v>
      </c>
      <c r="BO147" s="156">
        <f t="shared" si="252"/>
        <v>0</v>
      </c>
      <c r="BP147" s="156">
        <f t="shared" si="252"/>
        <v>0</v>
      </c>
      <c r="BQ147" s="156">
        <f t="shared" si="252"/>
        <v>0</v>
      </c>
      <c r="BR147" s="156">
        <f t="shared" si="252"/>
        <v>0</v>
      </c>
      <c r="BS147" s="156">
        <f t="shared" si="252"/>
        <v>0</v>
      </c>
      <c r="BT147" s="156">
        <f t="shared" si="252"/>
        <v>0</v>
      </c>
      <c r="BU147" s="156">
        <f t="shared" si="252"/>
        <v>0</v>
      </c>
      <c r="BV147" s="352">
        <f t="shared" si="252"/>
        <v>0</v>
      </c>
      <c r="BW147" s="156">
        <f t="shared" si="252"/>
        <v>0</v>
      </c>
      <c r="BX147" s="156">
        <f t="shared" si="252"/>
        <v>0</v>
      </c>
      <c r="BY147" s="156">
        <f t="shared" si="252"/>
        <v>0</v>
      </c>
      <c r="BZ147" s="352">
        <f t="shared" si="252"/>
        <v>0</v>
      </c>
      <c r="CA147" s="352">
        <f t="shared" ref="CA147:CY147" si="254">CA148</f>
        <v>0</v>
      </c>
      <c r="CB147" s="156">
        <f t="shared" si="254"/>
        <v>11</v>
      </c>
      <c r="CC147" s="156">
        <f t="shared" si="254"/>
        <v>245214.81600000002</v>
      </c>
      <c r="CD147" s="156">
        <f t="shared" si="254"/>
        <v>0</v>
      </c>
      <c r="CE147" s="156">
        <f t="shared" si="254"/>
        <v>0</v>
      </c>
      <c r="CF147" s="156">
        <f t="shared" si="254"/>
        <v>0</v>
      </c>
      <c r="CG147" s="156">
        <f t="shared" si="254"/>
        <v>0</v>
      </c>
      <c r="CH147" s="156">
        <f t="shared" si="254"/>
        <v>0</v>
      </c>
      <c r="CI147" s="156">
        <f t="shared" si="254"/>
        <v>0</v>
      </c>
      <c r="CJ147" s="156">
        <f t="shared" si="254"/>
        <v>0</v>
      </c>
      <c r="CK147" s="156">
        <f t="shared" si="254"/>
        <v>0</v>
      </c>
      <c r="CL147" s="156">
        <f t="shared" si="254"/>
        <v>0</v>
      </c>
      <c r="CM147" s="156">
        <f t="shared" si="254"/>
        <v>0</v>
      </c>
      <c r="CN147" s="156">
        <f t="shared" si="254"/>
        <v>0</v>
      </c>
      <c r="CO147" s="156">
        <f t="shared" si="254"/>
        <v>0</v>
      </c>
      <c r="CP147" s="156">
        <f t="shared" si="254"/>
        <v>0</v>
      </c>
      <c r="CQ147" s="156">
        <f t="shared" si="254"/>
        <v>0</v>
      </c>
      <c r="CR147" s="156">
        <f t="shared" si="254"/>
        <v>0</v>
      </c>
      <c r="CS147" s="156">
        <f t="shared" si="254"/>
        <v>0</v>
      </c>
      <c r="CT147" s="156">
        <f t="shared" si="254"/>
        <v>0</v>
      </c>
      <c r="CU147" s="156">
        <f t="shared" si="254"/>
        <v>0</v>
      </c>
      <c r="CV147" s="156">
        <f t="shared" si="254"/>
        <v>0</v>
      </c>
      <c r="CW147" s="156">
        <f t="shared" si="254"/>
        <v>0</v>
      </c>
      <c r="CX147" s="156">
        <f t="shared" si="254"/>
        <v>33</v>
      </c>
      <c r="CY147" s="156">
        <f t="shared" si="254"/>
        <v>653906.17599999998</v>
      </c>
    </row>
    <row r="148" spans="1:103" x14ac:dyDescent="0.25">
      <c r="A148" s="91">
        <v>26</v>
      </c>
      <c r="B148" s="91"/>
      <c r="C148" s="245" t="s">
        <v>1117</v>
      </c>
      <c r="D148" s="243" t="s">
        <v>625</v>
      </c>
      <c r="E148" s="246">
        <v>13540</v>
      </c>
      <c r="F148" s="157">
        <v>0.98</v>
      </c>
      <c r="G148" s="157"/>
      <c r="H148" s="236">
        <v>1</v>
      </c>
      <c r="I148" s="68"/>
      <c r="J148" s="95">
        <v>1.4</v>
      </c>
      <c r="K148" s="95">
        <v>1.68</v>
      </c>
      <c r="L148" s="95">
        <v>2.23</v>
      </c>
      <c r="M148" s="96">
        <v>2.57</v>
      </c>
      <c r="N148" s="156">
        <f>N149</f>
        <v>0</v>
      </c>
      <c r="O148" s="156">
        <f t="shared" si="252"/>
        <v>0</v>
      </c>
      <c r="P148" s="250"/>
      <c r="Q148" s="98">
        <f>SUM(P148*$E149*$F149*$H149*$J149*$Q$11)</f>
        <v>0</v>
      </c>
      <c r="R148" s="565"/>
      <c r="S148" s="566">
        <f>SUM(R148*$E149*$F149*$H149*$J149*$S$11)</f>
        <v>0</v>
      </c>
      <c r="T148" s="250"/>
      <c r="U148" s="98">
        <f>SUM(T148*$E149*$F149*$H149*$J149*$U$11)</f>
        <v>0</v>
      </c>
      <c r="V148" s="250"/>
      <c r="W148" s="98">
        <f>SUM(V148*$E149*$F149*$H149*$J149*$W$11)</f>
        <v>0</v>
      </c>
      <c r="X148" s="250"/>
      <c r="Y148" s="97">
        <f>SUM(X148*$E149*$F149*$H149*$J149*$Y$11)</f>
        <v>0</v>
      </c>
      <c r="Z148" s="326">
        <v>0</v>
      </c>
      <c r="AA148" s="98">
        <v>0</v>
      </c>
      <c r="AB148" s="250">
        <v>0</v>
      </c>
      <c r="AC148" s="98">
        <v>0</v>
      </c>
      <c r="AD148" s="250">
        <v>22</v>
      </c>
      <c r="AE148" s="98">
        <f>AD148*F149*E149*H149*J149</f>
        <v>408691.35999999993</v>
      </c>
      <c r="AF148" s="250">
        <v>0</v>
      </c>
      <c r="AG148" s="98">
        <v>0</v>
      </c>
      <c r="AH148" s="250">
        <v>0</v>
      </c>
      <c r="AI148" s="98">
        <v>0</v>
      </c>
      <c r="AJ148" s="250"/>
      <c r="AK148" s="98">
        <f>AJ148*$E149*$F149*$H149*$K149*$AK$11</f>
        <v>0</v>
      </c>
      <c r="AL148" s="326"/>
      <c r="AM148" s="98">
        <f>SUM(AL148*$E149*$F149*$H149*$J149*$AM$11)</f>
        <v>0</v>
      </c>
      <c r="AN148" s="250"/>
      <c r="AO148" s="97">
        <f>SUM(AN148*$E149*$F149*$H149*$J149*$AO$11)</f>
        <v>0</v>
      </c>
      <c r="AP148" s="250"/>
      <c r="AQ148" s="98">
        <f>SUM(AP148*$E149*$F149*$H149*$J149*$AQ$11)</f>
        <v>0</v>
      </c>
      <c r="AR148" s="250"/>
      <c r="AS148" s="98">
        <f>SUM(AR148*$E149*$F149*$H149*$J149*$AS$11)</f>
        <v>0</v>
      </c>
      <c r="AT148" s="250"/>
      <c r="AU148" s="98">
        <f>SUM(AT148*$E149*$F149*$H149*$J149*$AU$11)</f>
        <v>0</v>
      </c>
      <c r="AV148" s="250"/>
      <c r="AW148" s="98">
        <f>SUM(AV148*$E149*$F149*$H149*$J149*$AW$11)</f>
        <v>0</v>
      </c>
      <c r="AX148" s="250"/>
      <c r="AY148" s="98">
        <f>SUM(AX148*$E149*$F149*$H149*$J149*$AY$11)</f>
        <v>0</v>
      </c>
      <c r="AZ148" s="250"/>
      <c r="BA148" s="98">
        <f>SUM(AZ148*$E149*$F149*$H149*$J149*$BA$11)</f>
        <v>0</v>
      </c>
      <c r="BB148" s="250"/>
      <c r="BC148" s="98">
        <f>SUM(BB148*$E149*$F149*$H149*$J149*$BC$11)</f>
        <v>0</v>
      </c>
      <c r="BD148" s="250"/>
      <c r="BE148" s="98">
        <f>SUM(BD148*$E149*$F149*$H149*$J149*$BE$11)</f>
        <v>0</v>
      </c>
      <c r="BF148" s="250"/>
      <c r="BG148" s="98">
        <f>SUM(BF148*$E149*$F149*$H149*$J149*$BG$11)</f>
        <v>0</v>
      </c>
      <c r="BH148" s="250"/>
      <c r="BI148" s="98">
        <f>SUM(BH148*$E149*$F149*$H149*$J149*$BI$11)</f>
        <v>0</v>
      </c>
      <c r="BJ148" s="250"/>
      <c r="BK148" s="98">
        <f>SUM(BJ148*$E149*$F149*$H149*$J149*$BK$11)</f>
        <v>0</v>
      </c>
      <c r="BL148" s="250"/>
      <c r="BM148" s="98">
        <f>BL148*$E149*$F149*$H149*$K149*$BM$11</f>
        <v>0</v>
      </c>
      <c r="BN148" s="250"/>
      <c r="BO148" s="98">
        <f>BN148*$E149*$F149*$H149*$K149*$BO$11</f>
        <v>0</v>
      </c>
      <c r="BP148" s="353"/>
      <c r="BQ148" s="98">
        <f>BP148*$E149*$F149*$H149*$K149*$BQ$11</f>
        <v>0</v>
      </c>
      <c r="BR148" s="330"/>
      <c r="BS148" s="98">
        <f>BR148*$E149*$F149*$H149*$K149*$BS$11</f>
        <v>0</v>
      </c>
      <c r="BT148" s="250"/>
      <c r="BU148" s="98">
        <f>BT148*$E149*$F149*$H149*$K149*$BU$11</f>
        <v>0</v>
      </c>
      <c r="BV148" s="328"/>
      <c r="BW148" s="98">
        <f>BV148*$E149*$F149*$H149*$K149*$BW$11</f>
        <v>0</v>
      </c>
      <c r="BX148" s="250"/>
      <c r="BY148" s="98">
        <f>BX148*$E149*$F149*$H149*$K149*$BY$11</f>
        <v>0</v>
      </c>
      <c r="BZ148" s="328"/>
      <c r="CA148" s="329">
        <f>BZ148*$E149*$F149*$H149*$K149*$CA$11</f>
        <v>0</v>
      </c>
      <c r="CB148" s="330">
        <v>11</v>
      </c>
      <c r="CC148" s="98">
        <f>CB148*$E149*$F149*$H149*$K149*$CC$11</f>
        <v>245214.81600000002</v>
      </c>
      <c r="CD148" s="250"/>
      <c r="CE148" s="98">
        <f>CD148*$E149*$F149*$H149*$K149*$CE$11</f>
        <v>0</v>
      </c>
      <c r="CF148" s="250"/>
      <c r="CG148" s="98">
        <f>CF148*$E149*$F149*$H149*$K149*$CG$11</f>
        <v>0</v>
      </c>
      <c r="CH148" s="250"/>
      <c r="CI148" s="98">
        <f>CH148*$E149*$F149*$H149*$K149*$CI$11</f>
        <v>0</v>
      </c>
      <c r="CJ148" s="250"/>
      <c r="CK148" s="98">
        <f>CJ148*$E149*$F149*$H149*$K149*$CK$11</f>
        <v>0</v>
      </c>
      <c r="CL148" s="250"/>
      <c r="CM148" s="98">
        <f>CL148*$E149*$F149*$H149*$K149*$CM$11</f>
        <v>0</v>
      </c>
      <c r="CN148" s="250"/>
      <c r="CO148" s="98">
        <f>CN148*$E149*$F149*$H149*$K149*$CO$11</f>
        <v>0</v>
      </c>
      <c r="CP148" s="250"/>
      <c r="CQ148" s="98">
        <f>CP148*$E149*$F149*$H149*$L149*$CQ$11</f>
        <v>0</v>
      </c>
      <c r="CR148" s="250"/>
      <c r="CS148" s="98">
        <f>CR148*$E149*$F149*$H149*$M149*$CS$11</f>
        <v>0</v>
      </c>
      <c r="CT148" s="97"/>
      <c r="CU148" s="98">
        <f>CT148*E149*F149*H149</f>
        <v>0</v>
      </c>
      <c r="CV148" s="97"/>
      <c r="CW148" s="98"/>
      <c r="CX148" s="331">
        <f>SUM(P148+N149+Z148+R148+T148+AB148+X148+V148+AD148+AH148+AF148+AJ148+AL148+AP148+BL148+BR148+AN148+AZ148+BB148+CD148+CF148+CB148+CH148+CJ148+BV148+BX148+AR148+AT148+AV148+AX148+BN148+BP148+BT148+BD148+BF148+BH148+BJ148+BZ148+CL148+CN148+CP148+CR148+CT148+CV148)</f>
        <v>33</v>
      </c>
      <c r="CY148" s="331">
        <f>SUM(Q148+O149+AA148+S148+U148+AC148+Y148+W148+AE148+AI148+AG148+AK148+AM148+AQ148+BM148+BS148+AO148+BA148+BC148+CE148+CG148+CC148+CI148+CK148+BW148+BY148+AS148+AU148+AW148+AY148+BO148+BQ148+BU148+BE148+BG148+BI148+BK148+CA148+CM148+CO148+CQ148+CS148+CU148+CW148)</f>
        <v>653906.17599999998</v>
      </c>
    </row>
    <row r="149" spans="1:103" ht="45" x14ac:dyDescent="0.25">
      <c r="A149" s="91"/>
      <c r="B149" s="91">
        <v>101</v>
      </c>
      <c r="C149" s="245" t="s">
        <v>1118</v>
      </c>
      <c r="D149" s="168" t="s">
        <v>627</v>
      </c>
      <c r="E149" s="246">
        <v>13540</v>
      </c>
      <c r="F149" s="93">
        <v>0.98</v>
      </c>
      <c r="G149" s="93"/>
      <c r="H149" s="247">
        <v>1</v>
      </c>
      <c r="I149" s="248"/>
      <c r="J149" s="95">
        <v>1.4</v>
      </c>
      <c r="K149" s="95">
        <v>1.68</v>
      </c>
      <c r="L149" s="95">
        <v>2.23</v>
      </c>
      <c r="M149" s="96">
        <v>2.57</v>
      </c>
      <c r="N149" s="249"/>
      <c r="O149" s="98">
        <f>SUM(N149*$E149*$F149*$H149*$J149*$O$11)</f>
        <v>0</v>
      </c>
      <c r="P149" s="156">
        <f t="shared" ref="O149:BZ150" si="255">P150</f>
        <v>0</v>
      </c>
      <c r="Q149" s="156">
        <f t="shared" si="255"/>
        <v>0</v>
      </c>
      <c r="R149" s="574">
        <f t="shared" si="255"/>
        <v>0</v>
      </c>
      <c r="S149" s="574">
        <f t="shared" si="255"/>
        <v>0</v>
      </c>
      <c r="T149" s="156">
        <f t="shared" si="255"/>
        <v>0</v>
      </c>
      <c r="U149" s="156">
        <f t="shared" si="255"/>
        <v>0</v>
      </c>
      <c r="V149" s="156">
        <f t="shared" si="255"/>
        <v>0</v>
      </c>
      <c r="W149" s="156">
        <f t="shared" si="255"/>
        <v>0</v>
      </c>
      <c r="X149" s="156">
        <f t="shared" si="255"/>
        <v>0</v>
      </c>
      <c r="Y149" s="156">
        <f t="shared" si="255"/>
        <v>0</v>
      </c>
      <c r="Z149" s="156">
        <v>0</v>
      </c>
      <c r="AA149" s="156">
        <v>0</v>
      </c>
      <c r="AB149" s="156">
        <v>0</v>
      </c>
      <c r="AC149" s="156">
        <v>0</v>
      </c>
      <c r="AD149" s="156">
        <f>AD150</f>
        <v>1</v>
      </c>
      <c r="AE149" s="156">
        <f>AE150</f>
        <v>14027.44</v>
      </c>
      <c r="AF149" s="156">
        <f>AF150</f>
        <v>3</v>
      </c>
      <c r="AG149" s="156">
        <f>AG150</f>
        <v>42082.32</v>
      </c>
      <c r="AH149" s="156">
        <v>0</v>
      </c>
      <c r="AI149" s="156">
        <v>0</v>
      </c>
      <c r="AJ149" s="156">
        <f t="shared" ref="AJ149" si="256">AJ150</f>
        <v>3</v>
      </c>
      <c r="AK149" s="156">
        <f t="shared" si="255"/>
        <v>50498.784</v>
      </c>
      <c r="AL149" s="156">
        <f t="shared" si="255"/>
        <v>0</v>
      </c>
      <c r="AM149" s="156">
        <f t="shared" si="255"/>
        <v>0</v>
      </c>
      <c r="AN149" s="156">
        <f t="shared" si="255"/>
        <v>0</v>
      </c>
      <c r="AO149" s="156">
        <f t="shared" si="255"/>
        <v>0</v>
      </c>
      <c r="AP149" s="156">
        <f t="shared" si="255"/>
        <v>0</v>
      </c>
      <c r="AQ149" s="156">
        <f t="shared" si="255"/>
        <v>0</v>
      </c>
      <c r="AR149" s="156">
        <f t="shared" si="255"/>
        <v>0</v>
      </c>
      <c r="AS149" s="156">
        <f t="shared" si="255"/>
        <v>0</v>
      </c>
      <c r="AT149" s="156">
        <f t="shared" si="255"/>
        <v>0</v>
      </c>
      <c r="AU149" s="156">
        <f t="shared" si="255"/>
        <v>0</v>
      </c>
      <c r="AV149" s="156">
        <f t="shared" si="255"/>
        <v>0</v>
      </c>
      <c r="AW149" s="156">
        <f t="shared" si="255"/>
        <v>0</v>
      </c>
      <c r="AX149" s="156">
        <f t="shared" si="255"/>
        <v>0</v>
      </c>
      <c r="AY149" s="156">
        <f t="shared" si="255"/>
        <v>0</v>
      </c>
      <c r="AZ149" s="156">
        <f t="shared" si="255"/>
        <v>0</v>
      </c>
      <c r="BA149" s="156">
        <f t="shared" si="255"/>
        <v>0</v>
      </c>
      <c r="BB149" s="156">
        <f t="shared" si="255"/>
        <v>0</v>
      </c>
      <c r="BC149" s="156">
        <f t="shared" si="255"/>
        <v>0</v>
      </c>
      <c r="BD149" s="156">
        <f t="shared" si="255"/>
        <v>8</v>
      </c>
      <c r="BE149" s="156">
        <f t="shared" si="255"/>
        <v>112219.52</v>
      </c>
      <c r="BF149" s="156">
        <f t="shared" si="255"/>
        <v>0</v>
      </c>
      <c r="BG149" s="156">
        <f t="shared" si="255"/>
        <v>0</v>
      </c>
      <c r="BH149" s="156">
        <f t="shared" si="255"/>
        <v>0</v>
      </c>
      <c r="BI149" s="156">
        <f t="shared" si="255"/>
        <v>0</v>
      </c>
      <c r="BJ149" s="156">
        <f t="shared" si="255"/>
        <v>1</v>
      </c>
      <c r="BK149" s="156">
        <f t="shared" si="255"/>
        <v>14027.44</v>
      </c>
      <c r="BL149" s="156">
        <f t="shared" si="255"/>
        <v>0</v>
      </c>
      <c r="BM149" s="156">
        <f t="shared" si="255"/>
        <v>0</v>
      </c>
      <c r="BN149" s="156">
        <f t="shared" si="255"/>
        <v>0</v>
      </c>
      <c r="BO149" s="156">
        <f t="shared" si="255"/>
        <v>0</v>
      </c>
      <c r="BP149" s="156">
        <f t="shared" si="255"/>
        <v>0</v>
      </c>
      <c r="BQ149" s="156">
        <f t="shared" si="255"/>
        <v>0</v>
      </c>
      <c r="BR149" s="156">
        <f t="shared" si="255"/>
        <v>5</v>
      </c>
      <c r="BS149" s="156">
        <f t="shared" si="255"/>
        <v>84164.64</v>
      </c>
      <c r="BT149" s="156">
        <f t="shared" si="255"/>
        <v>0</v>
      </c>
      <c r="BU149" s="156">
        <f t="shared" si="255"/>
        <v>0</v>
      </c>
      <c r="BV149" s="352">
        <f t="shared" si="255"/>
        <v>0</v>
      </c>
      <c r="BW149" s="156">
        <f t="shared" si="255"/>
        <v>0</v>
      </c>
      <c r="BX149" s="156">
        <f t="shared" si="255"/>
        <v>0</v>
      </c>
      <c r="BY149" s="156">
        <f t="shared" si="255"/>
        <v>0</v>
      </c>
      <c r="BZ149" s="352">
        <f t="shared" si="255"/>
        <v>0</v>
      </c>
      <c r="CA149" s="352">
        <f t="shared" ref="CA149:CY149" si="257">CA150</f>
        <v>0</v>
      </c>
      <c r="CB149" s="156">
        <f t="shared" si="257"/>
        <v>0</v>
      </c>
      <c r="CC149" s="156">
        <f t="shared" si="257"/>
        <v>0</v>
      </c>
      <c r="CD149" s="156">
        <f t="shared" si="257"/>
        <v>0</v>
      </c>
      <c r="CE149" s="156">
        <f t="shared" si="257"/>
        <v>0</v>
      </c>
      <c r="CF149" s="156">
        <f t="shared" si="257"/>
        <v>0</v>
      </c>
      <c r="CG149" s="156">
        <f t="shared" si="257"/>
        <v>0</v>
      </c>
      <c r="CH149" s="156">
        <f t="shared" si="257"/>
        <v>0</v>
      </c>
      <c r="CI149" s="156">
        <f t="shared" si="257"/>
        <v>0</v>
      </c>
      <c r="CJ149" s="156">
        <f t="shared" si="257"/>
        <v>0</v>
      </c>
      <c r="CK149" s="156">
        <f t="shared" si="257"/>
        <v>0</v>
      </c>
      <c r="CL149" s="156">
        <f t="shared" si="257"/>
        <v>1</v>
      </c>
      <c r="CM149" s="156">
        <f t="shared" si="257"/>
        <v>16832.928</v>
      </c>
      <c r="CN149" s="156">
        <f t="shared" si="257"/>
        <v>0</v>
      </c>
      <c r="CO149" s="156">
        <f t="shared" si="257"/>
        <v>0</v>
      </c>
      <c r="CP149" s="156">
        <f t="shared" si="257"/>
        <v>0</v>
      </c>
      <c r="CQ149" s="156">
        <f t="shared" si="257"/>
        <v>0</v>
      </c>
      <c r="CR149" s="156">
        <f t="shared" si="257"/>
        <v>0</v>
      </c>
      <c r="CS149" s="156">
        <f t="shared" si="257"/>
        <v>0</v>
      </c>
      <c r="CT149" s="156">
        <f t="shared" si="257"/>
        <v>0</v>
      </c>
      <c r="CU149" s="156">
        <f t="shared" si="257"/>
        <v>0</v>
      </c>
      <c r="CV149" s="156">
        <f t="shared" si="257"/>
        <v>0</v>
      </c>
      <c r="CW149" s="156">
        <f t="shared" si="257"/>
        <v>0</v>
      </c>
      <c r="CX149" s="156">
        <f t="shared" si="257"/>
        <v>22</v>
      </c>
      <c r="CY149" s="156">
        <f t="shared" si="257"/>
        <v>333853.07200000004</v>
      </c>
    </row>
    <row r="150" spans="1:103" x14ac:dyDescent="0.25">
      <c r="A150" s="91">
        <v>27</v>
      </c>
      <c r="B150" s="91"/>
      <c r="C150" s="245" t="s">
        <v>1119</v>
      </c>
      <c r="D150" s="243" t="s">
        <v>628</v>
      </c>
      <c r="E150" s="246">
        <v>13540</v>
      </c>
      <c r="F150" s="157">
        <v>0.74</v>
      </c>
      <c r="G150" s="157"/>
      <c r="H150" s="236">
        <v>1</v>
      </c>
      <c r="I150" s="68"/>
      <c r="J150" s="95">
        <v>1.4</v>
      </c>
      <c r="K150" s="95">
        <v>1.68</v>
      </c>
      <c r="L150" s="95">
        <v>2.23</v>
      </c>
      <c r="M150" s="96">
        <v>2.57</v>
      </c>
      <c r="N150" s="156">
        <f>N151</f>
        <v>0</v>
      </c>
      <c r="O150" s="156">
        <f t="shared" si="255"/>
        <v>0</v>
      </c>
      <c r="P150" s="250"/>
      <c r="Q150" s="98">
        <f>SUM(P150*$E151*$F151*$H151*$J151*$Q$11)</f>
        <v>0</v>
      </c>
      <c r="R150" s="565"/>
      <c r="S150" s="566">
        <f>SUM(R150*$E151*$F151*$H151*$J151*$S$11)</f>
        <v>0</v>
      </c>
      <c r="T150" s="250"/>
      <c r="U150" s="98">
        <f>SUM(T150*$E151*$F151*$H151*$J151*$U$11)</f>
        <v>0</v>
      </c>
      <c r="V150" s="250"/>
      <c r="W150" s="98">
        <f>SUM(V150*$E151*$F151*$H151*$J151*$W$11)</f>
        <v>0</v>
      </c>
      <c r="X150" s="250"/>
      <c r="Y150" s="97">
        <f>SUM(X150*$E151*$F151*$H151*$J151*$Y$11)</f>
        <v>0</v>
      </c>
      <c r="Z150" s="326">
        <v>0</v>
      </c>
      <c r="AA150" s="98">
        <v>0</v>
      </c>
      <c r="AB150" s="250">
        <v>0</v>
      </c>
      <c r="AC150" s="98">
        <v>0</v>
      </c>
      <c r="AD150" s="250">
        <v>1</v>
      </c>
      <c r="AE150" s="98">
        <f>AD150*E151*F151*H151*J151</f>
        <v>14027.44</v>
      </c>
      <c r="AF150" s="250">
        <v>3</v>
      </c>
      <c r="AG150" s="98">
        <f>AF150*E151*F151*H151*J151</f>
        <v>42082.32</v>
      </c>
      <c r="AH150" s="250">
        <v>0</v>
      </c>
      <c r="AI150" s="98">
        <v>0</v>
      </c>
      <c r="AJ150" s="357">
        <v>3</v>
      </c>
      <c r="AK150" s="98">
        <f>AJ150*$E151*$F151*$H151*$K151*$AK$11</f>
        <v>50498.784</v>
      </c>
      <c r="AL150" s="326"/>
      <c r="AM150" s="98">
        <f>SUM(AL150*$E151*$F151*$H151*$J151*$AM$11)</f>
        <v>0</v>
      </c>
      <c r="AN150" s="250"/>
      <c r="AO150" s="97">
        <f>SUM(AN150*$E151*$F151*$H151*$J151*$AO$11)</f>
        <v>0</v>
      </c>
      <c r="AP150" s="250"/>
      <c r="AQ150" s="98">
        <f>SUM(AP150*$E151*$F151*$H151*$J151*$AQ$11)</f>
        <v>0</v>
      </c>
      <c r="AR150" s="250"/>
      <c r="AS150" s="98">
        <f>SUM(AR150*$E151*$F151*$H151*$J151*$AS$11)</f>
        <v>0</v>
      </c>
      <c r="AT150" s="250"/>
      <c r="AU150" s="98">
        <f>SUM(AT150*$E151*$F151*$H151*$J151*$AU$11)</f>
        <v>0</v>
      </c>
      <c r="AV150" s="250"/>
      <c r="AW150" s="98">
        <f>SUM(AV150*$E151*$F151*$H151*$J151*$AW$11)</f>
        <v>0</v>
      </c>
      <c r="AX150" s="250"/>
      <c r="AY150" s="98">
        <f>SUM(AX150*$E151*$F151*$H151*$J151*$AY$11)</f>
        <v>0</v>
      </c>
      <c r="AZ150" s="250"/>
      <c r="BA150" s="98">
        <f>SUM(AZ150*$E151*$F151*$H151*$J151*$BA$11)</f>
        <v>0</v>
      </c>
      <c r="BB150" s="250"/>
      <c r="BC150" s="98">
        <f>SUM(BB150*$E151*$F151*$H151*$J151*$BC$11)</f>
        <v>0</v>
      </c>
      <c r="BD150" s="250">
        <v>8</v>
      </c>
      <c r="BE150" s="98">
        <f>SUM(BD150*$E151*$F151*$H151*$J151*$BE$11)</f>
        <v>112219.52</v>
      </c>
      <c r="BF150" s="250"/>
      <c r="BG150" s="98">
        <f>SUM(BF150*$E151*$F151*$H151*$J151*$BG$11)</f>
        <v>0</v>
      </c>
      <c r="BH150" s="250"/>
      <c r="BI150" s="98">
        <f>SUM(BH150*$E151*$F151*$H151*$J151*$BI$11)</f>
        <v>0</v>
      </c>
      <c r="BJ150" s="250">
        <v>1</v>
      </c>
      <c r="BK150" s="98">
        <f>SUM(BJ150*$E151*$F151*$H151*$J151*$BK$11)</f>
        <v>14027.44</v>
      </c>
      <c r="BL150" s="250"/>
      <c r="BM150" s="98">
        <f>BL150*$E151*$F151*$H151*$K151*$BM$11</f>
        <v>0</v>
      </c>
      <c r="BN150" s="250"/>
      <c r="BO150" s="98">
        <f>BN150*$E151*$F151*$H151*$K151*$BO$11</f>
        <v>0</v>
      </c>
      <c r="BP150" s="353"/>
      <c r="BQ150" s="98">
        <f>BP150*$E151*$F151*$H151*$K151*$BQ$11</f>
        <v>0</v>
      </c>
      <c r="BR150" s="250">
        <v>5</v>
      </c>
      <c r="BS150" s="98">
        <f>BR150*$E151*$F151*$H151*$K151*$BS$11</f>
        <v>84164.64</v>
      </c>
      <c r="BT150" s="250"/>
      <c r="BU150" s="98">
        <f>BT150*$E151*$F151*$H151*$K151*$BU$11</f>
        <v>0</v>
      </c>
      <c r="BV150" s="328"/>
      <c r="BW150" s="98">
        <f>BV150*$E151*$F151*$H151*$K151*$BW$11</f>
        <v>0</v>
      </c>
      <c r="BX150" s="250"/>
      <c r="BY150" s="98">
        <f>BX150*$E151*$F151*$H151*$K151*$BY$11</f>
        <v>0</v>
      </c>
      <c r="BZ150" s="328"/>
      <c r="CA150" s="329">
        <f>BZ150*$E151*$F151*$H151*$K151*$CA$11</f>
        <v>0</v>
      </c>
      <c r="CB150" s="330"/>
      <c r="CC150" s="98">
        <f>CB150*$E151*$F151*$H151*$K151*$CC$11</f>
        <v>0</v>
      </c>
      <c r="CD150" s="250"/>
      <c r="CE150" s="98">
        <f>CD150*$E151*$F151*$H151*$K151*$CE$11</f>
        <v>0</v>
      </c>
      <c r="CF150" s="250"/>
      <c r="CG150" s="98">
        <f>CF150*$E151*$F151*$H151*$K151*$CG$11</f>
        <v>0</v>
      </c>
      <c r="CH150" s="250"/>
      <c r="CI150" s="98">
        <f>CH150*$E151*$F151*$H151*$K151*$CI$11</f>
        <v>0</v>
      </c>
      <c r="CJ150" s="250"/>
      <c r="CK150" s="98">
        <f>CJ150*$E151*$F151*$H151*$K151*$CK$11</f>
        <v>0</v>
      </c>
      <c r="CL150" s="250">
        <v>1</v>
      </c>
      <c r="CM150" s="98">
        <f>CL150*$E151*$F151*$H151*$K151*$CM$11</f>
        <v>16832.928</v>
      </c>
      <c r="CN150" s="250"/>
      <c r="CO150" s="98">
        <f>CN150*$E151*$F151*$H151*$K151*$CO$11</f>
        <v>0</v>
      </c>
      <c r="CP150" s="250"/>
      <c r="CQ150" s="98">
        <f>CP150*$E151*$F151*$H151*$L151*$CQ$11</f>
        <v>0</v>
      </c>
      <c r="CR150" s="250"/>
      <c r="CS150" s="98">
        <f>CR150*$E151*$F151*$H151*$M151*$CS$11</f>
        <v>0</v>
      </c>
      <c r="CT150" s="97"/>
      <c r="CU150" s="98">
        <f>CT150*E151*F151*H151</f>
        <v>0</v>
      </c>
      <c r="CV150" s="97"/>
      <c r="CW150" s="98"/>
      <c r="CX150" s="331">
        <f>SUM(P150+N151+Z150+R150+T150+AB150+X150+V150+AD150+AH150+AF150+AJ150+AL150+AP150+BL150+BR150+AN150+AZ150+BB150+CD150+CF150+CB150+CH150+CJ150+BV150+BX150+AR150+AT150+AV150+AX150+BN150+BP150+BT150+BD150+BF150+BH150+BJ150+BZ150+CL150+CN150+CP150+CR150+CT150+CV150)</f>
        <v>22</v>
      </c>
      <c r="CY150" s="331">
        <f>SUM(Q150+O151+AA150+S150+U150+AC150+Y150+W150+AE150+AI150+AG150+AK150+AM150+AQ150+BM150+BS150+AO150+BA150+BC150+CE150+CG150+CC150+CI150+CK150+BW150+BY150+AS150+AU150+AW150+AY150+BO150+BQ150+BU150+BE150+BG150+BI150+BK150+CA150+CM150+CO150+CQ150+CS150+CU150+CW150)</f>
        <v>333853.07200000004</v>
      </c>
    </row>
    <row r="151" spans="1:103" s="355" customFormat="1" ht="30" x14ac:dyDescent="0.25">
      <c r="A151" s="91"/>
      <c r="B151" s="91">
        <v>102</v>
      </c>
      <c r="C151" s="245" t="s">
        <v>1120</v>
      </c>
      <c r="D151" s="92" t="s">
        <v>652</v>
      </c>
      <c r="E151" s="246">
        <v>13540</v>
      </c>
      <c r="F151" s="108">
        <v>0.74</v>
      </c>
      <c r="G151" s="108"/>
      <c r="H151" s="247">
        <v>1</v>
      </c>
      <c r="I151" s="248"/>
      <c r="J151" s="95">
        <v>1.4</v>
      </c>
      <c r="K151" s="95">
        <v>1.68</v>
      </c>
      <c r="L151" s="95">
        <v>2.23</v>
      </c>
      <c r="M151" s="96">
        <v>2.57</v>
      </c>
      <c r="N151" s="249"/>
      <c r="O151" s="98">
        <f>SUM(N151*$E151*$F151*$H151*$J151*$O$11)</f>
        <v>0</v>
      </c>
      <c r="P151" s="156">
        <f t="shared" ref="O151:BZ152" si="258">P152</f>
        <v>0</v>
      </c>
      <c r="Q151" s="156">
        <f t="shared" si="258"/>
        <v>0</v>
      </c>
      <c r="R151" s="574">
        <f t="shared" si="258"/>
        <v>0</v>
      </c>
      <c r="S151" s="574">
        <f t="shared" si="258"/>
        <v>0</v>
      </c>
      <c r="T151" s="156">
        <f t="shared" si="258"/>
        <v>0</v>
      </c>
      <c r="U151" s="156">
        <f t="shared" si="258"/>
        <v>0</v>
      </c>
      <c r="V151" s="156">
        <f t="shared" si="258"/>
        <v>0</v>
      </c>
      <c r="W151" s="156">
        <f t="shared" si="258"/>
        <v>0</v>
      </c>
      <c r="X151" s="156">
        <f t="shared" si="258"/>
        <v>0</v>
      </c>
      <c r="Y151" s="156">
        <f t="shared" si="258"/>
        <v>0</v>
      </c>
      <c r="Z151" s="156">
        <v>0</v>
      </c>
      <c r="AA151" s="156">
        <v>0</v>
      </c>
      <c r="AB151" s="156">
        <v>0</v>
      </c>
      <c r="AC151" s="156">
        <v>0</v>
      </c>
      <c r="AD151" s="156">
        <v>0</v>
      </c>
      <c r="AE151" s="156">
        <v>0</v>
      </c>
      <c r="AF151" s="156">
        <v>0</v>
      </c>
      <c r="AG151" s="156">
        <v>0</v>
      </c>
      <c r="AH151" s="156">
        <v>0</v>
      </c>
      <c r="AI151" s="156">
        <v>0</v>
      </c>
      <c r="AJ151" s="156">
        <f t="shared" ref="AJ151" si="259">AJ152</f>
        <v>0</v>
      </c>
      <c r="AK151" s="156">
        <f t="shared" si="258"/>
        <v>0</v>
      </c>
      <c r="AL151" s="156">
        <f t="shared" si="258"/>
        <v>0</v>
      </c>
      <c r="AM151" s="156">
        <f t="shared" si="258"/>
        <v>0</v>
      </c>
      <c r="AN151" s="156">
        <f t="shared" si="258"/>
        <v>0</v>
      </c>
      <c r="AO151" s="156">
        <f t="shared" si="258"/>
        <v>0</v>
      </c>
      <c r="AP151" s="156">
        <f t="shared" si="258"/>
        <v>0</v>
      </c>
      <c r="AQ151" s="156">
        <f t="shared" si="258"/>
        <v>0</v>
      </c>
      <c r="AR151" s="156">
        <f t="shared" si="258"/>
        <v>0</v>
      </c>
      <c r="AS151" s="156">
        <f t="shared" si="258"/>
        <v>0</v>
      </c>
      <c r="AT151" s="156">
        <f t="shared" si="258"/>
        <v>0</v>
      </c>
      <c r="AU151" s="156">
        <f t="shared" si="258"/>
        <v>0</v>
      </c>
      <c r="AV151" s="156">
        <f t="shared" si="258"/>
        <v>0</v>
      </c>
      <c r="AW151" s="156">
        <f t="shared" si="258"/>
        <v>0</v>
      </c>
      <c r="AX151" s="156">
        <f t="shared" si="258"/>
        <v>0</v>
      </c>
      <c r="AY151" s="156">
        <f t="shared" si="258"/>
        <v>0</v>
      </c>
      <c r="AZ151" s="156">
        <f t="shared" si="258"/>
        <v>0</v>
      </c>
      <c r="BA151" s="156">
        <f t="shared" si="258"/>
        <v>0</v>
      </c>
      <c r="BB151" s="156">
        <f t="shared" si="258"/>
        <v>0</v>
      </c>
      <c r="BC151" s="156">
        <f t="shared" si="258"/>
        <v>0</v>
      </c>
      <c r="BD151" s="156">
        <f t="shared" si="258"/>
        <v>0</v>
      </c>
      <c r="BE151" s="156">
        <f t="shared" si="258"/>
        <v>0</v>
      </c>
      <c r="BF151" s="156">
        <f t="shared" si="258"/>
        <v>0</v>
      </c>
      <c r="BG151" s="156">
        <f t="shared" si="258"/>
        <v>0</v>
      </c>
      <c r="BH151" s="156">
        <f t="shared" si="258"/>
        <v>0</v>
      </c>
      <c r="BI151" s="156">
        <f t="shared" si="258"/>
        <v>0</v>
      </c>
      <c r="BJ151" s="156">
        <f t="shared" si="258"/>
        <v>0</v>
      </c>
      <c r="BK151" s="156">
        <f t="shared" si="258"/>
        <v>0</v>
      </c>
      <c r="BL151" s="156">
        <f t="shared" si="258"/>
        <v>0</v>
      </c>
      <c r="BM151" s="156">
        <f t="shared" si="258"/>
        <v>0</v>
      </c>
      <c r="BN151" s="156">
        <f t="shared" si="258"/>
        <v>0</v>
      </c>
      <c r="BO151" s="156">
        <f t="shared" si="258"/>
        <v>0</v>
      </c>
      <c r="BP151" s="156">
        <f t="shared" si="258"/>
        <v>0</v>
      </c>
      <c r="BQ151" s="156">
        <f t="shared" si="258"/>
        <v>0</v>
      </c>
      <c r="BR151" s="156">
        <f t="shared" si="258"/>
        <v>0</v>
      </c>
      <c r="BS151" s="156">
        <f t="shared" si="258"/>
        <v>0</v>
      </c>
      <c r="BT151" s="156">
        <f t="shared" si="258"/>
        <v>0</v>
      </c>
      <c r="BU151" s="156">
        <f t="shared" si="258"/>
        <v>0</v>
      </c>
      <c r="BV151" s="352">
        <f t="shared" si="258"/>
        <v>2</v>
      </c>
      <c r="BW151" s="156">
        <f t="shared" si="258"/>
        <v>60052.607999999993</v>
      </c>
      <c r="BX151" s="156">
        <f t="shared" si="258"/>
        <v>0</v>
      </c>
      <c r="BY151" s="156">
        <f t="shared" si="258"/>
        <v>0</v>
      </c>
      <c r="BZ151" s="352">
        <f t="shared" si="258"/>
        <v>0</v>
      </c>
      <c r="CA151" s="352">
        <f t="shared" ref="CA151:CY151" si="260">CA152</f>
        <v>0</v>
      </c>
      <c r="CB151" s="156">
        <f t="shared" si="260"/>
        <v>0</v>
      </c>
      <c r="CC151" s="156">
        <f t="shared" si="260"/>
        <v>0</v>
      </c>
      <c r="CD151" s="156">
        <f t="shared" si="260"/>
        <v>0</v>
      </c>
      <c r="CE151" s="156">
        <f t="shared" si="260"/>
        <v>0</v>
      </c>
      <c r="CF151" s="156">
        <f t="shared" si="260"/>
        <v>0</v>
      </c>
      <c r="CG151" s="156">
        <f t="shared" si="260"/>
        <v>0</v>
      </c>
      <c r="CH151" s="156">
        <f t="shared" si="260"/>
        <v>0</v>
      </c>
      <c r="CI151" s="156">
        <f t="shared" si="260"/>
        <v>0</v>
      </c>
      <c r="CJ151" s="156">
        <f t="shared" si="260"/>
        <v>0</v>
      </c>
      <c r="CK151" s="156">
        <f t="shared" si="260"/>
        <v>0</v>
      </c>
      <c r="CL151" s="156">
        <f t="shared" si="260"/>
        <v>0</v>
      </c>
      <c r="CM151" s="156">
        <f t="shared" si="260"/>
        <v>0</v>
      </c>
      <c r="CN151" s="156">
        <f t="shared" si="260"/>
        <v>0</v>
      </c>
      <c r="CO151" s="156">
        <f t="shared" si="260"/>
        <v>0</v>
      </c>
      <c r="CP151" s="156">
        <f t="shared" si="260"/>
        <v>0</v>
      </c>
      <c r="CQ151" s="156">
        <f t="shared" si="260"/>
        <v>0</v>
      </c>
      <c r="CR151" s="156">
        <f t="shared" si="260"/>
        <v>0</v>
      </c>
      <c r="CS151" s="156">
        <f t="shared" si="260"/>
        <v>0</v>
      </c>
      <c r="CT151" s="156">
        <f t="shared" si="260"/>
        <v>0</v>
      </c>
      <c r="CU151" s="156">
        <f t="shared" si="260"/>
        <v>0</v>
      </c>
      <c r="CV151" s="156">
        <f t="shared" si="260"/>
        <v>0</v>
      </c>
      <c r="CW151" s="156">
        <f t="shared" si="260"/>
        <v>0</v>
      </c>
      <c r="CX151" s="156">
        <f t="shared" si="260"/>
        <v>2</v>
      </c>
      <c r="CY151" s="156">
        <f t="shared" si="260"/>
        <v>60052.607999999993</v>
      </c>
    </row>
    <row r="152" spans="1:103" x14ac:dyDescent="0.25">
      <c r="A152" s="112">
        <v>28</v>
      </c>
      <c r="B152" s="112"/>
      <c r="C152" s="245" t="s">
        <v>1121</v>
      </c>
      <c r="D152" s="243" t="s">
        <v>657</v>
      </c>
      <c r="E152" s="246">
        <v>13540</v>
      </c>
      <c r="F152" s="157">
        <v>1.32</v>
      </c>
      <c r="G152" s="157"/>
      <c r="H152" s="236">
        <v>1</v>
      </c>
      <c r="I152" s="68"/>
      <c r="J152" s="95">
        <v>1.4</v>
      </c>
      <c r="K152" s="95">
        <v>1.68</v>
      </c>
      <c r="L152" s="95">
        <v>2.23</v>
      </c>
      <c r="M152" s="96">
        <v>2.57</v>
      </c>
      <c r="N152" s="156">
        <f>N153</f>
        <v>0</v>
      </c>
      <c r="O152" s="156">
        <f t="shared" si="258"/>
        <v>0</v>
      </c>
      <c r="P152" s="250">
        <v>0</v>
      </c>
      <c r="Q152" s="98">
        <f>SUM(P152*$E153*$F153*$H153*$J153*$Q$11)</f>
        <v>0</v>
      </c>
      <c r="R152" s="565">
        <v>0</v>
      </c>
      <c r="S152" s="566">
        <f>SUM(R152*$E153*$F153*$H153*$J153*$S$11)</f>
        <v>0</v>
      </c>
      <c r="T152" s="250">
        <v>0</v>
      </c>
      <c r="U152" s="98">
        <f>SUM(T152*$E153*$F153*$H153*$J153*$U$11)</f>
        <v>0</v>
      </c>
      <c r="V152" s="250">
        <v>0</v>
      </c>
      <c r="W152" s="98">
        <f>SUM(V152*$E153*$F153*$H153*$J153*$W$11)</f>
        <v>0</v>
      </c>
      <c r="X152" s="250"/>
      <c r="Y152" s="97">
        <f>SUM(X152*$E153*$F153*$H153*$J153*$Y$11)</f>
        <v>0</v>
      </c>
      <c r="Z152" s="326"/>
      <c r="AA152" s="98"/>
      <c r="AB152" s="250"/>
      <c r="AC152" s="98"/>
      <c r="AD152" s="250"/>
      <c r="AE152" s="98"/>
      <c r="AF152" s="250">
        <v>0</v>
      </c>
      <c r="AG152" s="98">
        <v>0</v>
      </c>
      <c r="AH152" s="250">
        <v>0</v>
      </c>
      <c r="AI152" s="98">
        <v>0</v>
      </c>
      <c r="AJ152" s="250">
        <v>0</v>
      </c>
      <c r="AK152" s="98">
        <f>AJ152*$E153*$F153*$H153*$K153*$AK$11</f>
        <v>0</v>
      </c>
      <c r="AL152" s="326"/>
      <c r="AM152" s="98">
        <f>SUM(AL152*$E153*$F153*$H153*$J153*$AM$11)</f>
        <v>0</v>
      </c>
      <c r="AN152" s="250"/>
      <c r="AO152" s="97">
        <f>SUM(AN152*$E153*$F153*$H153*$J153*$AO$11)</f>
        <v>0</v>
      </c>
      <c r="AP152" s="250">
        <v>0</v>
      </c>
      <c r="AQ152" s="98">
        <f>SUM(AP152*$E153*$F153*$H153*$J153*$AQ$11)</f>
        <v>0</v>
      </c>
      <c r="AR152" s="250">
        <v>0</v>
      </c>
      <c r="AS152" s="98">
        <f>SUM(AR152*$E153*$F153*$H153*$J153*$AS$11)</f>
        <v>0</v>
      </c>
      <c r="AT152" s="250"/>
      <c r="AU152" s="98">
        <f>SUM(AT152*$E153*$F153*$H153*$J153*$AU$11)</f>
        <v>0</v>
      </c>
      <c r="AV152" s="250"/>
      <c r="AW152" s="98">
        <f>SUM(AV152*$E153*$F153*$H153*$J153*$AW$11)</f>
        <v>0</v>
      </c>
      <c r="AX152" s="250"/>
      <c r="AY152" s="98">
        <f>SUM(AX152*$E153*$F153*$H153*$J153*$AY$11)</f>
        <v>0</v>
      </c>
      <c r="AZ152" s="250">
        <v>0</v>
      </c>
      <c r="BA152" s="98">
        <f>SUM(AZ152*$E153*$F153*$H153*$J153*$BA$11)</f>
        <v>0</v>
      </c>
      <c r="BB152" s="250">
        <v>0</v>
      </c>
      <c r="BC152" s="98">
        <f>SUM(BB152*$E153*$F153*$H153*$J153*$BC$11)</f>
        <v>0</v>
      </c>
      <c r="BD152" s="250">
        <v>0</v>
      </c>
      <c r="BE152" s="98">
        <f>SUM(BD152*$E153*$F153*$H153*$J153*$BE$11)</f>
        <v>0</v>
      </c>
      <c r="BF152" s="250">
        <v>0</v>
      </c>
      <c r="BG152" s="98">
        <f>SUM(BF152*$E153*$F153*$H153*$J153*$BG$11)</f>
        <v>0</v>
      </c>
      <c r="BH152" s="250">
        <v>0</v>
      </c>
      <c r="BI152" s="98">
        <f>SUM(BH152*$E153*$F153*$H153*$J153*$BI$11)</f>
        <v>0</v>
      </c>
      <c r="BJ152" s="250"/>
      <c r="BK152" s="98">
        <f>SUM(BJ152*$E153*$F153*$H153*$J153*$BK$11)</f>
        <v>0</v>
      </c>
      <c r="BL152" s="250">
        <v>0</v>
      </c>
      <c r="BM152" s="98">
        <f>BL152*$E153*$F153*$H153*$K153*$BM$11</f>
        <v>0</v>
      </c>
      <c r="BN152" s="250">
        <v>0</v>
      </c>
      <c r="BO152" s="98">
        <f>BN152*$E153*$F153*$H153*$K153*$BO$11</f>
        <v>0</v>
      </c>
      <c r="BP152" s="353">
        <v>0</v>
      </c>
      <c r="BQ152" s="98">
        <f>BP152*$E153*$F153*$H153*$K153*$BQ$11</f>
        <v>0</v>
      </c>
      <c r="BR152" s="250">
        <v>0</v>
      </c>
      <c r="BS152" s="98">
        <f>BR152*$E153*$F153*$H153*$K153*$BS$11</f>
        <v>0</v>
      </c>
      <c r="BT152" s="250">
        <v>0</v>
      </c>
      <c r="BU152" s="98">
        <f>BT152*$E153*$F153*$H153*$K153*$BU$11</f>
        <v>0</v>
      </c>
      <c r="BV152" s="328">
        <v>2</v>
      </c>
      <c r="BW152" s="98">
        <f>BV152*$E153*$F153*$H153*$K153*$BW$11</f>
        <v>60052.607999999993</v>
      </c>
      <c r="BX152" s="250">
        <v>0</v>
      </c>
      <c r="BY152" s="98">
        <f>BX152*$E153*$F153*$H153*$K153*$BY$11</f>
        <v>0</v>
      </c>
      <c r="BZ152" s="328"/>
      <c r="CA152" s="329">
        <f>BZ152*$E153*$F153*$H153*$K153*$CA$11</f>
        <v>0</v>
      </c>
      <c r="CB152" s="250">
        <v>0</v>
      </c>
      <c r="CC152" s="98">
        <f>CB152*$E153*$F153*$H153*$K153*$CC$11</f>
        <v>0</v>
      </c>
      <c r="CD152" s="250">
        <v>0</v>
      </c>
      <c r="CE152" s="98">
        <f>CD152*$E153*$F153*$H153*$K153*$CE$11</f>
        <v>0</v>
      </c>
      <c r="CF152" s="250">
        <v>0</v>
      </c>
      <c r="CG152" s="98">
        <f>CF152*$E153*$F153*$H153*$K153*$CG$11</f>
        <v>0</v>
      </c>
      <c r="CH152" s="250">
        <v>0</v>
      </c>
      <c r="CI152" s="98">
        <f>CH152*$E153*$F153*$H153*$K153*$CI$11</f>
        <v>0</v>
      </c>
      <c r="CJ152" s="250"/>
      <c r="CK152" s="98">
        <f>CJ152*$E153*$F153*$H153*$K153*$CK$11</f>
        <v>0</v>
      </c>
      <c r="CL152" s="250"/>
      <c r="CM152" s="98">
        <f>CL152*$E153*$F153*$H153*$K153*$CM$11</f>
        <v>0</v>
      </c>
      <c r="CN152" s="250">
        <v>0</v>
      </c>
      <c r="CO152" s="98">
        <f>CN152*$E153*$F153*$H153*$K153*$CO$11</f>
        <v>0</v>
      </c>
      <c r="CP152" s="250">
        <v>0</v>
      </c>
      <c r="CQ152" s="98">
        <f>CP152*$E153*$F153*$H153*$L153*$CQ$11</f>
        <v>0</v>
      </c>
      <c r="CR152" s="250">
        <v>0</v>
      </c>
      <c r="CS152" s="98">
        <f>CR152*$E153*$F153*$H153*$M153*$CS$11</f>
        <v>0</v>
      </c>
      <c r="CT152" s="97"/>
      <c r="CU152" s="98">
        <f>CT152*E153*F153*H153</f>
        <v>0</v>
      </c>
      <c r="CV152" s="97"/>
      <c r="CW152" s="98"/>
      <c r="CX152" s="331">
        <f>SUM(P152+N153+Z152+R152+T152+AB152+X152+V152+AD152+AH152+AF152+AJ152+AL152+AP152+BL152+BR152+AN152+AZ152+BB152+CD152+CF152+CB152+CH152+CJ152+BV152+BX152+AR152+AT152+AV152+AX152+BN152+BP152+BT152+BD152+BF152+BH152+BJ152+BZ152+CL152+CN152+CP152+CR152+CT152+CV152)</f>
        <v>2</v>
      </c>
      <c r="CY152" s="331">
        <f>SUM(Q152+O153+AA152+S152+U152+AC152+Y152+W152+AE152+AI152+AG152+AK152+AM152+AQ152+BM152+BS152+AO152+BA152+BC152+CE152+CG152+CC152+CI152+CK152+BW152+BY152+AS152+AU152+AW152+AY152+BO152+BQ152+BU152+BE152+BG152+BI152+BK152+CA152+CM152+CO152+CQ152+CS152+CU152+CW152)</f>
        <v>60052.607999999993</v>
      </c>
    </row>
    <row r="153" spans="1:103" ht="45" x14ac:dyDescent="0.25">
      <c r="A153" s="91"/>
      <c r="B153" s="91">
        <v>103</v>
      </c>
      <c r="C153" s="245" t="s">
        <v>1122</v>
      </c>
      <c r="D153" s="168" t="s">
        <v>1123</v>
      </c>
      <c r="E153" s="246">
        <v>13540</v>
      </c>
      <c r="F153" s="93">
        <v>1.32</v>
      </c>
      <c r="G153" s="93"/>
      <c r="H153" s="247">
        <v>1</v>
      </c>
      <c r="I153" s="248"/>
      <c r="J153" s="95">
        <v>1.4</v>
      </c>
      <c r="K153" s="95">
        <v>1.68</v>
      </c>
      <c r="L153" s="95">
        <v>2.23</v>
      </c>
      <c r="M153" s="96">
        <v>2.57</v>
      </c>
      <c r="N153" s="249">
        <v>0</v>
      </c>
      <c r="O153" s="98">
        <f>SUM(N153*$E153*$F153*$H153*$J153*$O$11)</f>
        <v>0</v>
      </c>
      <c r="P153" s="156">
        <f t="shared" ref="N153:BY154" si="261">SUM(P154:P157)</f>
        <v>63</v>
      </c>
      <c r="Q153" s="156">
        <f t="shared" si="261"/>
        <v>2495936.52</v>
      </c>
      <c r="R153" s="574">
        <f t="shared" si="261"/>
        <v>245</v>
      </c>
      <c r="S153" s="574">
        <f t="shared" si="261"/>
        <v>5832571.6399999987</v>
      </c>
      <c r="T153" s="156">
        <f>SUM(T154:T157)</f>
        <v>0</v>
      </c>
      <c r="U153" s="156">
        <f t="shared" si="261"/>
        <v>0</v>
      </c>
      <c r="V153" s="156">
        <f t="shared" si="261"/>
        <v>0</v>
      </c>
      <c r="W153" s="156">
        <f t="shared" si="261"/>
        <v>0</v>
      </c>
      <c r="X153" s="156">
        <f t="shared" si="261"/>
        <v>0</v>
      </c>
      <c r="Y153" s="156">
        <f t="shared" si="261"/>
        <v>0</v>
      </c>
      <c r="Z153" s="156">
        <v>0</v>
      </c>
      <c r="AA153" s="156">
        <v>0</v>
      </c>
      <c r="AB153" s="156">
        <v>0</v>
      </c>
      <c r="AC153" s="156">
        <v>0</v>
      </c>
      <c r="AD153" s="156">
        <f>SUM(AD154:AD157)</f>
        <v>56</v>
      </c>
      <c r="AE153" s="156">
        <f>SUM(AE154:AE157)</f>
        <v>1114612.7999999998</v>
      </c>
      <c r="AF153" s="156">
        <f>SUM(AF154:AF157)</f>
        <v>15</v>
      </c>
      <c r="AG153" s="156">
        <f>SUM(AG154:AG157)</f>
        <v>298557</v>
      </c>
      <c r="AH153" s="156">
        <v>0</v>
      </c>
      <c r="AI153" s="156">
        <v>0</v>
      </c>
      <c r="AJ153" s="156">
        <f t="shared" ref="AJ153" si="262">SUM(AJ154:AJ157)</f>
        <v>90</v>
      </c>
      <c r="AK153" s="156">
        <f t="shared" si="261"/>
        <v>2149610.4</v>
      </c>
      <c r="AL153" s="156">
        <f t="shared" si="261"/>
        <v>0</v>
      </c>
      <c r="AM153" s="156">
        <f t="shared" si="261"/>
        <v>0</v>
      </c>
      <c r="AN153" s="156">
        <f t="shared" si="261"/>
        <v>0</v>
      </c>
      <c r="AO153" s="156">
        <f t="shared" si="261"/>
        <v>0</v>
      </c>
      <c r="AP153" s="156">
        <f t="shared" si="261"/>
        <v>0</v>
      </c>
      <c r="AQ153" s="156">
        <f t="shared" si="261"/>
        <v>0</v>
      </c>
      <c r="AR153" s="156">
        <f t="shared" si="261"/>
        <v>0</v>
      </c>
      <c r="AS153" s="156">
        <f t="shared" si="261"/>
        <v>0</v>
      </c>
      <c r="AT153" s="156">
        <f t="shared" si="261"/>
        <v>0</v>
      </c>
      <c r="AU153" s="156">
        <f t="shared" si="261"/>
        <v>0</v>
      </c>
      <c r="AV153" s="156">
        <f t="shared" si="261"/>
        <v>0</v>
      </c>
      <c r="AW153" s="156">
        <f t="shared" si="261"/>
        <v>0</v>
      </c>
      <c r="AX153" s="156">
        <f t="shared" si="261"/>
        <v>0</v>
      </c>
      <c r="AY153" s="156">
        <f t="shared" si="261"/>
        <v>0</v>
      </c>
      <c r="AZ153" s="156">
        <f t="shared" si="261"/>
        <v>0</v>
      </c>
      <c r="BA153" s="156">
        <f t="shared" si="261"/>
        <v>0</v>
      </c>
      <c r="BB153" s="156">
        <f t="shared" si="261"/>
        <v>41</v>
      </c>
      <c r="BC153" s="156">
        <f t="shared" si="261"/>
        <v>816055.79999999993</v>
      </c>
      <c r="BD153" s="156">
        <f>SUM(BD154:BD157)</f>
        <v>15</v>
      </c>
      <c r="BE153" s="156">
        <f t="shared" si="261"/>
        <v>298557</v>
      </c>
      <c r="BF153" s="156">
        <f t="shared" si="261"/>
        <v>0</v>
      </c>
      <c r="BG153" s="156">
        <f t="shared" si="261"/>
        <v>0</v>
      </c>
      <c r="BH153" s="156">
        <f t="shared" si="261"/>
        <v>0</v>
      </c>
      <c r="BI153" s="156">
        <f t="shared" si="261"/>
        <v>0</v>
      </c>
      <c r="BJ153" s="156">
        <f t="shared" si="261"/>
        <v>23</v>
      </c>
      <c r="BK153" s="156">
        <f t="shared" si="261"/>
        <v>479965.92</v>
      </c>
      <c r="BL153" s="156">
        <f t="shared" si="261"/>
        <v>0</v>
      </c>
      <c r="BM153" s="156">
        <f t="shared" si="261"/>
        <v>0</v>
      </c>
      <c r="BN153" s="156">
        <f t="shared" si="261"/>
        <v>0</v>
      </c>
      <c r="BO153" s="156">
        <f t="shared" si="261"/>
        <v>0</v>
      </c>
      <c r="BP153" s="156">
        <f t="shared" si="261"/>
        <v>0</v>
      </c>
      <c r="BQ153" s="156">
        <f t="shared" si="261"/>
        <v>0</v>
      </c>
      <c r="BR153" s="156">
        <f>SUM(BR154:BR157)</f>
        <v>52</v>
      </c>
      <c r="BS153" s="156">
        <f t="shared" si="261"/>
        <v>1639618.176</v>
      </c>
      <c r="BT153" s="156">
        <f t="shared" si="261"/>
        <v>0</v>
      </c>
      <c r="BU153" s="156">
        <f t="shared" si="261"/>
        <v>0</v>
      </c>
      <c r="BV153" s="352">
        <f t="shared" si="261"/>
        <v>118</v>
      </c>
      <c r="BW153" s="156">
        <f t="shared" si="261"/>
        <v>3120005.952</v>
      </c>
      <c r="BX153" s="156">
        <f t="shared" si="261"/>
        <v>80</v>
      </c>
      <c r="BY153" s="156">
        <f t="shared" si="261"/>
        <v>1910764.7999999998</v>
      </c>
      <c r="BZ153" s="352">
        <f t="shared" ref="BZ153:CY153" si="263">SUM(BZ154:BZ157)</f>
        <v>65</v>
      </c>
      <c r="CA153" s="352">
        <f t="shared" si="263"/>
        <v>1552496.4</v>
      </c>
      <c r="CB153" s="156">
        <f t="shared" si="263"/>
        <v>78</v>
      </c>
      <c r="CC153" s="156">
        <f t="shared" si="263"/>
        <v>1956714.1439999999</v>
      </c>
      <c r="CD153" s="156">
        <f t="shared" si="263"/>
        <v>0</v>
      </c>
      <c r="CE153" s="156">
        <f t="shared" si="263"/>
        <v>0</v>
      </c>
      <c r="CF153" s="156">
        <f t="shared" si="263"/>
        <v>22</v>
      </c>
      <c r="CG153" s="156">
        <f t="shared" si="263"/>
        <v>543203.13599999994</v>
      </c>
      <c r="CH153" s="156">
        <f t="shared" si="263"/>
        <v>10</v>
      </c>
      <c r="CI153" s="156">
        <f t="shared" si="263"/>
        <v>238845.59999999998</v>
      </c>
      <c r="CJ153" s="156">
        <f t="shared" si="263"/>
        <v>8</v>
      </c>
      <c r="CK153" s="156">
        <f t="shared" si="263"/>
        <v>191076.47999999998</v>
      </c>
      <c r="CL153" s="156">
        <f t="shared" si="263"/>
        <v>0</v>
      </c>
      <c r="CM153" s="156">
        <f t="shared" si="263"/>
        <v>0</v>
      </c>
      <c r="CN153" s="156">
        <f t="shared" si="263"/>
        <v>8</v>
      </c>
      <c r="CO153" s="156">
        <f t="shared" si="263"/>
        <v>191076.47999999998</v>
      </c>
      <c r="CP153" s="156">
        <f t="shared" si="263"/>
        <v>70</v>
      </c>
      <c r="CQ153" s="156">
        <f t="shared" si="263"/>
        <v>2219273.7000000002</v>
      </c>
      <c r="CR153" s="156">
        <f t="shared" si="263"/>
        <v>53</v>
      </c>
      <c r="CS153" s="156">
        <f t="shared" si="263"/>
        <v>1936497.5699999998</v>
      </c>
      <c r="CT153" s="156">
        <f t="shared" si="263"/>
        <v>0</v>
      </c>
      <c r="CU153" s="156">
        <f t="shared" si="263"/>
        <v>0</v>
      </c>
      <c r="CV153" s="156">
        <f t="shared" si="263"/>
        <v>0</v>
      </c>
      <c r="CW153" s="156">
        <f t="shared" si="263"/>
        <v>0</v>
      </c>
      <c r="CX153" s="156">
        <f>SUM(CX154:CX157)</f>
        <v>1112</v>
      </c>
      <c r="CY153" s="156">
        <f t="shared" si="263"/>
        <v>28985439.517999999</v>
      </c>
    </row>
    <row r="154" spans="1:103" x14ac:dyDescent="0.25">
      <c r="A154" s="91">
        <v>29</v>
      </c>
      <c r="B154" s="91"/>
      <c r="C154" s="245" t="s">
        <v>1124</v>
      </c>
      <c r="D154" s="243" t="s">
        <v>668</v>
      </c>
      <c r="E154" s="246">
        <v>13540</v>
      </c>
      <c r="F154" s="157">
        <v>1.25</v>
      </c>
      <c r="G154" s="157"/>
      <c r="H154" s="236">
        <v>1</v>
      </c>
      <c r="I154" s="68"/>
      <c r="J154" s="95">
        <v>1.4</v>
      </c>
      <c r="K154" s="95">
        <v>1.68</v>
      </c>
      <c r="L154" s="95">
        <v>2.23</v>
      </c>
      <c r="M154" s="96">
        <v>2.57</v>
      </c>
      <c r="N154" s="156">
        <f t="shared" si="261"/>
        <v>0</v>
      </c>
      <c r="O154" s="156">
        <f t="shared" si="261"/>
        <v>0</v>
      </c>
      <c r="P154" s="250">
        <v>24</v>
      </c>
      <c r="Q154" s="98">
        <f>SUM(P154*$E155*$F155*$H155*$J155*$Q$11)</f>
        <v>655119.35999999987</v>
      </c>
      <c r="R154" s="566">
        <v>28</v>
      </c>
      <c r="S154" s="566">
        <f>SUM(R154*$E155*$F155*$H155*$J155*$S$11)</f>
        <v>764305.91999999981</v>
      </c>
      <c r="T154" s="250">
        <v>0</v>
      </c>
      <c r="U154" s="98">
        <f>SUM(T154*$E155*$F155*$H155*$J155*$U$11)</f>
        <v>0</v>
      </c>
      <c r="V154" s="250">
        <v>0</v>
      </c>
      <c r="W154" s="98">
        <f>SUM(V154*$E155*$F155*$H155*$J155*$W$11)</f>
        <v>0</v>
      </c>
      <c r="X154" s="250"/>
      <c r="Y154" s="97">
        <f>SUM(X154*$E155*$F155*$H155*$J155*$Y$11)</f>
        <v>0</v>
      </c>
      <c r="Z154" s="326">
        <v>0</v>
      </c>
      <c r="AA154" s="98">
        <v>0</v>
      </c>
      <c r="AB154" s="250">
        <v>0</v>
      </c>
      <c r="AC154" s="98">
        <v>0</v>
      </c>
      <c r="AD154" s="250"/>
      <c r="AE154" s="98"/>
      <c r="AF154" s="250">
        <v>0</v>
      </c>
      <c r="AG154" s="98">
        <f>AF154*E155*F155*H155*J155</f>
        <v>0</v>
      </c>
      <c r="AH154" s="250">
        <v>0</v>
      </c>
      <c r="AI154" s="98">
        <v>0</v>
      </c>
      <c r="AJ154" s="330"/>
      <c r="AK154" s="98">
        <f>AJ154*$E155*$F155*$H155*$K155*$AK$11</f>
        <v>0</v>
      </c>
      <c r="AL154" s="326"/>
      <c r="AM154" s="98">
        <f>SUM(AL154*$E155*$F155*$H155*$J155*$AM$11)</f>
        <v>0</v>
      </c>
      <c r="AN154" s="250"/>
      <c r="AO154" s="97">
        <f>SUM(AN154*$E155*$F155*$H155*$J155*$AO$11)</f>
        <v>0</v>
      </c>
      <c r="AP154" s="250">
        <v>0</v>
      </c>
      <c r="AQ154" s="98">
        <f>SUM(AP154*$E155*$F155*$H155*$J155*$AQ$11)</f>
        <v>0</v>
      </c>
      <c r="AR154" s="250">
        <v>0</v>
      </c>
      <c r="AS154" s="98">
        <f>SUM(AR154*$E155*$F155*$H155*$J155*$AS$11)</f>
        <v>0</v>
      </c>
      <c r="AT154" s="250"/>
      <c r="AU154" s="98">
        <f>SUM(AT154*$E155*$F155*$H155*$J155*$AU$11)</f>
        <v>0</v>
      </c>
      <c r="AV154" s="250"/>
      <c r="AW154" s="98">
        <f>SUM(AV154*$E155*$F155*$H155*$J155*$AW$11)</f>
        <v>0</v>
      </c>
      <c r="AX154" s="250"/>
      <c r="AY154" s="98">
        <f>SUM(AX154*$E155*$F155*$H155*$J155*$AY$11)</f>
        <v>0</v>
      </c>
      <c r="AZ154" s="250">
        <v>0</v>
      </c>
      <c r="BA154" s="98">
        <f>SUM(AZ154*$E155*$F155*$H155*$J155*$BA$11)</f>
        <v>0</v>
      </c>
      <c r="BB154" s="250"/>
      <c r="BC154" s="98">
        <f>SUM(BB154*$E155*$F155*$H155*$J155*$BC$11)</f>
        <v>0</v>
      </c>
      <c r="BD154" s="250">
        <v>0</v>
      </c>
      <c r="BE154" s="98">
        <f>SUM(BD154*$E155*$F155*$H155*$J155*$BE$11)</f>
        <v>0</v>
      </c>
      <c r="BF154" s="250">
        <v>0</v>
      </c>
      <c r="BG154" s="98">
        <f>SUM(BF154*$E155*$F155*$H155*$J155*$BG$11)</f>
        <v>0</v>
      </c>
      <c r="BH154" s="250">
        <v>0</v>
      </c>
      <c r="BI154" s="98">
        <f>SUM(BH154*$E155*$F155*$H155*$J155*$BI$11)</f>
        <v>0</v>
      </c>
      <c r="BJ154" s="250">
        <v>3</v>
      </c>
      <c r="BK154" s="98">
        <f>SUM(BJ154*$E155*$F155*$H155*$J155*$BK$11)</f>
        <v>81889.919999999984</v>
      </c>
      <c r="BL154" s="250">
        <v>0</v>
      </c>
      <c r="BM154" s="98">
        <f>BL154*$E155*$F155*$H155*$K155*$BM$11</f>
        <v>0</v>
      </c>
      <c r="BN154" s="250">
        <v>0</v>
      </c>
      <c r="BO154" s="98">
        <f>BN154*$E155*$F155*$H155*$K155*$BO$11</f>
        <v>0</v>
      </c>
      <c r="BP154" s="353">
        <v>0</v>
      </c>
      <c r="BQ154" s="98">
        <f>BP154*$E155*$F155*$H155*$K155*$BQ$11</f>
        <v>0</v>
      </c>
      <c r="BR154" s="97">
        <v>12</v>
      </c>
      <c r="BS154" s="98">
        <f>BR154*$E155*$F155*$H155*$K155*$BS$11</f>
        <v>393071.61599999998</v>
      </c>
      <c r="BT154" s="250">
        <v>0</v>
      </c>
      <c r="BU154" s="98">
        <f>BT154*$E155*$F155*$H155*$K155*$BU$11</f>
        <v>0</v>
      </c>
      <c r="BV154" s="327">
        <v>34</v>
      </c>
      <c r="BW154" s="98">
        <f>BV154*$E155*$F155*$H155*$K155*$BW$11</f>
        <v>1113702.912</v>
      </c>
      <c r="BX154" s="250"/>
      <c r="BY154" s="98">
        <f>BX154*$E155*$F155*$H155*$K155*$BY$11</f>
        <v>0</v>
      </c>
      <c r="BZ154" s="328"/>
      <c r="CA154" s="329">
        <f>BZ154*$E155*$F155*$H155*$K155*$CA$11</f>
        <v>0</v>
      </c>
      <c r="CB154" s="97">
        <v>4</v>
      </c>
      <c r="CC154" s="98">
        <f>CB154*$E155*$F155*$H155*$K155*$CC$11</f>
        <v>131023.87199999999</v>
      </c>
      <c r="CD154" s="250">
        <v>0</v>
      </c>
      <c r="CE154" s="98">
        <f>CD154*$E155*$F155*$H155*$K155*$CE$11</f>
        <v>0</v>
      </c>
      <c r="CF154" s="250">
        <v>2</v>
      </c>
      <c r="CG154" s="98">
        <f>CF154*$E155*$F155*$H155*$K155*$CG$11</f>
        <v>65511.935999999994</v>
      </c>
      <c r="CH154" s="250">
        <v>0</v>
      </c>
      <c r="CI154" s="98">
        <f>CH154*$E155*$F155*$H155*$K155*$CI$11</f>
        <v>0</v>
      </c>
      <c r="CJ154" s="250"/>
      <c r="CK154" s="98">
        <f>CJ154*$E155*$F155*$H155*$K155*$CK$11</f>
        <v>0</v>
      </c>
      <c r="CL154" s="250"/>
      <c r="CM154" s="98">
        <f>CL154*$E155*$F155*$H155*$K155*$CM$11</f>
        <v>0</v>
      </c>
      <c r="CN154" s="250">
        <v>0</v>
      </c>
      <c r="CO154" s="98">
        <f>CN154*$E155*$F155*$H155*$K155*$CO$11</f>
        <v>0</v>
      </c>
      <c r="CP154" s="250">
        <v>0</v>
      </c>
      <c r="CQ154" s="98">
        <f>CP154*$E155*$F155*$H155*$L155*$CQ$11</f>
        <v>0</v>
      </c>
      <c r="CR154" s="250"/>
      <c r="CS154" s="98">
        <f>CR154*$E155*$F155*$H155*$M155*$CS$11</f>
        <v>0</v>
      </c>
      <c r="CT154" s="97"/>
      <c r="CU154" s="98">
        <f>CT154*E155*F155*H155</f>
        <v>0</v>
      </c>
      <c r="CV154" s="97"/>
      <c r="CW154" s="98"/>
      <c r="CX154" s="331">
        <f t="shared" ref="CX154:CY157" si="264">SUM(P154+N155+Z154+R154+T154+AB154+X154+V154+AD154+AH154+AF154+AJ154+AL154+AP154+BL154+BR154+AN154+AZ154+BB154+CD154+CF154+CB154+CH154+CJ154+BV154+BX154+AR154+AT154+AV154+AX154+BN154+BP154+BT154+BD154+BF154+BH154+BJ154+BZ154+CL154+CN154+CP154+CR154+CT154+CV154)</f>
        <v>107</v>
      </c>
      <c r="CY154" s="331">
        <f t="shared" si="264"/>
        <v>3204625.5359999994</v>
      </c>
    </row>
    <row r="155" spans="1:103" ht="30" x14ac:dyDescent="0.25">
      <c r="A155" s="91"/>
      <c r="B155" s="91">
        <v>104</v>
      </c>
      <c r="C155" s="245" t="s">
        <v>1125</v>
      </c>
      <c r="D155" s="168" t="s">
        <v>686</v>
      </c>
      <c r="E155" s="246">
        <v>13540</v>
      </c>
      <c r="F155" s="93">
        <v>1.44</v>
      </c>
      <c r="G155" s="93"/>
      <c r="H155" s="247">
        <v>1</v>
      </c>
      <c r="I155" s="248"/>
      <c r="J155" s="95">
        <v>1.4</v>
      </c>
      <c r="K155" s="95">
        <v>1.68</v>
      </c>
      <c r="L155" s="95">
        <v>2.23</v>
      </c>
      <c r="M155" s="96">
        <v>2.57</v>
      </c>
      <c r="N155" s="249">
        <v>0</v>
      </c>
      <c r="O155" s="98">
        <f>SUM(N155*$E155*$F155*$H155*$J155*$O$11)</f>
        <v>0</v>
      </c>
      <c r="P155" s="250"/>
      <c r="Q155" s="98">
        <f>SUM(P155*$E156*$F156*$H156*$J156*$Q$11)</f>
        <v>0</v>
      </c>
      <c r="R155" s="566">
        <v>28</v>
      </c>
      <c r="S155" s="566">
        <f>SUM(R155*$E156*$F156*$H156*$J156*$S$11)</f>
        <v>896997.91999999981</v>
      </c>
      <c r="T155" s="250">
        <v>0</v>
      </c>
      <c r="U155" s="98">
        <f>SUM(T155*$E156*$F156*$H156*$J156*$U$11)</f>
        <v>0</v>
      </c>
      <c r="V155" s="250">
        <v>0</v>
      </c>
      <c r="W155" s="98">
        <f>SUM(V155*$E156*$F156*$H156*$J156*$W$11)</f>
        <v>0</v>
      </c>
      <c r="X155" s="250"/>
      <c r="Y155" s="97">
        <f>SUM(X155*$E156*$F156*$H156*$J156*$Y$11)</f>
        <v>0</v>
      </c>
      <c r="Z155" s="326">
        <v>0</v>
      </c>
      <c r="AA155" s="98">
        <v>0</v>
      </c>
      <c r="AB155" s="250">
        <v>0</v>
      </c>
      <c r="AC155" s="98">
        <v>0</v>
      </c>
      <c r="AD155" s="250">
        <v>0</v>
      </c>
      <c r="AE155" s="98">
        <v>0</v>
      </c>
      <c r="AF155" s="250">
        <v>0</v>
      </c>
      <c r="AG155" s="98">
        <f>AF155*E156*F156*H156*J156</f>
        <v>0</v>
      </c>
      <c r="AH155" s="250">
        <v>0</v>
      </c>
      <c r="AI155" s="98">
        <v>0</v>
      </c>
      <c r="AJ155" s="250">
        <v>0</v>
      </c>
      <c r="AK155" s="98">
        <f>AJ155*$E156*$F156*$H156*$K156*$AK$11</f>
        <v>0</v>
      </c>
      <c r="AL155" s="326"/>
      <c r="AM155" s="98">
        <f>SUM(AL155*$E156*$F156*$H156*$J156*$AM$11)</f>
        <v>0</v>
      </c>
      <c r="AN155" s="250"/>
      <c r="AO155" s="97">
        <f>SUM(AN155*$E156*$F156*$H156*$J156*$AO$11)</f>
        <v>0</v>
      </c>
      <c r="AP155" s="250">
        <v>0</v>
      </c>
      <c r="AQ155" s="98">
        <f>SUM(AP155*$E156*$F156*$H156*$J156*$AQ$11)</f>
        <v>0</v>
      </c>
      <c r="AR155" s="250">
        <v>0</v>
      </c>
      <c r="AS155" s="98">
        <f>SUM(AR155*$E156*$F156*$H156*$J156*$AS$11)</f>
        <v>0</v>
      </c>
      <c r="AT155" s="250"/>
      <c r="AU155" s="98">
        <f>SUM(AT155*$E156*$F156*$H156*$J156*$AU$11)</f>
        <v>0</v>
      </c>
      <c r="AV155" s="250"/>
      <c r="AW155" s="98">
        <f>SUM(AV155*$E156*$F156*$H156*$J156*$AW$11)</f>
        <v>0</v>
      </c>
      <c r="AX155" s="250"/>
      <c r="AY155" s="98">
        <f>SUM(AX155*$E156*$F156*$H156*$J156*$AY$11)</f>
        <v>0</v>
      </c>
      <c r="AZ155" s="250">
        <v>0</v>
      </c>
      <c r="BA155" s="98">
        <f>SUM(AZ155*$E156*$F156*$H156*$J156*$BA$11)</f>
        <v>0</v>
      </c>
      <c r="BB155" s="250"/>
      <c r="BC155" s="98">
        <f>SUM(BB155*$E156*$F156*$H156*$J156*$BC$11)</f>
        <v>0</v>
      </c>
      <c r="BD155" s="250">
        <v>0</v>
      </c>
      <c r="BE155" s="98">
        <f>SUM(BD155*$E156*$F156*$H156*$J156*$BE$11)</f>
        <v>0</v>
      </c>
      <c r="BF155" s="250">
        <v>0</v>
      </c>
      <c r="BG155" s="98">
        <f>SUM(BF155*$E156*$F156*$H156*$J156*$BG$11)</f>
        <v>0</v>
      </c>
      <c r="BH155" s="250">
        <v>0</v>
      </c>
      <c r="BI155" s="98">
        <f>SUM(BH155*$E156*$F156*$H156*$J156*$BI$11)</f>
        <v>0</v>
      </c>
      <c r="BJ155" s="250"/>
      <c r="BK155" s="98">
        <f>SUM(BJ155*$E156*$F156*$H156*$J156*$BK$11)</f>
        <v>0</v>
      </c>
      <c r="BL155" s="250">
        <v>0</v>
      </c>
      <c r="BM155" s="98">
        <f>BL155*$E156*$F156*$H156*$K156*$BM$11</f>
        <v>0</v>
      </c>
      <c r="BN155" s="250">
        <v>0</v>
      </c>
      <c r="BO155" s="98">
        <f>BN155*$E156*$F156*$H156*$K156*$BO$11</f>
        <v>0</v>
      </c>
      <c r="BP155" s="353">
        <v>0</v>
      </c>
      <c r="BQ155" s="98">
        <f>BP155*$E156*$F156*$H156*$K156*$BQ$11</f>
        <v>0</v>
      </c>
      <c r="BR155" s="97">
        <v>20</v>
      </c>
      <c r="BS155" s="98">
        <f>BR155*$E156*$F156*$H156*$K156*$BS$11</f>
        <v>768855.36</v>
      </c>
      <c r="BT155" s="250">
        <v>0</v>
      </c>
      <c r="BU155" s="98">
        <f>BT155*$E156*$F156*$H156*$K156*$BU$11</f>
        <v>0</v>
      </c>
      <c r="BV155" s="328"/>
      <c r="BW155" s="98">
        <f>BV155*$E156*$F156*$H156*$K156*$BW$11</f>
        <v>0</v>
      </c>
      <c r="BX155" s="250">
        <v>0</v>
      </c>
      <c r="BY155" s="98">
        <f>BX155*$E156*$F156*$H156*$K156*$BY$11</f>
        <v>0</v>
      </c>
      <c r="BZ155" s="328"/>
      <c r="CA155" s="329">
        <f>BZ155*$E156*$F156*$H156*$K156*$CA$11</f>
        <v>0</v>
      </c>
      <c r="CB155" s="97">
        <v>4</v>
      </c>
      <c r="CC155" s="98">
        <f>CB155*$E156*$F156*$H156*$K156*$CC$11</f>
        <v>153771.07199999999</v>
      </c>
      <c r="CD155" s="250">
        <v>0</v>
      </c>
      <c r="CE155" s="98">
        <f>CD155*$E156*$F156*$H156*$K156*$CE$11</f>
        <v>0</v>
      </c>
      <c r="CF155" s="250"/>
      <c r="CG155" s="98">
        <f>CF155*$E156*$F156*$H156*$K156*$CG$11</f>
        <v>0</v>
      </c>
      <c r="CH155" s="250">
        <v>0</v>
      </c>
      <c r="CI155" s="98">
        <f>CH155*$E156*$F156*$H156*$K156*$CI$11</f>
        <v>0</v>
      </c>
      <c r="CJ155" s="250"/>
      <c r="CK155" s="98">
        <f>CJ155*$E156*$F156*$H156*$K156*$CK$11</f>
        <v>0</v>
      </c>
      <c r="CL155" s="250"/>
      <c r="CM155" s="98">
        <f>CL155*$E156*$F156*$H156*$K156*$CM$11</f>
        <v>0</v>
      </c>
      <c r="CN155" s="250">
        <v>0</v>
      </c>
      <c r="CO155" s="98">
        <f>CN155*$E156*$F156*$H156*$K156*$CO$11</f>
        <v>0</v>
      </c>
      <c r="CP155" s="250">
        <v>0</v>
      </c>
      <c r="CQ155" s="98">
        <f>CP155*$E156*$F156*$H156*$L156*$CQ$11</f>
        <v>0</v>
      </c>
      <c r="CR155" s="250">
        <v>0</v>
      </c>
      <c r="CS155" s="98">
        <f>CR155*$E156*$F156*$H156*$M156*$CS$11</f>
        <v>0</v>
      </c>
      <c r="CT155" s="97"/>
      <c r="CU155" s="98">
        <f>CT155*E156*F156*H156</f>
        <v>0</v>
      </c>
      <c r="CV155" s="97"/>
      <c r="CW155" s="98"/>
      <c r="CX155" s="331">
        <f t="shared" si="264"/>
        <v>52</v>
      </c>
      <c r="CY155" s="331">
        <f t="shared" si="264"/>
        <v>1819624.3519999997</v>
      </c>
    </row>
    <row r="156" spans="1:103" ht="30" x14ac:dyDescent="0.25">
      <c r="A156" s="91"/>
      <c r="B156" s="91">
        <v>105</v>
      </c>
      <c r="C156" s="245" t="s">
        <v>1126</v>
      </c>
      <c r="D156" s="168" t="s">
        <v>688</v>
      </c>
      <c r="E156" s="246">
        <v>13540</v>
      </c>
      <c r="F156" s="93">
        <v>1.69</v>
      </c>
      <c r="G156" s="93"/>
      <c r="H156" s="247">
        <v>1</v>
      </c>
      <c r="I156" s="248"/>
      <c r="J156" s="95">
        <v>1.4</v>
      </c>
      <c r="K156" s="95">
        <v>1.68</v>
      </c>
      <c r="L156" s="95">
        <v>2.23</v>
      </c>
      <c r="M156" s="96">
        <v>2.57</v>
      </c>
      <c r="N156" s="249">
        <v>0</v>
      </c>
      <c r="O156" s="98">
        <f>SUM(N156*$E156*$F156*$H156*$J156*$O$11)</f>
        <v>0</v>
      </c>
      <c r="P156" s="250">
        <v>39</v>
      </c>
      <c r="Q156" s="98">
        <f>SUM(P156*$E157*$F157*$H157*$J157*$Q$11)</f>
        <v>1840817.1600000001</v>
      </c>
      <c r="R156" s="566">
        <v>15</v>
      </c>
      <c r="S156" s="566">
        <f>SUM(R156*$E157*$F157*$H157*$J157*$S$11)</f>
        <v>708006.60000000009</v>
      </c>
      <c r="T156" s="250">
        <v>0</v>
      </c>
      <c r="U156" s="98">
        <f>SUM(T156*$E157*$F157*$H157*$J157*$U$11)</f>
        <v>0</v>
      </c>
      <c r="V156" s="250">
        <v>0</v>
      </c>
      <c r="W156" s="98">
        <f>SUM(V156*$E157*$F157*$H157*$J157*$W$11)</f>
        <v>0</v>
      </c>
      <c r="X156" s="250"/>
      <c r="Y156" s="97">
        <f>SUM(X156*$E157*$F157*$H157*$J157*$Y$11)</f>
        <v>0</v>
      </c>
      <c r="Z156" s="326"/>
      <c r="AA156" s="98"/>
      <c r="AB156" s="250"/>
      <c r="AC156" s="98"/>
      <c r="AD156" s="250">
        <v>0</v>
      </c>
      <c r="AE156" s="98">
        <v>0</v>
      </c>
      <c r="AF156" s="250">
        <v>0</v>
      </c>
      <c r="AG156" s="98">
        <f>AF156*E157*F157*H157*J157</f>
        <v>0</v>
      </c>
      <c r="AH156" s="250">
        <v>0</v>
      </c>
      <c r="AI156" s="98">
        <v>0</v>
      </c>
      <c r="AJ156" s="250">
        <v>0</v>
      </c>
      <c r="AK156" s="98">
        <f>AJ156*$E157*$F157*$H157*$K157*$AK$11</f>
        <v>0</v>
      </c>
      <c r="AL156" s="326"/>
      <c r="AM156" s="98">
        <f>SUM(AL156*$E157*$F157*$H157*$J157*$AM$11)</f>
        <v>0</v>
      </c>
      <c r="AN156" s="250"/>
      <c r="AO156" s="97">
        <f>SUM(AN156*$E157*$F157*$H157*$J157*$AO$11)</f>
        <v>0</v>
      </c>
      <c r="AP156" s="250">
        <v>0</v>
      </c>
      <c r="AQ156" s="98">
        <f>SUM(AP156*$E157*$F157*$H157*$J157*$AQ$11)</f>
        <v>0</v>
      </c>
      <c r="AR156" s="250">
        <v>0</v>
      </c>
      <c r="AS156" s="98">
        <f>SUM(AR156*$E157*$F157*$H157*$J157*$AS$11)</f>
        <v>0</v>
      </c>
      <c r="AT156" s="250"/>
      <c r="AU156" s="98">
        <f>SUM(AT156*$E157*$F157*$H157*$J157*$AU$11)</f>
        <v>0</v>
      </c>
      <c r="AV156" s="250"/>
      <c r="AW156" s="98">
        <f>SUM(AV156*$E157*$F157*$H157*$J157*$AW$11)</f>
        <v>0</v>
      </c>
      <c r="AX156" s="250"/>
      <c r="AY156" s="98">
        <f>SUM(AX156*$E157*$F157*$H157*$J157*$AY$11)</f>
        <v>0</v>
      </c>
      <c r="AZ156" s="250">
        <v>0</v>
      </c>
      <c r="BA156" s="98">
        <f>SUM(AZ156*$E157*$F157*$H157*$J157*$BA$11)</f>
        <v>0</v>
      </c>
      <c r="BB156" s="250"/>
      <c r="BC156" s="98">
        <f>SUM(BB156*$E157*$F157*$H157*$J157*$BC$11)</f>
        <v>0</v>
      </c>
      <c r="BD156" s="250">
        <v>0</v>
      </c>
      <c r="BE156" s="98">
        <f>SUM(BD156*$E157*$F157*$H157*$J157*$BE$11)</f>
        <v>0</v>
      </c>
      <c r="BF156" s="250">
        <v>0</v>
      </c>
      <c r="BG156" s="98">
        <f>SUM(BF156*$E157*$F157*$H157*$J157*$BG$11)</f>
        <v>0</v>
      </c>
      <c r="BH156" s="250">
        <v>0</v>
      </c>
      <c r="BI156" s="98">
        <f>SUM(BH156*$E157*$F157*$H157*$J157*$BI$11)</f>
        <v>0</v>
      </c>
      <c r="BJ156" s="250"/>
      <c r="BK156" s="98">
        <f>SUM(BJ156*$E157*$F157*$H157*$J157*$BK$11)</f>
        <v>0</v>
      </c>
      <c r="BL156" s="250">
        <v>0</v>
      </c>
      <c r="BM156" s="98">
        <f>BL156*$E157*$F157*$H157*$K157*$BM$11</f>
        <v>0</v>
      </c>
      <c r="BN156" s="250">
        <v>0</v>
      </c>
      <c r="BO156" s="98">
        <f>BN156*$E157*$F157*$H157*$K157*$BO$11</f>
        <v>0</v>
      </c>
      <c r="BP156" s="353">
        <v>0</v>
      </c>
      <c r="BQ156" s="98">
        <f>BP156*$E157*$F157*$H157*$K157*$BQ$11</f>
        <v>0</v>
      </c>
      <c r="BR156" s="97"/>
      <c r="BS156" s="98">
        <f>BR156*$E157*$F157*$H157*$K157*$BS$11</f>
        <v>0</v>
      </c>
      <c r="BT156" s="250">
        <v>0</v>
      </c>
      <c r="BU156" s="98">
        <f>BT156*$E157*$F157*$H157*$K157*$BU$11</f>
        <v>0</v>
      </c>
      <c r="BV156" s="327"/>
      <c r="BW156" s="98">
        <f>BV156*$E157*$F157*$H157*$K157*$BW$11</f>
        <v>0</v>
      </c>
      <c r="BX156" s="250">
        <v>0</v>
      </c>
      <c r="BY156" s="98">
        <f>BX156*$E157*$F157*$H157*$K157*$BY$11</f>
        <v>0</v>
      </c>
      <c r="BZ156" s="328"/>
      <c r="CA156" s="329">
        <f>BZ156*$E157*$F157*$H157*$K157*$CA$11</f>
        <v>0</v>
      </c>
      <c r="CB156" s="97"/>
      <c r="CC156" s="98">
        <f>CB156*$E157*$F157*$H157*$K157*$CC$11</f>
        <v>0</v>
      </c>
      <c r="CD156" s="250">
        <v>0</v>
      </c>
      <c r="CE156" s="98">
        <f>CD156*$E157*$F157*$H157*$K157*$CE$11</f>
        <v>0</v>
      </c>
      <c r="CF156" s="250"/>
      <c r="CG156" s="98">
        <f>CF156*$E157*$F157*$H157*$K157*$CG$11</f>
        <v>0</v>
      </c>
      <c r="CH156" s="250">
        <v>0</v>
      </c>
      <c r="CI156" s="98">
        <f>CH156*$E157*$F157*$H157*$K157*$CI$11</f>
        <v>0</v>
      </c>
      <c r="CJ156" s="250"/>
      <c r="CK156" s="98">
        <f>CJ156*$E157*$F157*$H157*$K157*$CK$11</f>
        <v>0</v>
      </c>
      <c r="CL156" s="250"/>
      <c r="CM156" s="98">
        <f>CL156*$E157*$F157*$H157*$K157*$CM$11</f>
        <v>0</v>
      </c>
      <c r="CN156" s="250">
        <v>0</v>
      </c>
      <c r="CO156" s="98">
        <f>CN156*$E157*$F157*$H157*$K157*$CO$11</f>
        <v>0</v>
      </c>
      <c r="CP156" s="250">
        <v>0</v>
      </c>
      <c r="CQ156" s="98">
        <f>CP156*$E157*$F157*$H157*$L157*$CQ$11</f>
        <v>0</v>
      </c>
      <c r="CR156" s="250">
        <v>0</v>
      </c>
      <c r="CS156" s="98">
        <f>CR156*$E157*$F157*$H157*$M157*$CS$11</f>
        <v>0</v>
      </c>
      <c r="CT156" s="97"/>
      <c r="CU156" s="98">
        <f>CT156*E157*F157*H157</f>
        <v>0</v>
      </c>
      <c r="CV156" s="97"/>
      <c r="CW156" s="98"/>
      <c r="CX156" s="331">
        <f t="shared" si="264"/>
        <v>54</v>
      </c>
      <c r="CY156" s="331">
        <f t="shared" si="264"/>
        <v>2548823.7600000002</v>
      </c>
    </row>
    <row r="157" spans="1:103" ht="30" x14ac:dyDescent="0.25">
      <c r="A157" s="91"/>
      <c r="B157" s="91">
        <v>106</v>
      </c>
      <c r="C157" s="245" t="s">
        <v>1127</v>
      </c>
      <c r="D157" s="168" t="s">
        <v>690</v>
      </c>
      <c r="E157" s="246">
        <v>13540</v>
      </c>
      <c r="F157" s="93">
        <v>2.4900000000000002</v>
      </c>
      <c r="G157" s="93"/>
      <c r="H157" s="247">
        <v>1</v>
      </c>
      <c r="I157" s="248"/>
      <c r="J157" s="95">
        <v>1.4</v>
      </c>
      <c r="K157" s="95">
        <v>1.68</v>
      </c>
      <c r="L157" s="95">
        <v>2.23</v>
      </c>
      <c r="M157" s="96">
        <v>2.57</v>
      </c>
      <c r="N157" s="249">
        <v>0</v>
      </c>
      <c r="O157" s="98">
        <f>SUM(N157*$E157*$F157*$H157*$J157*$O$11)</f>
        <v>0</v>
      </c>
      <c r="P157" s="249"/>
      <c r="Q157" s="98">
        <f>SUM(P157*$E158*$F158*$H158*$J158*$Q$11)</f>
        <v>0</v>
      </c>
      <c r="R157" s="278">
        <v>174</v>
      </c>
      <c r="S157" s="566">
        <f>SUM(R157*$E158*$F158*$H158*$J158*$S$11)</f>
        <v>3463261.1999999997</v>
      </c>
      <c r="T157" s="249"/>
      <c r="U157" s="98">
        <f>SUM(T157*$E158*$F158*$H158*$J158*$U$11)</f>
        <v>0</v>
      </c>
      <c r="V157" s="249"/>
      <c r="W157" s="98">
        <f>SUM(V157*$E158*$F158*$H158*$J158*$W$11)</f>
        <v>0</v>
      </c>
      <c r="X157" s="250"/>
      <c r="Y157" s="97">
        <f>SUM(X157*$E158*$F158*$H158*$J158*$Y$11)</f>
        <v>0</v>
      </c>
      <c r="Z157" s="326">
        <v>0</v>
      </c>
      <c r="AA157" s="98">
        <v>0</v>
      </c>
      <c r="AB157" s="249">
        <v>0</v>
      </c>
      <c r="AC157" s="98">
        <v>0</v>
      </c>
      <c r="AD157" s="249">
        <v>56</v>
      </c>
      <c r="AE157" s="98">
        <f>AD157*E158*F158*H158*J158</f>
        <v>1114612.7999999998</v>
      </c>
      <c r="AF157" s="249">
        <v>15</v>
      </c>
      <c r="AG157" s="98">
        <f>AF157*E158*F158*H158*J158</f>
        <v>298557</v>
      </c>
      <c r="AH157" s="249">
        <v>0</v>
      </c>
      <c r="AI157" s="98">
        <v>0</v>
      </c>
      <c r="AJ157" s="363">
        <v>90</v>
      </c>
      <c r="AK157" s="98">
        <f>AJ157*$E158*$F158*$H158*$K158*$AK$11</f>
        <v>2149610.4</v>
      </c>
      <c r="AL157" s="326"/>
      <c r="AM157" s="98">
        <f>SUM(AL157*$E158*$F158*$H158*$J158*$AM$11)</f>
        <v>0</v>
      </c>
      <c r="AN157" s="249"/>
      <c r="AO157" s="97">
        <f>SUM(AN157*$E158*$F158*$H158*$J158*$AO$11)</f>
        <v>0</v>
      </c>
      <c r="AP157" s="249"/>
      <c r="AQ157" s="98">
        <f>SUM(AP157*$E158*$F158*$H158*$J158*$AQ$11)</f>
        <v>0</v>
      </c>
      <c r="AR157" s="249"/>
      <c r="AS157" s="98">
        <f>SUM(AR157*$E158*$F158*$H158*$J158*$AS$11)</f>
        <v>0</v>
      </c>
      <c r="AT157" s="249"/>
      <c r="AU157" s="98">
        <f>SUM(AT157*$E158*$F158*$H158*$J158*$AU$11)</f>
        <v>0</v>
      </c>
      <c r="AV157" s="249"/>
      <c r="AW157" s="98">
        <f>SUM(AV157*$E158*$F158*$H158*$J158*$AW$11)</f>
        <v>0</v>
      </c>
      <c r="AX157" s="249"/>
      <c r="AY157" s="98">
        <f>SUM(AX157*$E158*$F158*$H158*$J158*$AY$11)</f>
        <v>0</v>
      </c>
      <c r="AZ157" s="249"/>
      <c r="BA157" s="98">
        <f>SUM(AZ157*$E158*$F158*$H158*$J158*$BA$11)</f>
        <v>0</v>
      </c>
      <c r="BB157" s="104">
        <v>41</v>
      </c>
      <c r="BC157" s="98">
        <f>SUM(BB157*$E158*$F158*$H158*$J158*$BC$11)</f>
        <v>816055.79999999993</v>
      </c>
      <c r="BD157" s="249">
        <v>15</v>
      </c>
      <c r="BE157" s="98">
        <f>SUM(BD157*$E158*$F158*$H158*$J158*$BE$11)</f>
        <v>298557</v>
      </c>
      <c r="BF157" s="249"/>
      <c r="BG157" s="98">
        <f>SUM(BF157*$E158*$F158*$H158*$J158*$BG$11)</f>
        <v>0</v>
      </c>
      <c r="BH157" s="249"/>
      <c r="BI157" s="98">
        <f>SUM(BH157*$E158*$F158*$H158*$J158*$BI$11)</f>
        <v>0</v>
      </c>
      <c r="BJ157" s="249">
        <v>20</v>
      </c>
      <c r="BK157" s="98">
        <f>SUM(BJ157*$E158*$F158*$H158*$J158*$BK$11)</f>
        <v>398076</v>
      </c>
      <c r="BL157" s="351"/>
      <c r="BM157" s="98">
        <f>BL157*$E158*$F158*$H158*$K158*$BM$11</f>
        <v>0</v>
      </c>
      <c r="BN157" s="249"/>
      <c r="BO157" s="98">
        <f>BN157*$E158*$F158*$H158*$K158*$BO$11</f>
        <v>0</v>
      </c>
      <c r="BP157" s="360"/>
      <c r="BQ157" s="98">
        <f>BP157*$E158*$F158*$H158*$K158*$BQ$11</f>
        <v>0</v>
      </c>
      <c r="BR157" s="104">
        <v>20</v>
      </c>
      <c r="BS157" s="98">
        <f>BR157*$E158*$F158*$H158*$K158*$BS$11</f>
        <v>477691.19999999995</v>
      </c>
      <c r="BT157" s="351"/>
      <c r="BU157" s="98">
        <f>BT157*$E158*$F158*$H158*$K158*$BU$11</f>
        <v>0</v>
      </c>
      <c r="BV157" s="349">
        <v>84</v>
      </c>
      <c r="BW157" s="98">
        <f>BV157*$E158*$F158*$H158*$K158*$BW$11</f>
        <v>2006303.04</v>
      </c>
      <c r="BX157" s="249">
        <v>80</v>
      </c>
      <c r="BY157" s="98">
        <f>BX157*$E158*$F158*$H158*$K158*$BY$11</f>
        <v>1910764.7999999998</v>
      </c>
      <c r="BZ157" s="349">
        <v>65</v>
      </c>
      <c r="CA157" s="329">
        <f>BZ157*$E158*$F158*$H158*$K158*$CA$11</f>
        <v>1552496.4</v>
      </c>
      <c r="CB157" s="104">
        <v>70</v>
      </c>
      <c r="CC157" s="98">
        <f>CB157*$E158*$F158*$H158*$K158*$CC$11</f>
        <v>1671919.2</v>
      </c>
      <c r="CD157" s="249"/>
      <c r="CE157" s="98">
        <f>CD157*$E158*$F158*$H158*$K158*$CE$11</f>
        <v>0</v>
      </c>
      <c r="CF157" s="249">
        <v>20</v>
      </c>
      <c r="CG157" s="98">
        <f>CF157*$E158*$F158*$H158*$K158*$CG$11</f>
        <v>477691.19999999995</v>
      </c>
      <c r="CH157" s="249">
        <v>10</v>
      </c>
      <c r="CI157" s="98">
        <f>CH157*$E158*$F158*$H158*$K158*$CI$11</f>
        <v>238845.59999999998</v>
      </c>
      <c r="CJ157" s="351">
        <v>8</v>
      </c>
      <c r="CK157" s="98">
        <f>CJ157*$E158*$F158*$H158*$K158*$CK$11</f>
        <v>191076.47999999998</v>
      </c>
      <c r="CL157" s="249"/>
      <c r="CM157" s="98">
        <f>CL157*$E158*$F158*$H158*$K158*$CM$11</f>
        <v>0</v>
      </c>
      <c r="CN157" s="249">
        <v>8</v>
      </c>
      <c r="CO157" s="98">
        <f>CN157*$E158*$F158*$H158*$K158*$CO$11</f>
        <v>191076.47999999998</v>
      </c>
      <c r="CP157" s="351">
        <v>70</v>
      </c>
      <c r="CQ157" s="98">
        <f>CP157*$E158*$F158*$H158*$L158*$CQ$11</f>
        <v>2219273.7000000002</v>
      </c>
      <c r="CR157" s="351">
        <v>53</v>
      </c>
      <c r="CS157" s="98">
        <f>CR157*$E158*$F158*$H158*$M158*$CS$11</f>
        <v>1936497.5699999998</v>
      </c>
      <c r="CT157" s="97"/>
      <c r="CU157" s="98">
        <f>CT157*E158*F158*H158</f>
        <v>0</v>
      </c>
      <c r="CV157" s="97"/>
      <c r="CW157" s="98"/>
      <c r="CX157" s="331">
        <f t="shared" si="264"/>
        <v>899</v>
      </c>
      <c r="CY157" s="331">
        <f t="shared" si="264"/>
        <v>21412365.869999997</v>
      </c>
    </row>
    <row r="158" spans="1:103" ht="45" x14ac:dyDescent="0.25">
      <c r="A158" s="91"/>
      <c r="B158" s="91">
        <v>107</v>
      </c>
      <c r="C158" s="245" t="s">
        <v>1128</v>
      </c>
      <c r="D158" s="168" t="s">
        <v>1129</v>
      </c>
      <c r="E158" s="246">
        <v>13540</v>
      </c>
      <c r="F158" s="93">
        <v>1.05</v>
      </c>
      <c r="G158" s="93"/>
      <c r="H158" s="247">
        <v>1</v>
      </c>
      <c r="I158" s="248"/>
      <c r="J158" s="95">
        <v>1.4</v>
      </c>
      <c r="K158" s="95">
        <v>1.68</v>
      </c>
      <c r="L158" s="95">
        <v>2.23</v>
      </c>
      <c r="M158" s="96">
        <v>2.57</v>
      </c>
      <c r="N158" s="249"/>
      <c r="O158" s="98">
        <f>SUM(N158*$E158*$F158*$H158*$J158*$O$11)</f>
        <v>0</v>
      </c>
      <c r="P158" s="156">
        <f t="shared" ref="N158:BY159" si="265">SUM(P159:P164)</f>
        <v>0</v>
      </c>
      <c r="Q158" s="156">
        <f t="shared" si="265"/>
        <v>0</v>
      </c>
      <c r="R158" s="574">
        <f t="shared" si="265"/>
        <v>0</v>
      </c>
      <c r="S158" s="574">
        <f t="shared" si="265"/>
        <v>0</v>
      </c>
      <c r="T158" s="156">
        <f>SUM(T159:T164)</f>
        <v>0</v>
      </c>
      <c r="U158" s="156">
        <f t="shared" si="265"/>
        <v>0</v>
      </c>
      <c r="V158" s="156">
        <f t="shared" si="265"/>
        <v>0</v>
      </c>
      <c r="W158" s="156">
        <f t="shared" si="265"/>
        <v>0</v>
      </c>
      <c r="X158" s="156">
        <f t="shared" si="265"/>
        <v>0</v>
      </c>
      <c r="Y158" s="156">
        <f t="shared" si="265"/>
        <v>0</v>
      </c>
      <c r="Z158" s="156">
        <v>0</v>
      </c>
      <c r="AA158" s="156">
        <v>0</v>
      </c>
      <c r="AB158" s="156">
        <v>0</v>
      </c>
      <c r="AC158" s="156">
        <v>0</v>
      </c>
      <c r="AD158" s="156">
        <v>0</v>
      </c>
      <c r="AE158" s="156">
        <v>0</v>
      </c>
      <c r="AF158" s="156">
        <f>SUM(AF159:AF164)</f>
        <v>27</v>
      </c>
      <c r="AG158" s="156">
        <f>SUM(AG159:AG164)</f>
        <v>409449.6</v>
      </c>
      <c r="AH158" s="156">
        <v>0</v>
      </c>
      <c r="AI158" s="156">
        <v>0</v>
      </c>
      <c r="AJ158" s="156">
        <f t="shared" ref="AJ158" si="266">SUM(AJ159:AJ164)</f>
        <v>0</v>
      </c>
      <c r="AK158" s="156">
        <f t="shared" si="265"/>
        <v>0</v>
      </c>
      <c r="AL158" s="156">
        <f t="shared" si="265"/>
        <v>40</v>
      </c>
      <c r="AM158" s="156">
        <f t="shared" si="265"/>
        <v>606592</v>
      </c>
      <c r="AN158" s="156">
        <f t="shared" si="265"/>
        <v>0</v>
      </c>
      <c r="AO158" s="156">
        <f t="shared" si="265"/>
        <v>0</v>
      </c>
      <c r="AP158" s="156">
        <f t="shared" si="265"/>
        <v>0</v>
      </c>
      <c r="AQ158" s="156">
        <f t="shared" si="265"/>
        <v>0</v>
      </c>
      <c r="AR158" s="156">
        <f t="shared" si="265"/>
        <v>0</v>
      </c>
      <c r="AS158" s="156">
        <f t="shared" si="265"/>
        <v>0</v>
      </c>
      <c r="AT158" s="156">
        <f t="shared" si="265"/>
        <v>0</v>
      </c>
      <c r="AU158" s="156">
        <f t="shared" si="265"/>
        <v>0</v>
      </c>
      <c r="AV158" s="156">
        <f t="shared" si="265"/>
        <v>0</v>
      </c>
      <c r="AW158" s="156">
        <f t="shared" si="265"/>
        <v>0</v>
      </c>
      <c r="AX158" s="156">
        <f t="shared" si="265"/>
        <v>0</v>
      </c>
      <c r="AY158" s="156">
        <f t="shared" si="265"/>
        <v>0</v>
      </c>
      <c r="AZ158" s="156">
        <f t="shared" si="265"/>
        <v>0</v>
      </c>
      <c r="BA158" s="156">
        <f t="shared" si="265"/>
        <v>0</v>
      </c>
      <c r="BB158" s="156">
        <f t="shared" si="265"/>
        <v>0</v>
      </c>
      <c r="BC158" s="156">
        <f t="shared" si="265"/>
        <v>0</v>
      </c>
      <c r="BD158" s="156">
        <f>SUM(BD159:BD164)</f>
        <v>0</v>
      </c>
      <c r="BE158" s="156">
        <f t="shared" si="265"/>
        <v>0</v>
      </c>
      <c r="BF158" s="156">
        <f t="shared" si="265"/>
        <v>0</v>
      </c>
      <c r="BG158" s="156">
        <f t="shared" si="265"/>
        <v>0</v>
      </c>
      <c r="BH158" s="156">
        <f t="shared" si="265"/>
        <v>0</v>
      </c>
      <c r="BI158" s="156">
        <f t="shared" si="265"/>
        <v>0</v>
      </c>
      <c r="BJ158" s="156">
        <f t="shared" si="265"/>
        <v>5</v>
      </c>
      <c r="BK158" s="156">
        <f t="shared" si="265"/>
        <v>75824</v>
      </c>
      <c r="BL158" s="156">
        <f t="shared" si="265"/>
        <v>0</v>
      </c>
      <c r="BM158" s="156">
        <f t="shared" si="265"/>
        <v>0</v>
      </c>
      <c r="BN158" s="156">
        <f t="shared" si="265"/>
        <v>0</v>
      </c>
      <c r="BO158" s="156">
        <f t="shared" si="265"/>
        <v>0</v>
      </c>
      <c r="BP158" s="156">
        <f t="shared" si="265"/>
        <v>0</v>
      </c>
      <c r="BQ158" s="156">
        <f t="shared" si="265"/>
        <v>0</v>
      </c>
      <c r="BR158" s="156">
        <f>SUM(BR159:BR164)</f>
        <v>0</v>
      </c>
      <c r="BS158" s="156">
        <f t="shared" si="265"/>
        <v>0</v>
      </c>
      <c r="BT158" s="156">
        <f t="shared" si="265"/>
        <v>5</v>
      </c>
      <c r="BU158" s="156">
        <f t="shared" si="265"/>
        <v>90988.800000000003</v>
      </c>
      <c r="BV158" s="352">
        <f t="shared" si="265"/>
        <v>11</v>
      </c>
      <c r="BW158" s="156">
        <f t="shared" si="265"/>
        <v>253403.80799999999</v>
      </c>
      <c r="BX158" s="156">
        <f t="shared" si="265"/>
        <v>11</v>
      </c>
      <c r="BY158" s="156">
        <f t="shared" si="265"/>
        <v>200175.35999999999</v>
      </c>
      <c r="BZ158" s="352">
        <f t="shared" ref="BZ158:CY158" si="267">SUM(BZ159:BZ164)</f>
        <v>0</v>
      </c>
      <c r="CA158" s="352">
        <f t="shared" si="267"/>
        <v>0</v>
      </c>
      <c r="CB158" s="156">
        <f t="shared" si="267"/>
        <v>9</v>
      </c>
      <c r="CC158" s="156">
        <f t="shared" si="267"/>
        <v>163779.84</v>
      </c>
      <c r="CD158" s="156">
        <f t="shared" si="267"/>
        <v>0</v>
      </c>
      <c r="CE158" s="156">
        <f t="shared" si="267"/>
        <v>0</v>
      </c>
      <c r="CF158" s="156">
        <f t="shared" si="267"/>
        <v>3</v>
      </c>
      <c r="CG158" s="156">
        <f t="shared" si="267"/>
        <v>54593.279999999999</v>
      </c>
      <c r="CH158" s="156">
        <f t="shared" si="267"/>
        <v>0</v>
      </c>
      <c r="CI158" s="156">
        <f t="shared" si="267"/>
        <v>0</v>
      </c>
      <c r="CJ158" s="156">
        <f t="shared" si="267"/>
        <v>0</v>
      </c>
      <c r="CK158" s="156">
        <f t="shared" si="267"/>
        <v>0</v>
      </c>
      <c r="CL158" s="156">
        <f t="shared" si="267"/>
        <v>0</v>
      </c>
      <c r="CM158" s="156">
        <f t="shared" si="267"/>
        <v>0</v>
      </c>
      <c r="CN158" s="156">
        <f t="shared" si="267"/>
        <v>1</v>
      </c>
      <c r="CO158" s="156">
        <f t="shared" si="267"/>
        <v>18197.759999999998</v>
      </c>
      <c r="CP158" s="156">
        <f t="shared" si="267"/>
        <v>2</v>
      </c>
      <c r="CQ158" s="156">
        <f t="shared" si="267"/>
        <v>48310.720000000001</v>
      </c>
      <c r="CR158" s="156">
        <f t="shared" si="267"/>
        <v>5</v>
      </c>
      <c r="CS158" s="156">
        <f t="shared" si="267"/>
        <v>139191.19999999998</v>
      </c>
      <c r="CT158" s="156">
        <f t="shared" si="267"/>
        <v>0</v>
      </c>
      <c r="CU158" s="156">
        <f t="shared" si="267"/>
        <v>0</v>
      </c>
      <c r="CV158" s="156">
        <f t="shared" si="267"/>
        <v>0</v>
      </c>
      <c r="CW158" s="156">
        <f t="shared" si="267"/>
        <v>0</v>
      </c>
      <c r="CX158" s="156">
        <f t="shared" si="267"/>
        <v>143</v>
      </c>
      <c r="CY158" s="156">
        <f t="shared" si="267"/>
        <v>2688329.088</v>
      </c>
    </row>
    <row r="159" spans="1:103" x14ac:dyDescent="0.25">
      <c r="A159" s="91">
        <v>30</v>
      </c>
      <c r="B159" s="91"/>
      <c r="C159" s="245" t="s">
        <v>1130</v>
      </c>
      <c r="D159" s="243" t="s">
        <v>695</v>
      </c>
      <c r="E159" s="246">
        <v>13540</v>
      </c>
      <c r="F159" s="157">
        <v>0.98</v>
      </c>
      <c r="G159" s="157"/>
      <c r="H159" s="236">
        <v>1</v>
      </c>
      <c r="I159" s="68"/>
      <c r="J159" s="95">
        <v>1.4</v>
      </c>
      <c r="K159" s="95">
        <v>1.68</v>
      </c>
      <c r="L159" s="95">
        <v>2.23</v>
      </c>
      <c r="M159" s="96">
        <v>2.57</v>
      </c>
      <c r="N159" s="156">
        <f t="shared" si="265"/>
        <v>24</v>
      </c>
      <c r="O159" s="156">
        <f t="shared" si="265"/>
        <v>627822.72</v>
      </c>
      <c r="P159" s="250"/>
      <c r="Q159" s="98">
        <f t="shared" ref="Q159:Q164" si="268">SUM(P159*$E160*$F160*$H160*$J160*$Q$11)</f>
        <v>0</v>
      </c>
      <c r="R159" s="565"/>
      <c r="S159" s="566">
        <f t="shared" ref="S159:S164" si="269">SUM(R159*$E160*$F160*$H160*$J160*$S$11)</f>
        <v>0</v>
      </c>
      <c r="T159" s="250"/>
      <c r="U159" s="98">
        <f t="shared" ref="U159:U164" si="270">SUM(T159*$E160*$F160*$H160*$J160*$U$11)</f>
        <v>0</v>
      </c>
      <c r="V159" s="250"/>
      <c r="W159" s="98">
        <f t="shared" ref="W159:W164" si="271">SUM(V159*$E160*$F160*$H160*$J160*$W$11)</f>
        <v>0</v>
      </c>
      <c r="X159" s="250"/>
      <c r="Y159" s="97">
        <f t="shared" ref="Y159:Y164" si="272">SUM(X159*$E160*$F160*$H160*$J160*$Y$11)</f>
        <v>0</v>
      </c>
      <c r="Z159" s="326">
        <v>0</v>
      </c>
      <c r="AA159" s="98">
        <v>0</v>
      </c>
      <c r="AB159" s="250">
        <v>0</v>
      </c>
      <c r="AC159" s="98">
        <v>0</v>
      </c>
      <c r="AD159" s="250">
        <v>0</v>
      </c>
      <c r="AE159" s="98">
        <v>0</v>
      </c>
      <c r="AF159" s="250">
        <v>27</v>
      </c>
      <c r="AG159" s="98">
        <f t="shared" ref="AG159:AG164" si="273">AF159*E160*F160*H160*J160</f>
        <v>409449.6</v>
      </c>
      <c r="AH159" s="250">
        <v>0</v>
      </c>
      <c r="AI159" s="98">
        <v>0</v>
      </c>
      <c r="AJ159" s="330"/>
      <c r="AK159" s="98">
        <f t="shared" ref="AK159:AK164" si="274">AJ159*$E160*$F160*$H160*$K160*$AK$11</f>
        <v>0</v>
      </c>
      <c r="AL159" s="326">
        <v>40</v>
      </c>
      <c r="AM159" s="98">
        <f t="shared" ref="AM159:AM164" si="275">SUM(AL159*$E160*$F160*$H160*$J160*$AM$11)</f>
        <v>606592</v>
      </c>
      <c r="AN159" s="250"/>
      <c r="AO159" s="97">
        <f t="shared" ref="AO159:AO164" si="276">SUM(AN159*$E160*$F160*$H160*$J160*$AO$11)</f>
        <v>0</v>
      </c>
      <c r="AP159" s="250"/>
      <c r="AQ159" s="98">
        <f t="shared" ref="AQ159:AQ164" si="277">SUM(AP159*$E160*$F160*$H160*$J160*$AQ$11)</f>
        <v>0</v>
      </c>
      <c r="AR159" s="250"/>
      <c r="AS159" s="98">
        <f t="shared" ref="AS159:AS164" si="278">SUM(AR159*$E160*$F160*$H160*$J160*$AS$11)</f>
        <v>0</v>
      </c>
      <c r="AT159" s="250"/>
      <c r="AU159" s="98">
        <f t="shared" ref="AU159:AU164" si="279">SUM(AT159*$E160*$F160*$H160*$J160*$AU$11)</f>
        <v>0</v>
      </c>
      <c r="AV159" s="250"/>
      <c r="AW159" s="98">
        <f t="shared" ref="AW159:AW164" si="280">SUM(AV159*$E160*$F160*$H160*$J160*$AW$11)</f>
        <v>0</v>
      </c>
      <c r="AX159" s="250"/>
      <c r="AY159" s="98">
        <f t="shared" ref="AY159:AY164" si="281">SUM(AX159*$E160*$F160*$H160*$J160*$AY$11)</f>
        <v>0</v>
      </c>
      <c r="AZ159" s="250"/>
      <c r="BA159" s="98">
        <f t="shared" ref="BA159:BA164" si="282">SUM(AZ159*$E160*$F160*$H160*$J160*$BA$11)</f>
        <v>0</v>
      </c>
      <c r="BB159" s="250"/>
      <c r="BC159" s="98">
        <f t="shared" ref="BC159:BC164" si="283">SUM(BB159*$E160*$F160*$H160*$J160*$BC$11)</f>
        <v>0</v>
      </c>
      <c r="BD159" s="250"/>
      <c r="BE159" s="98">
        <f t="shared" ref="BE159:BE164" si="284">SUM(BD159*$E160*$F160*$H160*$J160*$BE$11)</f>
        <v>0</v>
      </c>
      <c r="BF159" s="250"/>
      <c r="BG159" s="98">
        <f t="shared" ref="BG159:BG164" si="285">SUM(BF159*$E160*$F160*$H160*$J160*$BG$11)</f>
        <v>0</v>
      </c>
      <c r="BH159" s="250"/>
      <c r="BI159" s="98">
        <f t="shared" ref="BI159:BI164" si="286">SUM(BH159*$E160*$F160*$H160*$J160*$BI$11)</f>
        <v>0</v>
      </c>
      <c r="BJ159" s="250">
        <v>5</v>
      </c>
      <c r="BK159" s="98">
        <f t="shared" ref="BK159:BK164" si="287">SUM(BJ159*$E160*$F160*$H160*$J160*$BK$11)</f>
        <v>75824</v>
      </c>
      <c r="BL159" s="250"/>
      <c r="BM159" s="98">
        <f t="shared" ref="BM159:BM164" si="288">BL159*$E160*$F160*$H160*$K160*$BM$11</f>
        <v>0</v>
      </c>
      <c r="BN159" s="330"/>
      <c r="BO159" s="98">
        <f t="shared" ref="BO159:BO164" si="289">BN159*$E160*$F160*$H160*$K160*$BO$11</f>
        <v>0</v>
      </c>
      <c r="BP159" s="353"/>
      <c r="BQ159" s="98">
        <f t="shared" ref="BQ159:BQ164" si="290">BP159*$E160*$F160*$H160*$K160*$BQ$11</f>
        <v>0</v>
      </c>
      <c r="BR159" s="250"/>
      <c r="BS159" s="98">
        <f t="shared" ref="BS159:BS164" si="291">BR159*$E160*$F160*$H160*$K160*$BS$11</f>
        <v>0</v>
      </c>
      <c r="BT159" s="330">
        <v>5</v>
      </c>
      <c r="BU159" s="98">
        <f t="shared" ref="BU159:BU164" si="292">BT159*$E160*$F160*$H160*$K160*$BU$11</f>
        <v>90988.800000000003</v>
      </c>
      <c r="BV159" s="327">
        <v>9</v>
      </c>
      <c r="BW159" s="98">
        <f t="shared" ref="BW159:BW164" si="293">BV159*$E160*$F160*$H160*$K160*$BW$11</f>
        <v>163779.84</v>
      </c>
      <c r="BX159" s="250">
        <v>11</v>
      </c>
      <c r="BY159" s="98">
        <f t="shared" ref="BY159:BY164" si="294">BX159*$E160*$F160*$H160*$K160*$BY$11</f>
        <v>200175.35999999999</v>
      </c>
      <c r="BZ159" s="327"/>
      <c r="CA159" s="329">
        <f t="shared" ref="CA159:CA164" si="295">BZ159*$E160*$F160*$H160*$K160*$CA$11</f>
        <v>0</v>
      </c>
      <c r="CB159" s="330">
        <v>9</v>
      </c>
      <c r="CC159" s="98">
        <f t="shared" ref="CC159:CC164" si="296">CB159*$E160*$F160*$H160*$K160*$CC$11</f>
        <v>163779.84</v>
      </c>
      <c r="CD159" s="250"/>
      <c r="CE159" s="98">
        <f t="shared" ref="CE159:CE164" si="297">CD159*$E160*$F160*$H160*$K160*$CE$11</f>
        <v>0</v>
      </c>
      <c r="CF159" s="250">
        <v>3</v>
      </c>
      <c r="CG159" s="98">
        <f t="shared" ref="CG159:CG164" si="298">CF159*$E160*$F160*$H160*$K160*$CG$11</f>
        <v>54593.279999999999</v>
      </c>
      <c r="CH159" s="250"/>
      <c r="CI159" s="98">
        <f t="shared" ref="CI159:CI164" si="299">CH159*$E160*$F160*$H160*$K160*$CI$11</f>
        <v>0</v>
      </c>
      <c r="CJ159" s="250"/>
      <c r="CK159" s="98">
        <f t="shared" ref="CK159:CK164" si="300">CJ159*$E160*$F160*$H160*$K160*$CK$11</f>
        <v>0</v>
      </c>
      <c r="CL159" s="250"/>
      <c r="CM159" s="98">
        <f t="shared" ref="CM159:CM164" si="301">CL159*$E160*$F160*$H160*$K160*$CM$11</f>
        <v>0</v>
      </c>
      <c r="CN159" s="250">
        <v>1</v>
      </c>
      <c r="CO159" s="98">
        <f t="shared" ref="CO159:CO164" si="302">CN159*$E160*$F160*$H160*$K160*$CO$11</f>
        <v>18197.759999999998</v>
      </c>
      <c r="CP159" s="330">
        <v>2</v>
      </c>
      <c r="CQ159" s="98">
        <f t="shared" ref="CQ159:CQ164" si="303">CP159*$E160*$F160*$H160*$L160*$CQ$11</f>
        <v>48310.720000000001</v>
      </c>
      <c r="CR159" s="330">
        <v>5</v>
      </c>
      <c r="CS159" s="98">
        <f t="shared" ref="CS159:CS164" si="304">CR159*$E160*$F160*$H160*$M160*$CS$11</f>
        <v>139191.19999999998</v>
      </c>
      <c r="CT159" s="97"/>
      <c r="CU159" s="98">
        <f t="shared" ref="CU159:CU164" si="305">CT159*E160*F160*H160</f>
        <v>0</v>
      </c>
      <c r="CV159" s="97"/>
      <c r="CW159" s="98"/>
      <c r="CX159" s="331">
        <f t="shared" ref="CX159:CY164" si="306">SUM(P159+N160+Z159+R159+T159+AB159+X159+V159+AD159+AH159+AF159+AJ159+AL159+AP159+BL159+BR159+AN159+AZ159+BB159+CD159+CF159+CB159+CH159+CJ159+BV159+BX159+AR159+AT159+AV159+AX159+BN159+BP159+BT159+BD159+BF159+BH159+BJ159+BZ159+CL159+CN159+CP159+CR159+CT159+CV159)</f>
        <v>130</v>
      </c>
      <c r="CY159" s="331">
        <f t="shared" si="306"/>
        <v>2168024.8000000003</v>
      </c>
    </row>
    <row r="160" spans="1:103" ht="45" x14ac:dyDescent="0.25">
      <c r="A160" s="91"/>
      <c r="B160" s="91">
        <v>108</v>
      </c>
      <c r="C160" s="245" t="s">
        <v>1131</v>
      </c>
      <c r="D160" s="168" t="s">
        <v>1132</v>
      </c>
      <c r="E160" s="246">
        <v>13540</v>
      </c>
      <c r="F160" s="93">
        <v>0.8</v>
      </c>
      <c r="G160" s="93"/>
      <c r="H160" s="247">
        <v>1</v>
      </c>
      <c r="I160" s="248"/>
      <c r="J160" s="95">
        <v>1.4</v>
      </c>
      <c r="K160" s="95">
        <v>1.68</v>
      </c>
      <c r="L160" s="95">
        <v>2.23</v>
      </c>
      <c r="M160" s="96">
        <v>2.57</v>
      </c>
      <c r="N160" s="249">
        <v>13</v>
      </c>
      <c r="O160" s="98">
        <f t="shared" ref="O160:O165" si="307">SUM(N160*$E160*$F160*$H160*$J160*$O$11)</f>
        <v>197142.39999999999</v>
      </c>
      <c r="P160" s="250">
        <v>0</v>
      </c>
      <c r="Q160" s="98">
        <f t="shared" si="268"/>
        <v>0</v>
      </c>
      <c r="R160" s="565">
        <v>0</v>
      </c>
      <c r="S160" s="566">
        <f t="shared" si="269"/>
        <v>0</v>
      </c>
      <c r="T160" s="250">
        <v>0</v>
      </c>
      <c r="U160" s="98">
        <f t="shared" si="270"/>
        <v>0</v>
      </c>
      <c r="V160" s="250">
        <v>0</v>
      </c>
      <c r="W160" s="98">
        <f t="shared" si="271"/>
        <v>0</v>
      </c>
      <c r="X160" s="250"/>
      <c r="Y160" s="97">
        <f t="shared" si="272"/>
        <v>0</v>
      </c>
      <c r="Z160" s="326">
        <v>0</v>
      </c>
      <c r="AA160" s="98">
        <v>0</v>
      </c>
      <c r="AB160" s="250">
        <v>0</v>
      </c>
      <c r="AC160" s="98">
        <v>0</v>
      </c>
      <c r="AD160" s="250">
        <v>0</v>
      </c>
      <c r="AE160" s="98">
        <v>0</v>
      </c>
      <c r="AF160" s="250">
        <v>0</v>
      </c>
      <c r="AG160" s="98">
        <f t="shared" si="273"/>
        <v>0</v>
      </c>
      <c r="AH160" s="250">
        <v>0</v>
      </c>
      <c r="AI160" s="98">
        <v>0</v>
      </c>
      <c r="AJ160" s="250">
        <v>0</v>
      </c>
      <c r="AK160" s="98">
        <f t="shared" si="274"/>
        <v>0</v>
      </c>
      <c r="AL160" s="326"/>
      <c r="AM160" s="98">
        <f t="shared" si="275"/>
        <v>0</v>
      </c>
      <c r="AN160" s="250"/>
      <c r="AO160" s="97">
        <f t="shared" si="276"/>
        <v>0</v>
      </c>
      <c r="AP160" s="250">
        <v>0</v>
      </c>
      <c r="AQ160" s="98">
        <f t="shared" si="277"/>
        <v>0</v>
      </c>
      <c r="AR160" s="250">
        <v>0</v>
      </c>
      <c r="AS160" s="98">
        <f t="shared" si="278"/>
        <v>0</v>
      </c>
      <c r="AT160" s="250"/>
      <c r="AU160" s="98">
        <f t="shared" si="279"/>
        <v>0</v>
      </c>
      <c r="AV160" s="250"/>
      <c r="AW160" s="98">
        <f t="shared" si="280"/>
        <v>0</v>
      </c>
      <c r="AX160" s="250"/>
      <c r="AY160" s="98">
        <f t="shared" si="281"/>
        <v>0</v>
      </c>
      <c r="AZ160" s="250">
        <v>0</v>
      </c>
      <c r="BA160" s="98">
        <f t="shared" si="282"/>
        <v>0</v>
      </c>
      <c r="BB160" s="250">
        <v>0</v>
      </c>
      <c r="BC160" s="98">
        <f t="shared" si="283"/>
        <v>0</v>
      </c>
      <c r="BD160" s="250">
        <v>0</v>
      </c>
      <c r="BE160" s="98">
        <f t="shared" si="284"/>
        <v>0</v>
      </c>
      <c r="BF160" s="250">
        <v>0</v>
      </c>
      <c r="BG160" s="98">
        <f t="shared" si="285"/>
        <v>0</v>
      </c>
      <c r="BH160" s="250">
        <v>0</v>
      </c>
      <c r="BI160" s="98">
        <f t="shared" si="286"/>
        <v>0</v>
      </c>
      <c r="BJ160" s="250"/>
      <c r="BK160" s="98">
        <f t="shared" si="287"/>
        <v>0</v>
      </c>
      <c r="BL160" s="250">
        <v>0</v>
      </c>
      <c r="BM160" s="98">
        <f t="shared" si="288"/>
        <v>0</v>
      </c>
      <c r="BN160" s="250">
        <v>0</v>
      </c>
      <c r="BO160" s="98">
        <f t="shared" si="289"/>
        <v>0</v>
      </c>
      <c r="BP160" s="353"/>
      <c r="BQ160" s="98">
        <f t="shared" si="290"/>
        <v>0</v>
      </c>
      <c r="BR160" s="250">
        <v>0</v>
      </c>
      <c r="BS160" s="98">
        <f t="shared" si="291"/>
        <v>0</v>
      </c>
      <c r="BT160" s="250">
        <v>0</v>
      </c>
      <c r="BU160" s="98">
        <f t="shared" si="292"/>
        <v>0</v>
      </c>
      <c r="BV160" s="328"/>
      <c r="BW160" s="98">
        <f t="shared" si="293"/>
        <v>0</v>
      </c>
      <c r="BX160" s="250">
        <v>0</v>
      </c>
      <c r="BY160" s="98">
        <f t="shared" si="294"/>
        <v>0</v>
      </c>
      <c r="BZ160" s="328"/>
      <c r="CA160" s="329">
        <f t="shared" si="295"/>
        <v>0</v>
      </c>
      <c r="CB160" s="250">
        <v>0</v>
      </c>
      <c r="CC160" s="98">
        <f t="shared" si="296"/>
        <v>0</v>
      </c>
      <c r="CD160" s="250">
        <v>0</v>
      </c>
      <c r="CE160" s="98">
        <f t="shared" si="297"/>
        <v>0</v>
      </c>
      <c r="CF160" s="250"/>
      <c r="CG160" s="98">
        <f t="shared" si="298"/>
        <v>0</v>
      </c>
      <c r="CH160" s="250">
        <v>0</v>
      </c>
      <c r="CI160" s="98">
        <f t="shared" si="299"/>
        <v>0</v>
      </c>
      <c r="CJ160" s="250"/>
      <c r="CK160" s="98">
        <f t="shared" si="300"/>
        <v>0</v>
      </c>
      <c r="CL160" s="250"/>
      <c r="CM160" s="98">
        <f t="shared" si="301"/>
        <v>0</v>
      </c>
      <c r="CN160" s="250">
        <v>0</v>
      </c>
      <c r="CO160" s="98">
        <f t="shared" si="302"/>
        <v>0</v>
      </c>
      <c r="CP160" s="250">
        <v>0</v>
      </c>
      <c r="CQ160" s="98">
        <f t="shared" si="303"/>
        <v>0</v>
      </c>
      <c r="CR160" s="250">
        <v>0</v>
      </c>
      <c r="CS160" s="98">
        <f t="shared" si="304"/>
        <v>0</v>
      </c>
      <c r="CT160" s="97"/>
      <c r="CU160" s="98">
        <f t="shared" si="305"/>
        <v>0</v>
      </c>
      <c r="CV160" s="97"/>
      <c r="CW160" s="98"/>
      <c r="CX160" s="331">
        <f t="shared" si="306"/>
        <v>5</v>
      </c>
      <c r="CY160" s="331">
        <f t="shared" si="306"/>
        <v>206620.4</v>
      </c>
    </row>
    <row r="161" spans="1:103" ht="30" x14ac:dyDescent="0.25">
      <c r="A161" s="91"/>
      <c r="B161" s="91">
        <v>109</v>
      </c>
      <c r="C161" s="245" t="s">
        <v>1133</v>
      </c>
      <c r="D161" s="92" t="s">
        <v>707</v>
      </c>
      <c r="E161" s="246">
        <v>13540</v>
      </c>
      <c r="F161" s="93">
        <v>2.1800000000000002</v>
      </c>
      <c r="G161" s="93"/>
      <c r="H161" s="247">
        <v>1</v>
      </c>
      <c r="I161" s="248"/>
      <c r="J161" s="95">
        <v>1.4</v>
      </c>
      <c r="K161" s="95">
        <v>1.68</v>
      </c>
      <c r="L161" s="95">
        <v>2.23</v>
      </c>
      <c r="M161" s="96">
        <v>2.57</v>
      </c>
      <c r="N161" s="249">
        <v>5</v>
      </c>
      <c r="O161" s="98">
        <f t="shared" si="307"/>
        <v>206620.4</v>
      </c>
      <c r="P161" s="250">
        <v>0</v>
      </c>
      <c r="Q161" s="98">
        <f t="shared" si="268"/>
        <v>0</v>
      </c>
      <c r="R161" s="565">
        <v>0</v>
      </c>
      <c r="S161" s="566">
        <f t="shared" si="269"/>
        <v>0</v>
      </c>
      <c r="T161" s="250">
        <v>0</v>
      </c>
      <c r="U161" s="98">
        <f t="shared" si="270"/>
        <v>0</v>
      </c>
      <c r="V161" s="250">
        <v>0</v>
      </c>
      <c r="W161" s="98">
        <f t="shared" si="271"/>
        <v>0</v>
      </c>
      <c r="X161" s="250"/>
      <c r="Y161" s="97">
        <f t="shared" si="272"/>
        <v>0</v>
      </c>
      <c r="Z161" s="326"/>
      <c r="AA161" s="98"/>
      <c r="AB161" s="250"/>
      <c r="AC161" s="98"/>
      <c r="AD161" s="250"/>
      <c r="AE161" s="98"/>
      <c r="AF161" s="250">
        <v>0</v>
      </c>
      <c r="AG161" s="98">
        <f t="shared" si="273"/>
        <v>0</v>
      </c>
      <c r="AH161" s="250">
        <v>0</v>
      </c>
      <c r="AI161" s="98">
        <v>0</v>
      </c>
      <c r="AJ161" s="250">
        <v>0</v>
      </c>
      <c r="AK161" s="98">
        <f t="shared" si="274"/>
        <v>0</v>
      </c>
      <c r="AL161" s="326"/>
      <c r="AM161" s="98">
        <f t="shared" si="275"/>
        <v>0</v>
      </c>
      <c r="AN161" s="250"/>
      <c r="AO161" s="97">
        <f t="shared" si="276"/>
        <v>0</v>
      </c>
      <c r="AP161" s="250">
        <v>0</v>
      </c>
      <c r="AQ161" s="98">
        <f t="shared" si="277"/>
        <v>0</v>
      </c>
      <c r="AR161" s="250">
        <v>0</v>
      </c>
      <c r="AS161" s="98">
        <f t="shared" si="278"/>
        <v>0</v>
      </c>
      <c r="AT161" s="250"/>
      <c r="AU161" s="98">
        <f t="shared" si="279"/>
        <v>0</v>
      </c>
      <c r="AV161" s="250"/>
      <c r="AW161" s="98">
        <f t="shared" si="280"/>
        <v>0</v>
      </c>
      <c r="AX161" s="250"/>
      <c r="AY161" s="98">
        <f t="shared" si="281"/>
        <v>0</v>
      </c>
      <c r="AZ161" s="250">
        <v>0</v>
      </c>
      <c r="BA161" s="98">
        <f t="shared" si="282"/>
        <v>0</v>
      </c>
      <c r="BB161" s="250">
        <v>0</v>
      </c>
      <c r="BC161" s="98">
        <f t="shared" si="283"/>
        <v>0</v>
      </c>
      <c r="BD161" s="250">
        <v>0</v>
      </c>
      <c r="BE161" s="98">
        <f t="shared" si="284"/>
        <v>0</v>
      </c>
      <c r="BF161" s="250">
        <v>0</v>
      </c>
      <c r="BG161" s="98">
        <f t="shared" si="285"/>
        <v>0</v>
      </c>
      <c r="BH161" s="250">
        <v>0</v>
      </c>
      <c r="BI161" s="98">
        <f t="shared" si="286"/>
        <v>0</v>
      </c>
      <c r="BJ161" s="250"/>
      <c r="BK161" s="98">
        <f t="shared" si="287"/>
        <v>0</v>
      </c>
      <c r="BL161" s="250">
        <v>0</v>
      </c>
      <c r="BM161" s="98">
        <f t="shared" si="288"/>
        <v>0</v>
      </c>
      <c r="BN161" s="250">
        <v>0</v>
      </c>
      <c r="BO161" s="98">
        <f t="shared" si="289"/>
        <v>0</v>
      </c>
      <c r="BP161" s="353"/>
      <c r="BQ161" s="98">
        <f t="shared" si="290"/>
        <v>0</v>
      </c>
      <c r="BR161" s="250">
        <v>0</v>
      </c>
      <c r="BS161" s="98">
        <f t="shared" si="291"/>
        <v>0</v>
      </c>
      <c r="BT161" s="250">
        <v>0</v>
      </c>
      <c r="BU161" s="98">
        <f t="shared" si="292"/>
        <v>0</v>
      </c>
      <c r="BV161" s="328"/>
      <c r="BW161" s="98">
        <f t="shared" si="293"/>
        <v>0</v>
      </c>
      <c r="BX161" s="250">
        <v>0</v>
      </c>
      <c r="BY161" s="98">
        <f t="shared" si="294"/>
        <v>0</v>
      </c>
      <c r="BZ161" s="328"/>
      <c r="CA161" s="329">
        <f t="shared" si="295"/>
        <v>0</v>
      </c>
      <c r="CB161" s="250">
        <v>0</v>
      </c>
      <c r="CC161" s="98">
        <f t="shared" si="296"/>
        <v>0</v>
      </c>
      <c r="CD161" s="250">
        <v>0</v>
      </c>
      <c r="CE161" s="98">
        <f t="shared" si="297"/>
        <v>0</v>
      </c>
      <c r="CF161" s="250">
        <v>0</v>
      </c>
      <c r="CG161" s="98">
        <f t="shared" si="298"/>
        <v>0</v>
      </c>
      <c r="CH161" s="250">
        <v>0</v>
      </c>
      <c r="CI161" s="98">
        <f t="shared" si="299"/>
        <v>0</v>
      </c>
      <c r="CJ161" s="250"/>
      <c r="CK161" s="98">
        <f t="shared" si="300"/>
        <v>0</v>
      </c>
      <c r="CL161" s="250"/>
      <c r="CM161" s="98">
        <f t="shared" si="301"/>
        <v>0</v>
      </c>
      <c r="CN161" s="250">
        <v>0</v>
      </c>
      <c r="CO161" s="98">
        <f t="shared" si="302"/>
        <v>0</v>
      </c>
      <c r="CP161" s="250">
        <v>0</v>
      </c>
      <c r="CQ161" s="98">
        <f t="shared" si="303"/>
        <v>0</v>
      </c>
      <c r="CR161" s="250">
        <v>0</v>
      </c>
      <c r="CS161" s="98">
        <f t="shared" si="304"/>
        <v>0</v>
      </c>
      <c r="CT161" s="97"/>
      <c r="CU161" s="98">
        <f t="shared" si="305"/>
        <v>0</v>
      </c>
      <c r="CV161" s="97"/>
      <c r="CW161" s="98"/>
      <c r="CX161" s="331">
        <f t="shared" si="306"/>
        <v>0</v>
      </c>
      <c r="CY161" s="331">
        <f t="shared" si="306"/>
        <v>0</v>
      </c>
    </row>
    <row r="162" spans="1:103" ht="30" x14ac:dyDescent="0.25">
      <c r="A162" s="91"/>
      <c r="B162" s="91">
        <v>110</v>
      </c>
      <c r="C162" s="245" t="s">
        <v>1134</v>
      </c>
      <c r="D162" s="92" t="s">
        <v>709</v>
      </c>
      <c r="E162" s="246">
        <v>13540</v>
      </c>
      <c r="F162" s="93">
        <v>2.58</v>
      </c>
      <c r="G162" s="93"/>
      <c r="H162" s="247">
        <v>1</v>
      </c>
      <c r="I162" s="248"/>
      <c r="J162" s="95">
        <v>1.4</v>
      </c>
      <c r="K162" s="95">
        <v>1.68</v>
      </c>
      <c r="L162" s="95">
        <v>2.23</v>
      </c>
      <c r="M162" s="96">
        <v>2.57</v>
      </c>
      <c r="N162" s="249"/>
      <c r="O162" s="98">
        <f t="shared" si="307"/>
        <v>0</v>
      </c>
      <c r="P162" s="250">
        <v>0</v>
      </c>
      <c r="Q162" s="98">
        <f t="shared" si="268"/>
        <v>0</v>
      </c>
      <c r="R162" s="565">
        <v>0</v>
      </c>
      <c r="S162" s="566">
        <f t="shared" si="269"/>
        <v>0</v>
      </c>
      <c r="T162" s="250">
        <v>0</v>
      </c>
      <c r="U162" s="98">
        <f t="shared" si="270"/>
        <v>0</v>
      </c>
      <c r="V162" s="250">
        <v>0</v>
      </c>
      <c r="W162" s="98">
        <f t="shared" si="271"/>
        <v>0</v>
      </c>
      <c r="X162" s="250"/>
      <c r="Y162" s="97">
        <f t="shared" si="272"/>
        <v>0</v>
      </c>
      <c r="Z162" s="326">
        <v>0</v>
      </c>
      <c r="AA162" s="98">
        <v>0</v>
      </c>
      <c r="AB162" s="250">
        <v>0</v>
      </c>
      <c r="AC162" s="98">
        <v>0</v>
      </c>
      <c r="AD162" s="250">
        <v>0</v>
      </c>
      <c r="AE162" s="98">
        <v>0</v>
      </c>
      <c r="AF162" s="250"/>
      <c r="AG162" s="98">
        <f t="shared" si="273"/>
        <v>0</v>
      </c>
      <c r="AH162" s="250">
        <v>0</v>
      </c>
      <c r="AI162" s="98">
        <v>0</v>
      </c>
      <c r="AJ162" s="250">
        <v>0</v>
      </c>
      <c r="AK162" s="98">
        <f t="shared" si="274"/>
        <v>0</v>
      </c>
      <c r="AL162" s="326"/>
      <c r="AM162" s="98">
        <f t="shared" si="275"/>
        <v>0</v>
      </c>
      <c r="AN162" s="250"/>
      <c r="AO162" s="97">
        <f t="shared" si="276"/>
        <v>0</v>
      </c>
      <c r="AP162" s="250">
        <v>0</v>
      </c>
      <c r="AQ162" s="98">
        <f t="shared" si="277"/>
        <v>0</v>
      </c>
      <c r="AR162" s="250">
        <v>0</v>
      </c>
      <c r="AS162" s="98">
        <f t="shared" si="278"/>
        <v>0</v>
      </c>
      <c r="AT162" s="250"/>
      <c r="AU162" s="98">
        <f t="shared" si="279"/>
        <v>0</v>
      </c>
      <c r="AV162" s="250"/>
      <c r="AW162" s="98">
        <f t="shared" si="280"/>
        <v>0</v>
      </c>
      <c r="AX162" s="250"/>
      <c r="AY162" s="98">
        <f t="shared" si="281"/>
        <v>0</v>
      </c>
      <c r="AZ162" s="250">
        <v>0</v>
      </c>
      <c r="BA162" s="98">
        <f t="shared" si="282"/>
        <v>0</v>
      </c>
      <c r="BB162" s="250">
        <v>0</v>
      </c>
      <c r="BC162" s="98">
        <f t="shared" si="283"/>
        <v>0</v>
      </c>
      <c r="BD162" s="250">
        <v>0</v>
      </c>
      <c r="BE162" s="98">
        <f t="shared" si="284"/>
        <v>0</v>
      </c>
      <c r="BF162" s="250">
        <v>0</v>
      </c>
      <c r="BG162" s="98">
        <f t="shared" si="285"/>
        <v>0</v>
      </c>
      <c r="BH162" s="250">
        <v>0</v>
      </c>
      <c r="BI162" s="98">
        <f t="shared" si="286"/>
        <v>0</v>
      </c>
      <c r="BJ162" s="250"/>
      <c r="BK162" s="98">
        <f t="shared" si="287"/>
        <v>0</v>
      </c>
      <c r="BL162" s="250">
        <v>0</v>
      </c>
      <c r="BM162" s="98">
        <f t="shared" si="288"/>
        <v>0</v>
      </c>
      <c r="BN162" s="250">
        <v>0</v>
      </c>
      <c r="BO162" s="98">
        <f t="shared" si="289"/>
        <v>0</v>
      </c>
      <c r="BP162" s="353"/>
      <c r="BQ162" s="98">
        <f t="shared" si="290"/>
        <v>0</v>
      </c>
      <c r="BR162" s="250">
        <v>0</v>
      </c>
      <c r="BS162" s="98">
        <f t="shared" si="291"/>
        <v>0</v>
      </c>
      <c r="BT162" s="250">
        <v>0</v>
      </c>
      <c r="BU162" s="98">
        <f t="shared" si="292"/>
        <v>0</v>
      </c>
      <c r="BV162" s="328">
        <v>2</v>
      </c>
      <c r="BW162" s="98">
        <f t="shared" si="293"/>
        <v>89623.967999999993</v>
      </c>
      <c r="BX162" s="250">
        <v>0</v>
      </c>
      <c r="BY162" s="98">
        <f t="shared" si="294"/>
        <v>0</v>
      </c>
      <c r="BZ162" s="328"/>
      <c r="CA162" s="329">
        <f t="shared" si="295"/>
        <v>0</v>
      </c>
      <c r="CB162" s="250">
        <v>0</v>
      </c>
      <c r="CC162" s="98">
        <f t="shared" si="296"/>
        <v>0</v>
      </c>
      <c r="CD162" s="250">
        <v>0</v>
      </c>
      <c r="CE162" s="98">
        <f t="shared" si="297"/>
        <v>0</v>
      </c>
      <c r="CF162" s="250">
        <v>0</v>
      </c>
      <c r="CG162" s="98">
        <f t="shared" si="298"/>
        <v>0</v>
      </c>
      <c r="CH162" s="250">
        <v>0</v>
      </c>
      <c r="CI162" s="98">
        <f t="shared" si="299"/>
        <v>0</v>
      </c>
      <c r="CJ162" s="250"/>
      <c r="CK162" s="98">
        <f t="shared" si="300"/>
        <v>0</v>
      </c>
      <c r="CL162" s="250"/>
      <c r="CM162" s="98">
        <f t="shared" si="301"/>
        <v>0</v>
      </c>
      <c r="CN162" s="250">
        <v>0</v>
      </c>
      <c r="CO162" s="98">
        <f t="shared" si="302"/>
        <v>0</v>
      </c>
      <c r="CP162" s="250">
        <v>0</v>
      </c>
      <c r="CQ162" s="98">
        <f t="shared" si="303"/>
        <v>0</v>
      </c>
      <c r="CR162" s="250">
        <v>0</v>
      </c>
      <c r="CS162" s="98">
        <f t="shared" si="304"/>
        <v>0</v>
      </c>
      <c r="CT162" s="97"/>
      <c r="CU162" s="98">
        <f t="shared" si="305"/>
        <v>0</v>
      </c>
      <c r="CV162" s="97"/>
      <c r="CW162" s="98"/>
      <c r="CX162" s="331">
        <f t="shared" si="306"/>
        <v>8</v>
      </c>
      <c r="CY162" s="331">
        <f t="shared" si="306"/>
        <v>313683.88799999998</v>
      </c>
    </row>
    <row r="163" spans="1:103" ht="45" x14ac:dyDescent="0.25">
      <c r="A163" s="91"/>
      <c r="B163" s="91">
        <v>111</v>
      </c>
      <c r="C163" s="245" t="s">
        <v>1135</v>
      </c>
      <c r="D163" s="92" t="s">
        <v>715</v>
      </c>
      <c r="E163" s="246">
        <v>13540</v>
      </c>
      <c r="F163" s="93">
        <v>1.97</v>
      </c>
      <c r="G163" s="93"/>
      <c r="H163" s="247">
        <v>1</v>
      </c>
      <c r="I163" s="248"/>
      <c r="J163" s="95">
        <v>1.4</v>
      </c>
      <c r="K163" s="95">
        <v>1.68</v>
      </c>
      <c r="L163" s="95">
        <v>2.23</v>
      </c>
      <c r="M163" s="96">
        <v>2.57</v>
      </c>
      <c r="N163" s="249">
        <v>6</v>
      </c>
      <c r="O163" s="98">
        <f t="shared" si="307"/>
        <v>224059.91999999998</v>
      </c>
      <c r="P163" s="250">
        <v>0</v>
      </c>
      <c r="Q163" s="98">
        <f t="shared" si="268"/>
        <v>0</v>
      </c>
      <c r="R163" s="565">
        <v>0</v>
      </c>
      <c r="S163" s="566">
        <f t="shared" si="269"/>
        <v>0</v>
      </c>
      <c r="T163" s="250">
        <v>0</v>
      </c>
      <c r="U163" s="98">
        <f t="shared" si="270"/>
        <v>0</v>
      </c>
      <c r="V163" s="250">
        <v>0</v>
      </c>
      <c r="W163" s="98">
        <f t="shared" si="271"/>
        <v>0</v>
      </c>
      <c r="X163" s="250"/>
      <c r="Y163" s="97">
        <f t="shared" si="272"/>
        <v>0</v>
      </c>
      <c r="Z163" s="326"/>
      <c r="AA163" s="98"/>
      <c r="AB163" s="250"/>
      <c r="AC163" s="98"/>
      <c r="AD163" s="250"/>
      <c r="AE163" s="98"/>
      <c r="AF163" s="250"/>
      <c r="AG163" s="98">
        <f t="shared" si="273"/>
        <v>0</v>
      </c>
      <c r="AH163" s="250"/>
      <c r="AI163" s="98"/>
      <c r="AJ163" s="250">
        <v>0</v>
      </c>
      <c r="AK163" s="98">
        <f t="shared" si="274"/>
        <v>0</v>
      </c>
      <c r="AL163" s="326"/>
      <c r="AM163" s="98">
        <f t="shared" si="275"/>
        <v>0</v>
      </c>
      <c r="AN163" s="250"/>
      <c r="AO163" s="97">
        <f t="shared" si="276"/>
        <v>0</v>
      </c>
      <c r="AP163" s="250">
        <v>0</v>
      </c>
      <c r="AQ163" s="98">
        <f t="shared" si="277"/>
        <v>0</v>
      </c>
      <c r="AR163" s="250">
        <v>0</v>
      </c>
      <c r="AS163" s="98">
        <f t="shared" si="278"/>
        <v>0</v>
      </c>
      <c r="AT163" s="250"/>
      <c r="AU163" s="98">
        <f t="shared" si="279"/>
        <v>0</v>
      </c>
      <c r="AV163" s="250"/>
      <c r="AW163" s="98">
        <f t="shared" si="280"/>
        <v>0</v>
      </c>
      <c r="AX163" s="250"/>
      <c r="AY163" s="98">
        <f t="shared" si="281"/>
        <v>0</v>
      </c>
      <c r="AZ163" s="250">
        <v>0</v>
      </c>
      <c r="BA163" s="98">
        <f t="shared" si="282"/>
        <v>0</v>
      </c>
      <c r="BB163" s="250">
        <v>0</v>
      </c>
      <c r="BC163" s="98">
        <f t="shared" si="283"/>
        <v>0</v>
      </c>
      <c r="BD163" s="250">
        <v>0</v>
      </c>
      <c r="BE163" s="98">
        <f t="shared" si="284"/>
        <v>0</v>
      </c>
      <c r="BF163" s="250">
        <v>0</v>
      </c>
      <c r="BG163" s="98">
        <f t="shared" si="285"/>
        <v>0</v>
      </c>
      <c r="BH163" s="250">
        <v>0</v>
      </c>
      <c r="BI163" s="98">
        <f t="shared" si="286"/>
        <v>0</v>
      </c>
      <c r="BJ163" s="250"/>
      <c r="BK163" s="98">
        <f t="shared" si="287"/>
        <v>0</v>
      </c>
      <c r="BL163" s="250">
        <v>0</v>
      </c>
      <c r="BM163" s="98">
        <f t="shared" si="288"/>
        <v>0</v>
      </c>
      <c r="BN163" s="250">
        <v>0</v>
      </c>
      <c r="BO163" s="98">
        <f t="shared" si="289"/>
        <v>0</v>
      </c>
      <c r="BP163" s="353"/>
      <c r="BQ163" s="98">
        <f t="shared" si="290"/>
        <v>0</v>
      </c>
      <c r="BR163" s="250">
        <v>0</v>
      </c>
      <c r="BS163" s="98">
        <f t="shared" si="291"/>
        <v>0</v>
      </c>
      <c r="BT163" s="250">
        <v>0</v>
      </c>
      <c r="BU163" s="98">
        <f t="shared" si="292"/>
        <v>0</v>
      </c>
      <c r="BV163" s="328">
        <v>0</v>
      </c>
      <c r="BW163" s="98">
        <f t="shared" si="293"/>
        <v>0</v>
      </c>
      <c r="BX163" s="250">
        <v>0</v>
      </c>
      <c r="BY163" s="98">
        <f t="shared" si="294"/>
        <v>0</v>
      </c>
      <c r="BZ163" s="328"/>
      <c r="CA163" s="329">
        <f t="shared" si="295"/>
        <v>0</v>
      </c>
      <c r="CB163" s="250">
        <v>0</v>
      </c>
      <c r="CC163" s="98">
        <f t="shared" si="296"/>
        <v>0</v>
      </c>
      <c r="CD163" s="250">
        <v>0</v>
      </c>
      <c r="CE163" s="98">
        <f t="shared" si="297"/>
        <v>0</v>
      </c>
      <c r="CF163" s="250">
        <v>0</v>
      </c>
      <c r="CG163" s="98">
        <f t="shared" si="298"/>
        <v>0</v>
      </c>
      <c r="CH163" s="250">
        <v>0</v>
      </c>
      <c r="CI163" s="98">
        <f t="shared" si="299"/>
        <v>0</v>
      </c>
      <c r="CJ163" s="250"/>
      <c r="CK163" s="98">
        <f t="shared" si="300"/>
        <v>0</v>
      </c>
      <c r="CL163" s="250"/>
      <c r="CM163" s="98">
        <f t="shared" si="301"/>
        <v>0</v>
      </c>
      <c r="CN163" s="250">
        <v>0</v>
      </c>
      <c r="CO163" s="98">
        <f t="shared" si="302"/>
        <v>0</v>
      </c>
      <c r="CP163" s="250">
        <v>0</v>
      </c>
      <c r="CQ163" s="98">
        <f t="shared" si="303"/>
        <v>0</v>
      </c>
      <c r="CR163" s="250">
        <v>0</v>
      </c>
      <c r="CS163" s="98">
        <f t="shared" si="304"/>
        <v>0</v>
      </c>
      <c r="CT163" s="97"/>
      <c r="CU163" s="98">
        <f t="shared" si="305"/>
        <v>0</v>
      </c>
      <c r="CV163" s="97"/>
      <c r="CW163" s="98"/>
      <c r="CX163" s="331">
        <f t="shared" si="306"/>
        <v>0</v>
      </c>
      <c r="CY163" s="331">
        <f t="shared" si="306"/>
        <v>0</v>
      </c>
    </row>
    <row r="164" spans="1:103" ht="45" x14ac:dyDescent="0.25">
      <c r="A164" s="91"/>
      <c r="B164" s="91">
        <v>112</v>
      </c>
      <c r="C164" s="245" t="s">
        <v>1136</v>
      </c>
      <c r="D164" s="92" t="s">
        <v>717</v>
      </c>
      <c r="E164" s="246">
        <v>13540</v>
      </c>
      <c r="F164" s="93">
        <v>2.04</v>
      </c>
      <c r="G164" s="93"/>
      <c r="H164" s="247">
        <v>1</v>
      </c>
      <c r="I164" s="248"/>
      <c r="J164" s="95">
        <v>1.4</v>
      </c>
      <c r="K164" s="95">
        <v>1.68</v>
      </c>
      <c r="L164" s="95">
        <v>2.23</v>
      </c>
      <c r="M164" s="96">
        <v>2.57</v>
      </c>
      <c r="N164" s="249"/>
      <c r="O164" s="98">
        <f t="shared" si="307"/>
        <v>0</v>
      </c>
      <c r="P164" s="250">
        <v>0</v>
      </c>
      <c r="Q164" s="98">
        <f t="shared" si="268"/>
        <v>0</v>
      </c>
      <c r="R164" s="565">
        <v>0</v>
      </c>
      <c r="S164" s="566">
        <f t="shared" si="269"/>
        <v>0</v>
      </c>
      <c r="T164" s="250">
        <v>0</v>
      </c>
      <c r="U164" s="98">
        <f t="shared" si="270"/>
        <v>0</v>
      </c>
      <c r="V164" s="250">
        <v>0</v>
      </c>
      <c r="W164" s="98">
        <f t="shared" si="271"/>
        <v>0</v>
      </c>
      <c r="X164" s="250"/>
      <c r="Y164" s="97">
        <f t="shared" si="272"/>
        <v>0</v>
      </c>
      <c r="Z164" s="326"/>
      <c r="AA164" s="98"/>
      <c r="AB164" s="250"/>
      <c r="AC164" s="98"/>
      <c r="AD164" s="250"/>
      <c r="AE164" s="98"/>
      <c r="AF164" s="250"/>
      <c r="AG164" s="98">
        <f t="shared" si="273"/>
        <v>0</v>
      </c>
      <c r="AH164" s="250"/>
      <c r="AI164" s="98"/>
      <c r="AJ164" s="250">
        <v>0</v>
      </c>
      <c r="AK164" s="98">
        <f t="shared" si="274"/>
        <v>0</v>
      </c>
      <c r="AL164" s="326"/>
      <c r="AM164" s="98">
        <f t="shared" si="275"/>
        <v>0</v>
      </c>
      <c r="AN164" s="250"/>
      <c r="AO164" s="97">
        <f t="shared" si="276"/>
        <v>0</v>
      </c>
      <c r="AP164" s="250">
        <v>0</v>
      </c>
      <c r="AQ164" s="98">
        <f t="shared" si="277"/>
        <v>0</v>
      </c>
      <c r="AR164" s="250">
        <v>0</v>
      </c>
      <c r="AS164" s="98">
        <f t="shared" si="278"/>
        <v>0</v>
      </c>
      <c r="AT164" s="250"/>
      <c r="AU164" s="98">
        <f t="shared" si="279"/>
        <v>0</v>
      </c>
      <c r="AV164" s="250"/>
      <c r="AW164" s="98">
        <f t="shared" si="280"/>
        <v>0</v>
      </c>
      <c r="AX164" s="250"/>
      <c r="AY164" s="98">
        <f t="shared" si="281"/>
        <v>0</v>
      </c>
      <c r="AZ164" s="250">
        <v>0</v>
      </c>
      <c r="BA164" s="98">
        <f t="shared" si="282"/>
        <v>0</v>
      </c>
      <c r="BB164" s="250">
        <v>0</v>
      </c>
      <c r="BC164" s="98">
        <f t="shared" si="283"/>
        <v>0</v>
      </c>
      <c r="BD164" s="250">
        <v>0</v>
      </c>
      <c r="BE164" s="98">
        <f t="shared" si="284"/>
        <v>0</v>
      </c>
      <c r="BF164" s="250">
        <v>0</v>
      </c>
      <c r="BG164" s="98">
        <f t="shared" si="285"/>
        <v>0</v>
      </c>
      <c r="BH164" s="250">
        <v>0</v>
      </c>
      <c r="BI164" s="98">
        <f t="shared" si="286"/>
        <v>0</v>
      </c>
      <c r="BJ164" s="250"/>
      <c r="BK164" s="98">
        <f t="shared" si="287"/>
        <v>0</v>
      </c>
      <c r="BL164" s="250">
        <v>0</v>
      </c>
      <c r="BM164" s="98">
        <f t="shared" si="288"/>
        <v>0</v>
      </c>
      <c r="BN164" s="250">
        <v>0</v>
      </c>
      <c r="BO164" s="98">
        <f t="shared" si="289"/>
        <v>0</v>
      </c>
      <c r="BP164" s="353"/>
      <c r="BQ164" s="98">
        <f t="shared" si="290"/>
        <v>0</v>
      </c>
      <c r="BR164" s="250">
        <v>0</v>
      </c>
      <c r="BS164" s="98">
        <f t="shared" si="291"/>
        <v>0</v>
      </c>
      <c r="BT164" s="250">
        <v>0</v>
      </c>
      <c r="BU164" s="98">
        <f t="shared" si="292"/>
        <v>0</v>
      </c>
      <c r="BV164" s="328"/>
      <c r="BW164" s="98">
        <f t="shared" si="293"/>
        <v>0</v>
      </c>
      <c r="BX164" s="250">
        <v>0</v>
      </c>
      <c r="BY164" s="98">
        <f t="shared" si="294"/>
        <v>0</v>
      </c>
      <c r="BZ164" s="328"/>
      <c r="CA164" s="329">
        <f t="shared" si="295"/>
        <v>0</v>
      </c>
      <c r="CB164" s="250">
        <v>0</v>
      </c>
      <c r="CC164" s="98">
        <f t="shared" si="296"/>
        <v>0</v>
      </c>
      <c r="CD164" s="250">
        <v>0</v>
      </c>
      <c r="CE164" s="98">
        <f t="shared" si="297"/>
        <v>0</v>
      </c>
      <c r="CF164" s="250">
        <v>0</v>
      </c>
      <c r="CG164" s="98">
        <f t="shared" si="298"/>
        <v>0</v>
      </c>
      <c r="CH164" s="250">
        <v>0</v>
      </c>
      <c r="CI164" s="98">
        <f t="shared" si="299"/>
        <v>0</v>
      </c>
      <c r="CJ164" s="250"/>
      <c r="CK164" s="98">
        <f t="shared" si="300"/>
        <v>0</v>
      </c>
      <c r="CL164" s="250"/>
      <c r="CM164" s="98">
        <f t="shared" si="301"/>
        <v>0</v>
      </c>
      <c r="CN164" s="250">
        <v>0</v>
      </c>
      <c r="CO164" s="98">
        <f t="shared" si="302"/>
        <v>0</v>
      </c>
      <c r="CP164" s="250">
        <v>0</v>
      </c>
      <c r="CQ164" s="98">
        <f t="shared" si="303"/>
        <v>0</v>
      </c>
      <c r="CR164" s="250">
        <v>0</v>
      </c>
      <c r="CS164" s="98">
        <f t="shared" si="304"/>
        <v>0</v>
      </c>
      <c r="CT164" s="97"/>
      <c r="CU164" s="98">
        <f t="shared" si="305"/>
        <v>0</v>
      </c>
      <c r="CV164" s="97"/>
      <c r="CW164" s="98"/>
      <c r="CX164" s="331">
        <f t="shared" si="306"/>
        <v>0</v>
      </c>
      <c r="CY164" s="331">
        <f t="shared" si="306"/>
        <v>0</v>
      </c>
    </row>
    <row r="165" spans="1:103" ht="45" x14ac:dyDescent="0.25">
      <c r="A165" s="91"/>
      <c r="B165" s="91">
        <v>113</v>
      </c>
      <c r="C165" s="245" t="s">
        <v>1137</v>
      </c>
      <c r="D165" s="92" t="s">
        <v>719</v>
      </c>
      <c r="E165" s="246">
        <v>13540</v>
      </c>
      <c r="F165" s="93">
        <v>2.95</v>
      </c>
      <c r="G165" s="93"/>
      <c r="H165" s="247">
        <v>1</v>
      </c>
      <c r="I165" s="248"/>
      <c r="J165" s="95">
        <v>1.4</v>
      </c>
      <c r="K165" s="95">
        <v>1.68</v>
      </c>
      <c r="L165" s="95">
        <v>2.23</v>
      </c>
      <c r="M165" s="96">
        <v>2.57</v>
      </c>
      <c r="N165" s="249"/>
      <c r="O165" s="98">
        <f t="shared" si="307"/>
        <v>0</v>
      </c>
      <c r="P165" s="156">
        <f t="shared" ref="O165:BZ166" si="308">SUM(P166:P171)</f>
        <v>100</v>
      </c>
      <c r="Q165" s="156">
        <f t="shared" si="308"/>
        <v>1895599.9999999998</v>
      </c>
      <c r="R165" s="574">
        <f t="shared" si="308"/>
        <v>0</v>
      </c>
      <c r="S165" s="574">
        <f t="shared" si="308"/>
        <v>0</v>
      </c>
      <c r="T165" s="156">
        <f t="shared" si="308"/>
        <v>0</v>
      </c>
      <c r="U165" s="156">
        <f t="shared" si="308"/>
        <v>0</v>
      </c>
      <c r="V165" s="156">
        <f t="shared" si="308"/>
        <v>0</v>
      </c>
      <c r="W165" s="156">
        <f t="shared" si="308"/>
        <v>0</v>
      </c>
      <c r="X165" s="156">
        <f t="shared" si="308"/>
        <v>0</v>
      </c>
      <c r="Y165" s="156">
        <f t="shared" si="308"/>
        <v>0</v>
      </c>
      <c r="Z165" s="156">
        <v>0</v>
      </c>
      <c r="AA165" s="156">
        <v>0</v>
      </c>
      <c r="AB165" s="156">
        <v>0</v>
      </c>
      <c r="AC165" s="156">
        <v>0</v>
      </c>
      <c r="AD165" s="156">
        <f>SUM(AD166:AD171)</f>
        <v>499</v>
      </c>
      <c r="AE165" s="156">
        <f>SUM(AE166:AE171)</f>
        <v>9387959</v>
      </c>
      <c r="AF165" s="156">
        <f>SUM(AF166:AF171)</f>
        <v>36</v>
      </c>
      <c r="AG165" s="156">
        <f>SUM(AG166:AG171)</f>
        <v>592375</v>
      </c>
      <c r="AH165" s="156">
        <v>0</v>
      </c>
      <c r="AI165" s="156">
        <v>0</v>
      </c>
      <c r="AJ165" s="156">
        <f t="shared" ref="AJ165" si="309">SUM(AJ166:AJ171)</f>
        <v>20</v>
      </c>
      <c r="AK165" s="156">
        <f t="shared" si="308"/>
        <v>381015.6</v>
      </c>
      <c r="AL165" s="156">
        <f t="shared" si="308"/>
        <v>0</v>
      </c>
      <c r="AM165" s="156">
        <f t="shared" si="308"/>
        <v>0</v>
      </c>
      <c r="AN165" s="156">
        <f t="shared" si="308"/>
        <v>0</v>
      </c>
      <c r="AO165" s="156">
        <f t="shared" si="308"/>
        <v>0</v>
      </c>
      <c r="AP165" s="156">
        <f t="shared" si="308"/>
        <v>0</v>
      </c>
      <c r="AQ165" s="156">
        <f t="shared" si="308"/>
        <v>0</v>
      </c>
      <c r="AR165" s="156">
        <f t="shared" si="308"/>
        <v>0</v>
      </c>
      <c r="AS165" s="156">
        <f t="shared" si="308"/>
        <v>0</v>
      </c>
      <c r="AT165" s="156">
        <f t="shared" si="308"/>
        <v>0</v>
      </c>
      <c r="AU165" s="156">
        <f t="shared" si="308"/>
        <v>0</v>
      </c>
      <c r="AV165" s="156">
        <f t="shared" si="308"/>
        <v>0</v>
      </c>
      <c r="AW165" s="156">
        <f t="shared" si="308"/>
        <v>0</v>
      </c>
      <c r="AX165" s="156">
        <f t="shared" si="308"/>
        <v>0</v>
      </c>
      <c r="AY165" s="156">
        <f t="shared" si="308"/>
        <v>0</v>
      </c>
      <c r="AZ165" s="156">
        <f t="shared" si="308"/>
        <v>0</v>
      </c>
      <c r="BA165" s="156">
        <f t="shared" si="308"/>
        <v>0</v>
      </c>
      <c r="BB165" s="156">
        <f t="shared" si="308"/>
        <v>37</v>
      </c>
      <c r="BC165" s="156">
        <f t="shared" si="308"/>
        <v>573419</v>
      </c>
      <c r="BD165" s="156">
        <f t="shared" si="308"/>
        <v>194</v>
      </c>
      <c r="BE165" s="156">
        <f t="shared" si="308"/>
        <v>3677463.9999999995</v>
      </c>
      <c r="BF165" s="156">
        <f t="shared" si="308"/>
        <v>0</v>
      </c>
      <c r="BG165" s="156">
        <f t="shared" si="308"/>
        <v>0</v>
      </c>
      <c r="BH165" s="156">
        <f t="shared" si="308"/>
        <v>0</v>
      </c>
      <c r="BI165" s="156">
        <f t="shared" si="308"/>
        <v>0</v>
      </c>
      <c r="BJ165" s="156">
        <f t="shared" si="308"/>
        <v>59</v>
      </c>
      <c r="BK165" s="156">
        <f t="shared" si="308"/>
        <v>952539</v>
      </c>
      <c r="BL165" s="156">
        <f t="shared" si="308"/>
        <v>0</v>
      </c>
      <c r="BM165" s="156">
        <f t="shared" si="308"/>
        <v>0</v>
      </c>
      <c r="BN165" s="156">
        <f t="shared" si="308"/>
        <v>0</v>
      </c>
      <c r="BO165" s="156">
        <f t="shared" si="308"/>
        <v>0</v>
      </c>
      <c r="BP165" s="156">
        <f t="shared" si="308"/>
        <v>0</v>
      </c>
      <c r="BQ165" s="156">
        <f t="shared" si="308"/>
        <v>0</v>
      </c>
      <c r="BR165" s="156">
        <f t="shared" si="308"/>
        <v>152</v>
      </c>
      <c r="BS165" s="156">
        <f t="shared" si="308"/>
        <v>3116366.4</v>
      </c>
      <c r="BT165" s="156">
        <f t="shared" si="308"/>
        <v>0</v>
      </c>
      <c r="BU165" s="156">
        <f t="shared" si="308"/>
        <v>0</v>
      </c>
      <c r="BV165" s="352">
        <f t="shared" si="308"/>
        <v>207</v>
      </c>
      <c r="BW165" s="156">
        <f t="shared" si="308"/>
        <v>4199588.0640000002</v>
      </c>
      <c r="BX165" s="156">
        <f t="shared" si="308"/>
        <v>30</v>
      </c>
      <c r="BY165" s="156">
        <f t="shared" si="308"/>
        <v>625548</v>
      </c>
      <c r="BZ165" s="352">
        <f t="shared" si="308"/>
        <v>0</v>
      </c>
      <c r="CA165" s="352">
        <f t="shared" ref="CA165:CY165" si="310">SUM(CA166:CA171)</f>
        <v>0</v>
      </c>
      <c r="CB165" s="156">
        <f t="shared" si="310"/>
        <v>41</v>
      </c>
      <c r="CC165" s="156">
        <f t="shared" si="310"/>
        <v>813212.39999999991</v>
      </c>
      <c r="CD165" s="156">
        <f t="shared" si="310"/>
        <v>0</v>
      </c>
      <c r="CE165" s="156">
        <f t="shared" si="310"/>
        <v>0</v>
      </c>
      <c r="CF165" s="156">
        <f t="shared" si="310"/>
        <v>40</v>
      </c>
      <c r="CG165" s="156">
        <f t="shared" si="310"/>
        <v>799564.08</v>
      </c>
      <c r="CH165" s="156">
        <f t="shared" si="310"/>
        <v>1</v>
      </c>
      <c r="CI165" s="156">
        <f t="shared" si="310"/>
        <v>20245.008000000002</v>
      </c>
      <c r="CJ165" s="156">
        <f t="shared" si="310"/>
        <v>27</v>
      </c>
      <c r="CK165" s="156">
        <f t="shared" si="310"/>
        <v>545932.80000000005</v>
      </c>
      <c r="CL165" s="156">
        <f t="shared" si="310"/>
        <v>0</v>
      </c>
      <c r="CM165" s="156">
        <f t="shared" si="310"/>
        <v>0</v>
      </c>
      <c r="CN165" s="156">
        <f t="shared" si="310"/>
        <v>0</v>
      </c>
      <c r="CO165" s="156">
        <f t="shared" si="310"/>
        <v>0</v>
      </c>
      <c r="CP165" s="156">
        <f t="shared" si="310"/>
        <v>0</v>
      </c>
      <c r="CQ165" s="156">
        <f t="shared" si="310"/>
        <v>0</v>
      </c>
      <c r="CR165" s="156">
        <f t="shared" si="310"/>
        <v>17</v>
      </c>
      <c r="CS165" s="156">
        <f t="shared" si="310"/>
        <v>496912.58399999997</v>
      </c>
      <c r="CT165" s="156">
        <f t="shared" si="310"/>
        <v>0</v>
      </c>
      <c r="CU165" s="156">
        <f t="shared" si="310"/>
        <v>0</v>
      </c>
      <c r="CV165" s="156">
        <f t="shared" si="310"/>
        <v>20</v>
      </c>
      <c r="CW165" s="156">
        <f t="shared" si="310"/>
        <v>398076</v>
      </c>
      <c r="CX165" s="156">
        <f t="shared" si="310"/>
        <v>1480</v>
      </c>
      <c r="CY165" s="156">
        <f t="shared" si="310"/>
        <v>28475816.936000001</v>
      </c>
    </row>
    <row r="166" spans="1:103" x14ac:dyDescent="0.25">
      <c r="A166" s="91">
        <v>31</v>
      </c>
      <c r="B166" s="91"/>
      <c r="C166" s="245" t="s">
        <v>1138</v>
      </c>
      <c r="D166" s="243" t="s">
        <v>726</v>
      </c>
      <c r="E166" s="246">
        <v>13540</v>
      </c>
      <c r="F166" s="157">
        <v>0.92</v>
      </c>
      <c r="G166" s="157"/>
      <c r="H166" s="236">
        <v>1</v>
      </c>
      <c r="I166" s="68"/>
      <c r="J166" s="95">
        <v>1.4</v>
      </c>
      <c r="K166" s="95">
        <v>1.68</v>
      </c>
      <c r="L166" s="95">
        <v>2.23</v>
      </c>
      <c r="M166" s="96">
        <v>2.57</v>
      </c>
      <c r="N166" s="156">
        <f>SUM(N167:N172)</f>
        <v>0</v>
      </c>
      <c r="O166" s="156">
        <f t="shared" si="308"/>
        <v>0</v>
      </c>
      <c r="P166" s="250">
        <v>0</v>
      </c>
      <c r="Q166" s="98">
        <f t="shared" ref="Q166:Q171" si="311">SUM(P166*$E167*$F167*$H167*$J167*$Q$11)</f>
        <v>0</v>
      </c>
      <c r="R166" s="565">
        <v>0</v>
      </c>
      <c r="S166" s="566">
        <f t="shared" ref="S166:S171" si="312">SUM(R166*$E167*$F167*$H167*$J167*$S$11)</f>
        <v>0</v>
      </c>
      <c r="T166" s="250">
        <v>0</v>
      </c>
      <c r="U166" s="98">
        <f t="shared" ref="U166:U171" si="313">SUM(T166*$E167*$F167*$H167*$J167*$U$11)</f>
        <v>0</v>
      </c>
      <c r="V166" s="250">
        <v>0</v>
      </c>
      <c r="W166" s="98">
        <f t="shared" ref="W166:W171" si="314">SUM(V166*$E167*$F167*$H167*$J167*$W$11)</f>
        <v>0</v>
      </c>
      <c r="X166" s="250"/>
      <c r="Y166" s="97">
        <f t="shared" ref="Y166:Y171" si="315">SUM(X166*$E167*$F167*$H167*$J167*$Y$11)</f>
        <v>0</v>
      </c>
      <c r="Z166" s="326">
        <v>0</v>
      </c>
      <c r="AA166" s="98">
        <v>0</v>
      </c>
      <c r="AB166" s="250">
        <v>0</v>
      </c>
      <c r="AC166" s="98">
        <v>0</v>
      </c>
      <c r="AD166" s="250">
        <v>0</v>
      </c>
      <c r="AE166" s="98">
        <v>0</v>
      </c>
      <c r="AF166" s="250">
        <v>0</v>
      </c>
      <c r="AG166" s="98">
        <f t="shared" ref="AG166:AG171" si="316">AF166*E167*F167*H167*J167</f>
        <v>0</v>
      </c>
      <c r="AH166" s="250">
        <v>0</v>
      </c>
      <c r="AI166" s="98">
        <v>0</v>
      </c>
      <c r="AJ166" s="330"/>
      <c r="AK166" s="98">
        <f t="shared" ref="AK166:AK171" si="317">AJ166*$E167*$F167*$H167*$K167*$AK$11</f>
        <v>0</v>
      </c>
      <c r="AL166" s="326"/>
      <c r="AM166" s="98">
        <f t="shared" ref="AM166:AM171" si="318">SUM(AL166*$E167*$F167*$H167*$J167*$AM$11)</f>
        <v>0</v>
      </c>
      <c r="AN166" s="250"/>
      <c r="AO166" s="97">
        <f t="shared" ref="AO166:AO171" si="319">SUM(AN166*$E167*$F167*$H167*$J167*$AO$11)</f>
        <v>0</v>
      </c>
      <c r="AP166" s="250">
        <v>0</v>
      </c>
      <c r="AQ166" s="98">
        <f t="shared" ref="AQ166:AQ171" si="320">SUM(AP166*$E167*$F167*$H167*$J167*$AQ$11)</f>
        <v>0</v>
      </c>
      <c r="AR166" s="250">
        <v>0</v>
      </c>
      <c r="AS166" s="98">
        <f t="shared" ref="AS166:AS171" si="321">SUM(AR166*$E167*$F167*$H167*$J167*$AS$11)</f>
        <v>0</v>
      </c>
      <c r="AT166" s="250"/>
      <c r="AU166" s="98">
        <f t="shared" ref="AU166:AU171" si="322">SUM(AT166*$E167*$F167*$H167*$J167*$AU$11)</f>
        <v>0</v>
      </c>
      <c r="AV166" s="250"/>
      <c r="AW166" s="98">
        <f t="shared" ref="AW166:AW171" si="323">SUM(AV166*$E167*$F167*$H167*$J167*$AW$11)</f>
        <v>0</v>
      </c>
      <c r="AX166" s="250"/>
      <c r="AY166" s="98">
        <f t="shared" ref="AY166:AY171" si="324">SUM(AX166*$E167*$F167*$H167*$J167*$AY$11)</f>
        <v>0</v>
      </c>
      <c r="AZ166" s="250">
        <v>0</v>
      </c>
      <c r="BA166" s="98">
        <f t="shared" ref="BA166:BA171" si="325">SUM(AZ166*$E167*$F167*$H167*$J167*$BA$11)</f>
        <v>0</v>
      </c>
      <c r="BB166" s="250">
        <v>0</v>
      </c>
      <c r="BC166" s="98">
        <f t="shared" ref="BC166:BC171" si="326">SUM(BB166*$E167*$F167*$H167*$J167*$BC$11)</f>
        <v>0</v>
      </c>
      <c r="BD166" s="250"/>
      <c r="BE166" s="98">
        <f t="shared" ref="BE166:BE171" si="327">SUM(BD166*$E167*$F167*$H167*$J167*$BE$11)</f>
        <v>0</v>
      </c>
      <c r="BF166" s="250">
        <v>0</v>
      </c>
      <c r="BG166" s="98">
        <f t="shared" ref="BG166:BG171" si="328">SUM(BF166*$E167*$F167*$H167*$J167*$BG$11)</f>
        <v>0</v>
      </c>
      <c r="BH166" s="250">
        <v>0</v>
      </c>
      <c r="BI166" s="98">
        <f t="shared" ref="BI166:BI171" si="329">SUM(BH166*$E167*$F167*$H167*$J167*$BI$11)</f>
        <v>0</v>
      </c>
      <c r="BJ166" s="250"/>
      <c r="BK166" s="98">
        <f t="shared" ref="BK166:BK171" si="330">SUM(BJ166*$E167*$F167*$H167*$J167*$BK$11)</f>
        <v>0</v>
      </c>
      <c r="BL166" s="250">
        <v>0</v>
      </c>
      <c r="BM166" s="98">
        <f t="shared" ref="BM166:BM171" si="331">BL166*$E167*$F167*$H167*$K167*$BM$11</f>
        <v>0</v>
      </c>
      <c r="BN166" s="250">
        <v>0</v>
      </c>
      <c r="BO166" s="98">
        <f t="shared" ref="BO166:BO171" si="332">BN166*$E167*$F167*$H167*$K167*$BO$11</f>
        <v>0</v>
      </c>
      <c r="BP166" s="353">
        <v>0</v>
      </c>
      <c r="BQ166" s="98">
        <f t="shared" ref="BQ166:BQ171" si="333">BP166*$E167*$F167*$H167*$K167*$BQ$11</f>
        <v>0</v>
      </c>
      <c r="BR166" s="250">
        <v>0</v>
      </c>
      <c r="BS166" s="98">
        <f t="shared" ref="BS166:BS171" si="334">BR166*$E167*$F167*$H167*$K167*$BS$11</f>
        <v>0</v>
      </c>
      <c r="BT166" s="250">
        <v>0</v>
      </c>
      <c r="BU166" s="98">
        <f t="shared" ref="BU166:BU171" si="335">BT166*$E167*$F167*$H167*$K167*$BU$11</f>
        <v>0</v>
      </c>
      <c r="BV166" s="327">
        <v>2</v>
      </c>
      <c r="BW166" s="98">
        <f t="shared" ref="BW166:BW171" si="336">BV166*$E167*$F167*$H167*$K167*$BW$11</f>
        <v>40490.016000000003</v>
      </c>
      <c r="BX166" s="250"/>
      <c r="BY166" s="98">
        <f t="shared" ref="BY166:BY171" si="337">BX166*$E167*$F167*$H167*$K167*$BY$11</f>
        <v>0</v>
      </c>
      <c r="BZ166" s="328"/>
      <c r="CA166" s="329">
        <f t="shared" ref="CA166:CA171" si="338">BZ166*$E167*$F167*$H167*$K167*$CA$11</f>
        <v>0</v>
      </c>
      <c r="CB166" s="250"/>
      <c r="CC166" s="98">
        <f t="shared" ref="CC166:CC171" si="339">CB166*$E167*$F167*$H167*$K167*$CC$11</f>
        <v>0</v>
      </c>
      <c r="CD166" s="250">
        <v>0</v>
      </c>
      <c r="CE166" s="98">
        <f t="shared" ref="CE166:CE171" si="340">CD166*$E167*$F167*$H167*$K167*$CE$11</f>
        <v>0</v>
      </c>
      <c r="CF166" s="250">
        <v>10</v>
      </c>
      <c r="CG166" s="98">
        <f t="shared" ref="CG166:CG171" si="341">CF166*$E167*$F167*$H167*$K167*$CG$11</f>
        <v>202450.08</v>
      </c>
      <c r="CH166" s="250">
        <v>1</v>
      </c>
      <c r="CI166" s="98">
        <f t="shared" ref="CI166:CI171" si="342">CH166*$E167*$F167*$H167*$K167*$CI$11</f>
        <v>20245.008000000002</v>
      </c>
      <c r="CJ166" s="250"/>
      <c r="CK166" s="98">
        <f t="shared" ref="CK166:CK171" si="343">CJ166*$E167*$F167*$H167*$K167*$CK$11</f>
        <v>0</v>
      </c>
      <c r="CL166" s="250"/>
      <c r="CM166" s="98">
        <f t="shared" ref="CM166:CM171" si="344">CL166*$E167*$F167*$H167*$K167*$CM$11</f>
        <v>0</v>
      </c>
      <c r="CN166" s="250">
        <v>0</v>
      </c>
      <c r="CO166" s="98">
        <f t="shared" ref="CO166:CO171" si="345">CN166*$E167*$F167*$H167*$K167*$CO$11</f>
        <v>0</v>
      </c>
      <c r="CP166" s="250"/>
      <c r="CQ166" s="98">
        <f t="shared" ref="CQ166:CQ171" si="346">CP166*$E167*$F167*$H167*$L167*$CQ$11</f>
        <v>0</v>
      </c>
      <c r="CR166" s="97">
        <v>2</v>
      </c>
      <c r="CS166" s="98">
        <f t="shared" ref="CS166:CS171" si="347">CR166*$E167*$F167*$H167*$M167*$CS$11</f>
        <v>61940.083999999995</v>
      </c>
      <c r="CT166" s="97"/>
      <c r="CU166" s="98">
        <f t="shared" ref="CU166:CU171" si="348">CT166*E167*F167*H167</f>
        <v>0</v>
      </c>
      <c r="CV166" s="97"/>
      <c r="CW166" s="98"/>
      <c r="CX166" s="331">
        <f t="shared" ref="CX166:CY171" si="349">SUM(P166+N167+Z166+R166+T166+AB166+X166+V166+AD166+AH166+AF166+AJ166+AL166+AP166+BL166+BR166+AN166+AZ166+BB166+CD166+CF166+CB166+CH166+CJ166+BV166+BX166+AR166+AT166+AV166+AX166+BN166+BP166+BT166+BD166+BF166+BH166+BJ166+BZ166+CL166+CN166+CP166+CR166+CT166+CV166)</f>
        <v>15</v>
      </c>
      <c r="CY166" s="331">
        <f t="shared" si="349"/>
        <v>325125.18799999997</v>
      </c>
    </row>
    <row r="167" spans="1:103" ht="30" x14ac:dyDescent="0.25">
      <c r="A167" s="91"/>
      <c r="B167" s="91">
        <v>114</v>
      </c>
      <c r="C167" s="245" t="s">
        <v>1139</v>
      </c>
      <c r="D167" s="168" t="s">
        <v>1140</v>
      </c>
      <c r="E167" s="246">
        <v>13540</v>
      </c>
      <c r="F167" s="93">
        <v>0.89</v>
      </c>
      <c r="G167" s="93"/>
      <c r="H167" s="247">
        <v>1</v>
      </c>
      <c r="I167" s="248"/>
      <c r="J167" s="95">
        <v>1.4</v>
      </c>
      <c r="K167" s="95">
        <v>1.68</v>
      </c>
      <c r="L167" s="95">
        <v>2.23</v>
      </c>
      <c r="M167" s="96">
        <v>2.57</v>
      </c>
      <c r="N167" s="249">
        <v>0</v>
      </c>
      <c r="O167" s="98">
        <f t="shared" ref="O167:O172" si="350">SUM(N167*$E167*$F167*$H167*$J167*$O$11)</f>
        <v>0</v>
      </c>
      <c r="P167" s="250"/>
      <c r="Q167" s="98">
        <f t="shared" si="311"/>
        <v>0</v>
      </c>
      <c r="R167" s="565">
        <v>0</v>
      </c>
      <c r="S167" s="566">
        <f t="shared" si="312"/>
        <v>0</v>
      </c>
      <c r="T167" s="250">
        <v>0</v>
      </c>
      <c r="U167" s="98">
        <f t="shared" si="313"/>
        <v>0</v>
      </c>
      <c r="V167" s="250">
        <v>0</v>
      </c>
      <c r="W167" s="98">
        <f t="shared" si="314"/>
        <v>0</v>
      </c>
      <c r="X167" s="250"/>
      <c r="Y167" s="97">
        <f t="shared" si="315"/>
        <v>0</v>
      </c>
      <c r="Z167" s="326">
        <v>0</v>
      </c>
      <c r="AA167" s="98">
        <v>0</v>
      </c>
      <c r="AB167" s="250">
        <v>0</v>
      </c>
      <c r="AC167" s="98">
        <v>0</v>
      </c>
      <c r="AD167" s="250">
        <v>15</v>
      </c>
      <c r="AE167" s="98">
        <f>AD167*E168*F168*H168*J168</f>
        <v>213255</v>
      </c>
      <c r="AF167" s="97">
        <v>19</v>
      </c>
      <c r="AG167" s="98">
        <f t="shared" si="316"/>
        <v>270123</v>
      </c>
      <c r="AH167" s="250">
        <v>0</v>
      </c>
      <c r="AI167" s="98">
        <v>0</v>
      </c>
      <c r="AJ167" s="97">
        <v>13</v>
      </c>
      <c r="AK167" s="98">
        <f t="shared" si="317"/>
        <v>221785.19999999998</v>
      </c>
      <c r="AL167" s="326"/>
      <c r="AM167" s="98">
        <f t="shared" si="318"/>
        <v>0</v>
      </c>
      <c r="AN167" s="250"/>
      <c r="AO167" s="97">
        <f t="shared" si="319"/>
        <v>0</v>
      </c>
      <c r="AP167" s="250">
        <v>0</v>
      </c>
      <c r="AQ167" s="98">
        <f t="shared" si="320"/>
        <v>0</v>
      </c>
      <c r="AR167" s="250">
        <v>0</v>
      </c>
      <c r="AS167" s="98">
        <f t="shared" si="321"/>
        <v>0</v>
      </c>
      <c r="AT167" s="250"/>
      <c r="AU167" s="98">
        <f t="shared" si="322"/>
        <v>0</v>
      </c>
      <c r="AV167" s="250"/>
      <c r="AW167" s="98">
        <f t="shared" si="323"/>
        <v>0</v>
      </c>
      <c r="AX167" s="250"/>
      <c r="AY167" s="98">
        <f t="shared" si="324"/>
        <v>0</v>
      </c>
      <c r="AZ167" s="250">
        <v>0</v>
      </c>
      <c r="BA167" s="98">
        <f t="shared" si="325"/>
        <v>0</v>
      </c>
      <c r="BB167" s="97">
        <v>27</v>
      </c>
      <c r="BC167" s="98">
        <f t="shared" si="326"/>
        <v>383859</v>
      </c>
      <c r="BD167" s="250"/>
      <c r="BE167" s="98">
        <f t="shared" si="327"/>
        <v>0</v>
      </c>
      <c r="BF167" s="250">
        <v>0</v>
      </c>
      <c r="BG167" s="98">
        <f t="shared" si="328"/>
        <v>0</v>
      </c>
      <c r="BH167" s="250"/>
      <c r="BI167" s="98">
        <f t="shared" si="329"/>
        <v>0</v>
      </c>
      <c r="BJ167" s="97">
        <v>35</v>
      </c>
      <c r="BK167" s="98">
        <f t="shared" si="330"/>
        <v>497594.99999999994</v>
      </c>
      <c r="BL167" s="250">
        <v>0</v>
      </c>
      <c r="BM167" s="98">
        <f t="shared" si="331"/>
        <v>0</v>
      </c>
      <c r="BN167" s="250">
        <v>0</v>
      </c>
      <c r="BO167" s="98">
        <f t="shared" si="332"/>
        <v>0</v>
      </c>
      <c r="BP167" s="353">
        <v>0</v>
      </c>
      <c r="BQ167" s="98">
        <f t="shared" si="333"/>
        <v>0</v>
      </c>
      <c r="BR167" s="97">
        <v>60</v>
      </c>
      <c r="BS167" s="98">
        <f t="shared" si="334"/>
        <v>1023624</v>
      </c>
      <c r="BT167" s="250">
        <v>0</v>
      </c>
      <c r="BU167" s="98">
        <f t="shared" si="335"/>
        <v>0</v>
      </c>
      <c r="BV167" s="327">
        <v>102</v>
      </c>
      <c r="BW167" s="98">
        <f t="shared" si="336"/>
        <v>1740160.8</v>
      </c>
      <c r="BX167" s="97">
        <v>10</v>
      </c>
      <c r="BY167" s="98">
        <f t="shared" si="337"/>
        <v>170604</v>
      </c>
      <c r="BZ167" s="328"/>
      <c r="CA167" s="329">
        <f t="shared" si="338"/>
        <v>0</v>
      </c>
      <c r="CB167" s="330">
        <v>21</v>
      </c>
      <c r="CC167" s="98">
        <f t="shared" si="339"/>
        <v>358268.39999999997</v>
      </c>
      <c r="CD167" s="250">
        <v>0</v>
      </c>
      <c r="CE167" s="98">
        <f t="shared" si="340"/>
        <v>0</v>
      </c>
      <c r="CF167" s="250">
        <v>15</v>
      </c>
      <c r="CG167" s="98">
        <f t="shared" si="341"/>
        <v>255906</v>
      </c>
      <c r="CH167" s="250">
        <v>0</v>
      </c>
      <c r="CI167" s="98">
        <f t="shared" si="342"/>
        <v>0</v>
      </c>
      <c r="CJ167" s="97">
        <v>12</v>
      </c>
      <c r="CK167" s="98">
        <f t="shared" si="343"/>
        <v>204724.8</v>
      </c>
      <c r="CL167" s="250"/>
      <c r="CM167" s="98">
        <f t="shared" si="344"/>
        <v>0</v>
      </c>
      <c r="CN167" s="250">
        <v>0</v>
      </c>
      <c r="CO167" s="98">
        <f t="shared" si="345"/>
        <v>0</v>
      </c>
      <c r="CP167" s="250"/>
      <c r="CQ167" s="98">
        <f t="shared" si="346"/>
        <v>0</v>
      </c>
      <c r="CR167" s="97">
        <v>10</v>
      </c>
      <c r="CS167" s="98">
        <f t="shared" si="347"/>
        <v>260983.49999999997</v>
      </c>
      <c r="CT167" s="97"/>
      <c r="CU167" s="98">
        <f t="shared" si="348"/>
        <v>0</v>
      </c>
      <c r="CV167" s="97">
        <v>10</v>
      </c>
      <c r="CW167" s="98">
        <f>CV167*E168*F168*H168*K168</f>
        <v>170604</v>
      </c>
      <c r="CX167" s="331">
        <f t="shared" si="349"/>
        <v>349</v>
      </c>
      <c r="CY167" s="331">
        <f t="shared" si="349"/>
        <v>5771492.7000000002</v>
      </c>
    </row>
    <row r="168" spans="1:103" ht="45" x14ac:dyDescent="0.25">
      <c r="A168" s="91"/>
      <c r="B168" s="91">
        <v>115</v>
      </c>
      <c r="C168" s="245" t="s">
        <v>1141</v>
      </c>
      <c r="D168" s="168" t="s">
        <v>730</v>
      </c>
      <c r="E168" s="246">
        <v>13540</v>
      </c>
      <c r="F168" s="93">
        <v>0.75</v>
      </c>
      <c r="G168" s="93"/>
      <c r="H168" s="247">
        <v>1</v>
      </c>
      <c r="I168" s="248"/>
      <c r="J168" s="95">
        <v>1.4</v>
      </c>
      <c r="K168" s="95">
        <v>1.68</v>
      </c>
      <c r="L168" s="95">
        <v>2.23</v>
      </c>
      <c r="M168" s="96">
        <v>2.57</v>
      </c>
      <c r="N168" s="249">
        <v>0</v>
      </c>
      <c r="O168" s="98">
        <f t="shared" si="350"/>
        <v>0</v>
      </c>
      <c r="P168" s="250">
        <v>100</v>
      </c>
      <c r="Q168" s="98">
        <f t="shared" si="311"/>
        <v>1895599.9999999998</v>
      </c>
      <c r="R168" s="565">
        <v>0</v>
      </c>
      <c r="S168" s="566">
        <f t="shared" si="312"/>
        <v>0</v>
      </c>
      <c r="T168" s="250">
        <v>0</v>
      </c>
      <c r="U168" s="98">
        <f t="shared" si="313"/>
        <v>0</v>
      </c>
      <c r="V168" s="250">
        <v>0</v>
      </c>
      <c r="W168" s="98">
        <f t="shared" si="314"/>
        <v>0</v>
      </c>
      <c r="X168" s="250"/>
      <c r="Y168" s="97">
        <f t="shared" si="315"/>
        <v>0</v>
      </c>
      <c r="Z168" s="326">
        <v>0</v>
      </c>
      <c r="AA168" s="98">
        <v>0</v>
      </c>
      <c r="AB168" s="250">
        <v>0</v>
      </c>
      <c r="AC168" s="98">
        <v>0</v>
      </c>
      <c r="AD168" s="250">
        <f>490-6</f>
        <v>484</v>
      </c>
      <c r="AE168" s="98">
        <f>AD168*E169*F169*H169*J169</f>
        <v>9174704</v>
      </c>
      <c r="AF168" s="97">
        <v>17</v>
      </c>
      <c r="AG168" s="98">
        <f t="shared" si="316"/>
        <v>322252</v>
      </c>
      <c r="AH168" s="250">
        <v>0</v>
      </c>
      <c r="AI168" s="98">
        <v>0</v>
      </c>
      <c r="AJ168" s="97">
        <v>7</v>
      </c>
      <c r="AK168" s="98">
        <f t="shared" si="317"/>
        <v>159230.39999999999</v>
      </c>
      <c r="AL168" s="326"/>
      <c r="AM168" s="98">
        <f t="shared" si="318"/>
        <v>0</v>
      </c>
      <c r="AN168" s="250"/>
      <c r="AO168" s="97">
        <f t="shared" si="319"/>
        <v>0</v>
      </c>
      <c r="AP168" s="250">
        <v>0</v>
      </c>
      <c r="AQ168" s="98">
        <f t="shared" si="320"/>
        <v>0</v>
      </c>
      <c r="AR168" s="250">
        <v>0</v>
      </c>
      <c r="AS168" s="98">
        <f t="shared" si="321"/>
        <v>0</v>
      </c>
      <c r="AT168" s="250"/>
      <c r="AU168" s="98">
        <f t="shared" si="322"/>
        <v>0</v>
      </c>
      <c r="AV168" s="250"/>
      <c r="AW168" s="98">
        <f t="shared" si="323"/>
        <v>0</v>
      </c>
      <c r="AX168" s="250"/>
      <c r="AY168" s="98">
        <f t="shared" si="324"/>
        <v>0</v>
      </c>
      <c r="AZ168" s="250">
        <v>0</v>
      </c>
      <c r="BA168" s="98">
        <f t="shared" si="325"/>
        <v>0</v>
      </c>
      <c r="BB168" s="97">
        <v>10</v>
      </c>
      <c r="BC168" s="98">
        <f t="shared" si="326"/>
        <v>189560</v>
      </c>
      <c r="BD168" s="250">
        <v>194</v>
      </c>
      <c r="BE168" s="98">
        <f t="shared" si="327"/>
        <v>3677463.9999999995</v>
      </c>
      <c r="BF168" s="250">
        <v>0</v>
      </c>
      <c r="BG168" s="98">
        <f t="shared" si="328"/>
        <v>0</v>
      </c>
      <c r="BH168" s="250"/>
      <c r="BI168" s="98">
        <f t="shared" si="329"/>
        <v>0</v>
      </c>
      <c r="BJ168" s="97">
        <v>24</v>
      </c>
      <c r="BK168" s="98">
        <f t="shared" si="330"/>
        <v>454944</v>
      </c>
      <c r="BL168" s="250"/>
      <c r="BM168" s="98">
        <f t="shared" si="331"/>
        <v>0</v>
      </c>
      <c r="BN168" s="250">
        <v>0</v>
      </c>
      <c r="BO168" s="98">
        <f t="shared" si="332"/>
        <v>0</v>
      </c>
      <c r="BP168" s="353"/>
      <c r="BQ168" s="98">
        <f t="shared" si="333"/>
        <v>0</v>
      </c>
      <c r="BR168" s="97">
        <v>92</v>
      </c>
      <c r="BS168" s="98">
        <f t="shared" si="334"/>
        <v>2092742.4</v>
      </c>
      <c r="BT168" s="250">
        <v>0</v>
      </c>
      <c r="BU168" s="98">
        <f t="shared" si="335"/>
        <v>0</v>
      </c>
      <c r="BV168" s="327">
        <v>102</v>
      </c>
      <c r="BW168" s="98">
        <f t="shared" si="336"/>
        <v>2320214.4</v>
      </c>
      <c r="BX168" s="97">
        <v>20</v>
      </c>
      <c r="BY168" s="98">
        <f t="shared" si="337"/>
        <v>454944</v>
      </c>
      <c r="BZ168" s="328"/>
      <c r="CA168" s="329">
        <f t="shared" si="338"/>
        <v>0</v>
      </c>
      <c r="CB168" s="250">
        <v>20</v>
      </c>
      <c r="CC168" s="98">
        <f t="shared" si="339"/>
        <v>454944</v>
      </c>
      <c r="CD168" s="250">
        <v>0</v>
      </c>
      <c r="CE168" s="98">
        <f t="shared" si="340"/>
        <v>0</v>
      </c>
      <c r="CF168" s="250">
        <v>15</v>
      </c>
      <c r="CG168" s="98">
        <f t="shared" si="341"/>
        <v>341208</v>
      </c>
      <c r="CH168" s="250">
        <v>0</v>
      </c>
      <c r="CI168" s="98">
        <f t="shared" si="342"/>
        <v>0</v>
      </c>
      <c r="CJ168" s="97">
        <v>15</v>
      </c>
      <c r="CK168" s="98">
        <f t="shared" si="343"/>
        <v>341208</v>
      </c>
      <c r="CL168" s="250"/>
      <c r="CM168" s="98">
        <f t="shared" si="344"/>
        <v>0</v>
      </c>
      <c r="CN168" s="250"/>
      <c r="CO168" s="98">
        <f t="shared" si="345"/>
        <v>0</v>
      </c>
      <c r="CP168" s="250"/>
      <c r="CQ168" s="98">
        <f t="shared" si="346"/>
        <v>0</v>
      </c>
      <c r="CR168" s="250">
        <v>5</v>
      </c>
      <c r="CS168" s="98">
        <f t="shared" si="347"/>
        <v>173989</v>
      </c>
      <c r="CT168" s="97"/>
      <c r="CU168" s="98">
        <f t="shared" si="348"/>
        <v>0</v>
      </c>
      <c r="CV168" s="97">
        <v>10</v>
      </c>
      <c r="CW168" s="98">
        <f>CV168*E169*F169*H169*K169</f>
        <v>227472</v>
      </c>
      <c r="CX168" s="331">
        <f t="shared" si="349"/>
        <v>1115</v>
      </c>
      <c r="CY168" s="331">
        <f t="shared" si="349"/>
        <v>22280476.199999999</v>
      </c>
    </row>
    <row r="169" spans="1:103" ht="45" x14ac:dyDescent="0.25">
      <c r="A169" s="91"/>
      <c r="B169" s="91">
        <v>116</v>
      </c>
      <c r="C169" s="245" t="s">
        <v>1142</v>
      </c>
      <c r="D169" s="168" t="s">
        <v>732</v>
      </c>
      <c r="E169" s="246">
        <v>13540</v>
      </c>
      <c r="F169" s="94">
        <v>1</v>
      </c>
      <c r="G169" s="93"/>
      <c r="H169" s="247">
        <v>1</v>
      </c>
      <c r="I169" s="248"/>
      <c r="J169" s="95">
        <v>1.4</v>
      </c>
      <c r="K169" s="95">
        <v>1.68</v>
      </c>
      <c r="L169" s="95">
        <v>2.23</v>
      </c>
      <c r="M169" s="96">
        <v>2.57</v>
      </c>
      <c r="N169" s="249"/>
      <c r="O169" s="98">
        <f t="shared" si="350"/>
        <v>0</v>
      </c>
      <c r="P169" s="250"/>
      <c r="Q169" s="98">
        <f t="shared" si="311"/>
        <v>0</v>
      </c>
      <c r="R169" s="565"/>
      <c r="S169" s="566">
        <f t="shared" si="312"/>
        <v>0</v>
      </c>
      <c r="T169" s="250"/>
      <c r="U169" s="98">
        <f t="shared" si="313"/>
        <v>0</v>
      </c>
      <c r="V169" s="250"/>
      <c r="W169" s="98">
        <f t="shared" si="314"/>
        <v>0</v>
      </c>
      <c r="X169" s="250"/>
      <c r="Y169" s="97">
        <f t="shared" si="315"/>
        <v>0</v>
      </c>
      <c r="Z169" s="326"/>
      <c r="AA169" s="98"/>
      <c r="AB169" s="250"/>
      <c r="AC169" s="98"/>
      <c r="AD169" s="250"/>
      <c r="AE169" s="98"/>
      <c r="AF169" s="250">
        <v>0</v>
      </c>
      <c r="AG169" s="98">
        <f t="shared" si="316"/>
        <v>0</v>
      </c>
      <c r="AH169" s="250">
        <v>0</v>
      </c>
      <c r="AI169" s="98">
        <v>0</v>
      </c>
      <c r="AJ169" s="250"/>
      <c r="AK169" s="98">
        <f t="shared" si="317"/>
        <v>0</v>
      </c>
      <c r="AL169" s="326"/>
      <c r="AM169" s="98">
        <f t="shared" si="318"/>
        <v>0</v>
      </c>
      <c r="AN169" s="250"/>
      <c r="AO169" s="97">
        <f t="shared" si="319"/>
        <v>0</v>
      </c>
      <c r="AP169" s="250"/>
      <c r="AQ169" s="98">
        <f t="shared" si="320"/>
        <v>0</v>
      </c>
      <c r="AR169" s="250"/>
      <c r="AS169" s="98">
        <f t="shared" si="321"/>
        <v>0</v>
      </c>
      <c r="AT169" s="250"/>
      <c r="AU169" s="98">
        <f t="shared" si="322"/>
        <v>0</v>
      </c>
      <c r="AV169" s="250"/>
      <c r="AW169" s="98">
        <f t="shared" si="323"/>
        <v>0</v>
      </c>
      <c r="AX169" s="250"/>
      <c r="AY169" s="98">
        <f t="shared" si="324"/>
        <v>0</v>
      </c>
      <c r="AZ169" s="250"/>
      <c r="BA169" s="98">
        <f t="shared" si="325"/>
        <v>0</v>
      </c>
      <c r="BB169" s="250"/>
      <c r="BC169" s="98">
        <f t="shared" si="326"/>
        <v>0</v>
      </c>
      <c r="BD169" s="250"/>
      <c r="BE169" s="98">
        <f t="shared" si="327"/>
        <v>0</v>
      </c>
      <c r="BF169" s="250"/>
      <c r="BG169" s="98">
        <f t="shared" si="328"/>
        <v>0</v>
      </c>
      <c r="BH169" s="250"/>
      <c r="BI169" s="98">
        <f t="shared" si="329"/>
        <v>0</v>
      </c>
      <c r="BJ169" s="250"/>
      <c r="BK169" s="98">
        <f t="shared" si="330"/>
        <v>0</v>
      </c>
      <c r="BL169" s="250"/>
      <c r="BM169" s="98">
        <f t="shared" si="331"/>
        <v>0</v>
      </c>
      <c r="BN169" s="250"/>
      <c r="BO169" s="98">
        <f t="shared" si="332"/>
        <v>0</v>
      </c>
      <c r="BP169" s="353"/>
      <c r="BQ169" s="98">
        <f t="shared" si="333"/>
        <v>0</v>
      </c>
      <c r="BR169" s="330"/>
      <c r="BS169" s="98">
        <f t="shared" si="334"/>
        <v>0</v>
      </c>
      <c r="BT169" s="250"/>
      <c r="BU169" s="98">
        <f t="shared" si="335"/>
        <v>0</v>
      </c>
      <c r="BV169" s="327">
        <v>1</v>
      </c>
      <c r="BW169" s="98">
        <f t="shared" si="336"/>
        <v>98722.847999999998</v>
      </c>
      <c r="BX169" s="250"/>
      <c r="BY169" s="98">
        <f t="shared" si="337"/>
        <v>0</v>
      </c>
      <c r="BZ169" s="328"/>
      <c r="CA169" s="329">
        <f t="shared" si="338"/>
        <v>0</v>
      </c>
      <c r="CB169" s="250"/>
      <c r="CC169" s="98">
        <f t="shared" si="339"/>
        <v>0</v>
      </c>
      <c r="CD169" s="250"/>
      <c r="CE169" s="98">
        <f t="shared" si="340"/>
        <v>0</v>
      </c>
      <c r="CF169" s="250"/>
      <c r="CG169" s="98">
        <f t="shared" si="341"/>
        <v>0</v>
      </c>
      <c r="CH169" s="250"/>
      <c r="CI169" s="98">
        <f t="shared" si="342"/>
        <v>0</v>
      </c>
      <c r="CJ169" s="330"/>
      <c r="CK169" s="98">
        <f t="shared" si="343"/>
        <v>0</v>
      </c>
      <c r="CL169" s="250"/>
      <c r="CM169" s="98">
        <f t="shared" si="344"/>
        <v>0</v>
      </c>
      <c r="CN169" s="250"/>
      <c r="CO169" s="98">
        <f t="shared" si="345"/>
        <v>0</v>
      </c>
      <c r="CP169" s="250"/>
      <c r="CQ169" s="98">
        <f t="shared" si="346"/>
        <v>0</v>
      </c>
      <c r="CR169" s="250"/>
      <c r="CS169" s="98">
        <f t="shared" si="347"/>
        <v>0</v>
      </c>
      <c r="CT169" s="97"/>
      <c r="CU169" s="98">
        <f t="shared" si="348"/>
        <v>0</v>
      </c>
      <c r="CV169" s="97"/>
      <c r="CW169" s="98"/>
      <c r="CX169" s="331">
        <f t="shared" si="349"/>
        <v>1</v>
      </c>
      <c r="CY169" s="331">
        <f t="shared" si="349"/>
        <v>98722.847999999998</v>
      </c>
    </row>
    <row r="170" spans="1:103" ht="45" x14ac:dyDescent="0.25">
      <c r="A170" s="91"/>
      <c r="B170" s="91">
        <v>117</v>
      </c>
      <c r="C170" s="245" t="s">
        <v>1143</v>
      </c>
      <c r="D170" s="168" t="s">
        <v>734</v>
      </c>
      <c r="E170" s="246">
        <v>13540</v>
      </c>
      <c r="F170" s="93">
        <v>4.34</v>
      </c>
      <c r="G170" s="93"/>
      <c r="H170" s="247">
        <v>1</v>
      </c>
      <c r="I170" s="248"/>
      <c r="J170" s="95">
        <v>1.4</v>
      </c>
      <c r="K170" s="95">
        <v>1.68</v>
      </c>
      <c r="L170" s="95">
        <v>2.23</v>
      </c>
      <c r="M170" s="96">
        <v>2.57</v>
      </c>
      <c r="N170" s="249"/>
      <c r="O170" s="98">
        <f t="shared" si="350"/>
        <v>0</v>
      </c>
      <c r="P170" s="250">
        <v>0</v>
      </c>
      <c r="Q170" s="98">
        <f t="shared" si="311"/>
        <v>0</v>
      </c>
      <c r="R170" s="565">
        <v>0</v>
      </c>
      <c r="S170" s="566">
        <f t="shared" si="312"/>
        <v>0</v>
      </c>
      <c r="T170" s="250">
        <v>0</v>
      </c>
      <c r="U170" s="98">
        <f t="shared" si="313"/>
        <v>0</v>
      </c>
      <c r="V170" s="250">
        <v>0</v>
      </c>
      <c r="W170" s="98">
        <f t="shared" si="314"/>
        <v>0</v>
      </c>
      <c r="X170" s="250"/>
      <c r="Y170" s="97">
        <f t="shared" si="315"/>
        <v>0</v>
      </c>
      <c r="Z170" s="326"/>
      <c r="AA170" s="98"/>
      <c r="AB170" s="250"/>
      <c r="AC170" s="98"/>
      <c r="AD170" s="250"/>
      <c r="AE170" s="98"/>
      <c r="AF170" s="250"/>
      <c r="AG170" s="98">
        <f t="shared" si="316"/>
        <v>0</v>
      </c>
      <c r="AH170" s="250"/>
      <c r="AI170" s="98"/>
      <c r="AJ170" s="250"/>
      <c r="AK170" s="98">
        <f t="shared" si="317"/>
        <v>0</v>
      </c>
      <c r="AL170" s="326"/>
      <c r="AM170" s="98">
        <f t="shared" si="318"/>
        <v>0</v>
      </c>
      <c r="AN170" s="250"/>
      <c r="AO170" s="97">
        <f t="shared" si="319"/>
        <v>0</v>
      </c>
      <c r="AP170" s="250">
        <v>0</v>
      </c>
      <c r="AQ170" s="98">
        <f t="shared" si="320"/>
        <v>0</v>
      </c>
      <c r="AR170" s="250">
        <v>0</v>
      </c>
      <c r="AS170" s="98">
        <f t="shared" si="321"/>
        <v>0</v>
      </c>
      <c r="AT170" s="250"/>
      <c r="AU170" s="98">
        <f t="shared" si="322"/>
        <v>0</v>
      </c>
      <c r="AV170" s="250"/>
      <c r="AW170" s="98">
        <f t="shared" si="323"/>
        <v>0</v>
      </c>
      <c r="AX170" s="250"/>
      <c r="AY170" s="98">
        <f t="shared" si="324"/>
        <v>0</v>
      </c>
      <c r="AZ170" s="250">
        <v>0</v>
      </c>
      <c r="BA170" s="98">
        <f t="shared" si="325"/>
        <v>0</v>
      </c>
      <c r="BB170" s="250">
        <v>0</v>
      </c>
      <c r="BC170" s="98">
        <f t="shared" si="326"/>
        <v>0</v>
      </c>
      <c r="BD170" s="250">
        <v>0</v>
      </c>
      <c r="BE170" s="98">
        <f t="shared" si="327"/>
        <v>0</v>
      </c>
      <c r="BF170" s="250">
        <v>0</v>
      </c>
      <c r="BG170" s="98">
        <f t="shared" si="328"/>
        <v>0</v>
      </c>
      <c r="BH170" s="250">
        <v>0</v>
      </c>
      <c r="BI170" s="98">
        <f t="shared" si="329"/>
        <v>0</v>
      </c>
      <c r="BJ170" s="250"/>
      <c r="BK170" s="98">
        <f t="shared" si="330"/>
        <v>0</v>
      </c>
      <c r="BL170" s="250">
        <v>0</v>
      </c>
      <c r="BM170" s="98">
        <f t="shared" si="331"/>
        <v>0</v>
      </c>
      <c r="BN170" s="250">
        <v>0</v>
      </c>
      <c r="BO170" s="98">
        <f t="shared" si="332"/>
        <v>0</v>
      </c>
      <c r="BP170" s="353">
        <v>0</v>
      </c>
      <c r="BQ170" s="98">
        <f t="shared" si="333"/>
        <v>0</v>
      </c>
      <c r="BR170" s="250">
        <v>0</v>
      </c>
      <c r="BS170" s="98">
        <f t="shared" si="334"/>
        <v>0</v>
      </c>
      <c r="BT170" s="250">
        <v>0</v>
      </c>
      <c r="BU170" s="98">
        <f t="shared" si="335"/>
        <v>0</v>
      </c>
      <c r="BV170" s="328"/>
      <c r="BW170" s="98">
        <f t="shared" si="336"/>
        <v>0</v>
      </c>
      <c r="BX170" s="250"/>
      <c r="BY170" s="98">
        <f t="shared" si="337"/>
        <v>0</v>
      </c>
      <c r="BZ170" s="328"/>
      <c r="CA170" s="329">
        <f t="shared" si="338"/>
        <v>0</v>
      </c>
      <c r="CB170" s="250">
        <v>0</v>
      </c>
      <c r="CC170" s="98">
        <f t="shared" si="339"/>
        <v>0</v>
      </c>
      <c r="CD170" s="250">
        <v>0</v>
      </c>
      <c r="CE170" s="98">
        <f t="shared" si="340"/>
        <v>0</v>
      </c>
      <c r="CF170" s="250">
        <v>0</v>
      </c>
      <c r="CG170" s="98">
        <f t="shared" si="341"/>
        <v>0</v>
      </c>
      <c r="CH170" s="250">
        <v>0</v>
      </c>
      <c r="CI170" s="98">
        <f t="shared" si="342"/>
        <v>0</v>
      </c>
      <c r="CJ170" s="250"/>
      <c r="CK170" s="98">
        <f t="shared" si="343"/>
        <v>0</v>
      </c>
      <c r="CL170" s="250"/>
      <c r="CM170" s="98">
        <f t="shared" si="344"/>
        <v>0</v>
      </c>
      <c r="CN170" s="250">
        <v>0</v>
      </c>
      <c r="CO170" s="98">
        <f t="shared" si="345"/>
        <v>0</v>
      </c>
      <c r="CP170" s="250">
        <v>0</v>
      </c>
      <c r="CQ170" s="98">
        <f t="shared" si="346"/>
        <v>0</v>
      </c>
      <c r="CR170" s="250">
        <v>0</v>
      </c>
      <c r="CS170" s="98">
        <f t="shared" si="347"/>
        <v>0</v>
      </c>
      <c r="CT170" s="97"/>
      <c r="CU170" s="98">
        <f t="shared" si="348"/>
        <v>0</v>
      </c>
      <c r="CV170" s="97"/>
      <c r="CW170" s="98"/>
      <c r="CX170" s="331">
        <f t="shared" si="349"/>
        <v>0</v>
      </c>
      <c r="CY170" s="331">
        <f t="shared" si="349"/>
        <v>0</v>
      </c>
    </row>
    <row r="171" spans="1:103" ht="30" x14ac:dyDescent="0.25">
      <c r="A171" s="91"/>
      <c r="B171" s="91">
        <v>118</v>
      </c>
      <c r="C171" s="245" t="s">
        <v>1144</v>
      </c>
      <c r="D171" s="92" t="s">
        <v>1145</v>
      </c>
      <c r="E171" s="246">
        <v>13540</v>
      </c>
      <c r="F171" s="93">
        <v>1.29</v>
      </c>
      <c r="G171" s="93"/>
      <c r="H171" s="247">
        <v>1</v>
      </c>
      <c r="I171" s="248"/>
      <c r="J171" s="95">
        <v>1.4</v>
      </c>
      <c r="K171" s="95">
        <v>1.68</v>
      </c>
      <c r="L171" s="95">
        <v>2.23</v>
      </c>
      <c r="M171" s="96">
        <v>2.57</v>
      </c>
      <c r="N171" s="249">
        <v>0</v>
      </c>
      <c r="O171" s="98">
        <f t="shared" si="350"/>
        <v>0</v>
      </c>
      <c r="P171" s="250">
        <v>0</v>
      </c>
      <c r="Q171" s="98">
        <f t="shared" si="311"/>
        <v>0</v>
      </c>
      <c r="R171" s="565">
        <v>0</v>
      </c>
      <c r="S171" s="566">
        <f t="shared" si="312"/>
        <v>0</v>
      </c>
      <c r="T171" s="250">
        <v>0</v>
      </c>
      <c r="U171" s="98">
        <f t="shared" si="313"/>
        <v>0</v>
      </c>
      <c r="V171" s="250">
        <v>0</v>
      </c>
      <c r="W171" s="98">
        <f t="shared" si="314"/>
        <v>0</v>
      </c>
      <c r="X171" s="250"/>
      <c r="Y171" s="97">
        <f t="shared" si="315"/>
        <v>0</v>
      </c>
      <c r="Z171" s="326"/>
      <c r="AA171" s="98"/>
      <c r="AB171" s="250"/>
      <c r="AC171" s="98"/>
      <c r="AD171" s="250"/>
      <c r="AE171" s="98"/>
      <c r="AF171" s="250"/>
      <c r="AG171" s="98">
        <f t="shared" si="316"/>
        <v>0</v>
      </c>
      <c r="AH171" s="250"/>
      <c r="AI171" s="98"/>
      <c r="AJ171" s="250">
        <v>0</v>
      </c>
      <c r="AK171" s="98">
        <f t="shared" si="317"/>
        <v>0</v>
      </c>
      <c r="AL171" s="326"/>
      <c r="AM171" s="98">
        <f t="shared" si="318"/>
        <v>0</v>
      </c>
      <c r="AN171" s="250"/>
      <c r="AO171" s="97">
        <f t="shared" si="319"/>
        <v>0</v>
      </c>
      <c r="AP171" s="250">
        <v>0</v>
      </c>
      <c r="AQ171" s="98">
        <f t="shared" si="320"/>
        <v>0</v>
      </c>
      <c r="AR171" s="250">
        <v>0</v>
      </c>
      <c r="AS171" s="98">
        <f t="shared" si="321"/>
        <v>0</v>
      </c>
      <c r="AT171" s="250"/>
      <c r="AU171" s="98">
        <f t="shared" si="322"/>
        <v>0</v>
      </c>
      <c r="AV171" s="250"/>
      <c r="AW171" s="98">
        <f t="shared" si="323"/>
        <v>0</v>
      </c>
      <c r="AX171" s="250"/>
      <c r="AY171" s="98">
        <f t="shared" si="324"/>
        <v>0</v>
      </c>
      <c r="AZ171" s="250">
        <v>0</v>
      </c>
      <c r="BA171" s="98">
        <f t="shared" si="325"/>
        <v>0</v>
      </c>
      <c r="BB171" s="250">
        <v>0</v>
      </c>
      <c r="BC171" s="98">
        <f t="shared" si="326"/>
        <v>0</v>
      </c>
      <c r="BD171" s="250">
        <v>0</v>
      </c>
      <c r="BE171" s="98">
        <f t="shared" si="327"/>
        <v>0</v>
      </c>
      <c r="BF171" s="250">
        <v>0</v>
      </c>
      <c r="BG171" s="98">
        <f t="shared" si="328"/>
        <v>0</v>
      </c>
      <c r="BH171" s="250">
        <v>0</v>
      </c>
      <c r="BI171" s="98">
        <f t="shared" si="329"/>
        <v>0</v>
      </c>
      <c r="BJ171" s="250"/>
      <c r="BK171" s="98">
        <f t="shared" si="330"/>
        <v>0</v>
      </c>
      <c r="BL171" s="250">
        <v>0</v>
      </c>
      <c r="BM171" s="98">
        <f t="shared" si="331"/>
        <v>0</v>
      </c>
      <c r="BN171" s="250">
        <v>0</v>
      </c>
      <c r="BO171" s="98">
        <f t="shared" si="332"/>
        <v>0</v>
      </c>
      <c r="BP171" s="353">
        <v>0</v>
      </c>
      <c r="BQ171" s="98">
        <f t="shared" si="333"/>
        <v>0</v>
      </c>
      <c r="BR171" s="250">
        <v>0</v>
      </c>
      <c r="BS171" s="98">
        <f t="shared" si="334"/>
        <v>0</v>
      </c>
      <c r="BT171" s="250">
        <v>0</v>
      </c>
      <c r="BU171" s="98">
        <f t="shared" si="335"/>
        <v>0</v>
      </c>
      <c r="BV171" s="328">
        <v>0</v>
      </c>
      <c r="BW171" s="98">
        <f t="shared" si="336"/>
        <v>0</v>
      </c>
      <c r="BX171" s="250">
        <v>0</v>
      </c>
      <c r="BY171" s="98">
        <f t="shared" si="337"/>
        <v>0</v>
      </c>
      <c r="BZ171" s="328"/>
      <c r="CA171" s="329">
        <f t="shared" si="338"/>
        <v>0</v>
      </c>
      <c r="CB171" s="250">
        <v>0</v>
      </c>
      <c r="CC171" s="98">
        <f t="shared" si="339"/>
        <v>0</v>
      </c>
      <c r="CD171" s="250">
        <v>0</v>
      </c>
      <c r="CE171" s="98">
        <f t="shared" si="340"/>
        <v>0</v>
      </c>
      <c r="CF171" s="250"/>
      <c r="CG171" s="98">
        <f t="shared" si="341"/>
        <v>0</v>
      </c>
      <c r="CH171" s="250">
        <v>0</v>
      </c>
      <c r="CI171" s="98">
        <f t="shared" si="342"/>
        <v>0</v>
      </c>
      <c r="CJ171" s="250"/>
      <c r="CK171" s="98">
        <f t="shared" si="343"/>
        <v>0</v>
      </c>
      <c r="CL171" s="250"/>
      <c r="CM171" s="98">
        <f t="shared" si="344"/>
        <v>0</v>
      </c>
      <c r="CN171" s="250">
        <v>0</v>
      </c>
      <c r="CO171" s="98">
        <f t="shared" si="345"/>
        <v>0</v>
      </c>
      <c r="CP171" s="250">
        <v>0</v>
      </c>
      <c r="CQ171" s="98">
        <f t="shared" si="346"/>
        <v>0</v>
      </c>
      <c r="CR171" s="250">
        <v>0</v>
      </c>
      <c r="CS171" s="98">
        <f t="shared" si="347"/>
        <v>0</v>
      </c>
      <c r="CT171" s="97"/>
      <c r="CU171" s="98">
        <f t="shared" si="348"/>
        <v>0</v>
      </c>
      <c r="CV171" s="97"/>
      <c r="CW171" s="98">
        <f>CV171*E172*F172*H172*K172</f>
        <v>0</v>
      </c>
      <c r="CX171" s="331">
        <f t="shared" si="349"/>
        <v>0</v>
      </c>
      <c r="CY171" s="331">
        <f t="shared" si="349"/>
        <v>0</v>
      </c>
    </row>
    <row r="172" spans="1:103" ht="16.5" x14ac:dyDescent="0.25">
      <c r="A172" s="91"/>
      <c r="B172" s="91">
        <v>119</v>
      </c>
      <c r="C172" s="245" t="s">
        <v>1146</v>
      </c>
      <c r="D172" s="92" t="s">
        <v>1147</v>
      </c>
      <c r="E172" s="246">
        <v>13540</v>
      </c>
      <c r="F172" s="93">
        <v>2.6</v>
      </c>
      <c r="G172" s="93"/>
      <c r="H172" s="282">
        <v>0.8</v>
      </c>
      <c r="I172" s="248"/>
      <c r="J172" s="95">
        <v>1.4</v>
      </c>
      <c r="K172" s="95">
        <v>1.68</v>
      </c>
      <c r="L172" s="95">
        <v>2.23</v>
      </c>
      <c r="M172" s="96">
        <v>2.57</v>
      </c>
      <c r="N172" s="249">
        <v>0</v>
      </c>
      <c r="O172" s="98">
        <f t="shared" si="350"/>
        <v>0</v>
      </c>
      <c r="P172" s="156">
        <f t="shared" ref="O172:BZ173" si="351">SUM(P173:P180)</f>
        <v>0</v>
      </c>
      <c r="Q172" s="156">
        <f t="shared" si="351"/>
        <v>0</v>
      </c>
      <c r="R172" s="574">
        <f t="shared" si="351"/>
        <v>0</v>
      </c>
      <c r="S172" s="574">
        <f t="shared" si="351"/>
        <v>0</v>
      </c>
      <c r="T172" s="156">
        <f t="shared" si="351"/>
        <v>0</v>
      </c>
      <c r="U172" s="156">
        <f t="shared" si="351"/>
        <v>0</v>
      </c>
      <c r="V172" s="156">
        <f t="shared" si="351"/>
        <v>0</v>
      </c>
      <c r="W172" s="156">
        <f t="shared" si="351"/>
        <v>0</v>
      </c>
      <c r="X172" s="156">
        <f t="shared" si="351"/>
        <v>0</v>
      </c>
      <c r="Y172" s="156">
        <f t="shared" si="351"/>
        <v>0</v>
      </c>
      <c r="Z172" s="156">
        <v>0</v>
      </c>
      <c r="AA172" s="156">
        <v>0</v>
      </c>
      <c r="AB172" s="156">
        <v>0</v>
      </c>
      <c r="AC172" s="156">
        <v>0</v>
      </c>
      <c r="AD172" s="156">
        <v>0</v>
      </c>
      <c r="AE172" s="156">
        <v>0</v>
      </c>
      <c r="AF172" s="156">
        <v>0</v>
      </c>
      <c r="AG172" s="156">
        <v>0</v>
      </c>
      <c r="AH172" s="156">
        <v>0</v>
      </c>
      <c r="AI172" s="156">
        <v>0</v>
      </c>
      <c r="AJ172" s="156">
        <f t="shared" ref="AJ172" si="352">SUM(AJ173:AJ180)</f>
        <v>0</v>
      </c>
      <c r="AK172" s="156">
        <f t="shared" si="351"/>
        <v>0</v>
      </c>
      <c r="AL172" s="156">
        <f t="shared" si="351"/>
        <v>0</v>
      </c>
      <c r="AM172" s="156">
        <f t="shared" si="351"/>
        <v>0</v>
      </c>
      <c r="AN172" s="156">
        <f t="shared" si="351"/>
        <v>0</v>
      </c>
      <c r="AO172" s="156">
        <f t="shared" si="351"/>
        <v>0</v>
      </c>
      <c r="AP172" s="156">
        <f t="shared" si="351"/>
        <v>0</v>
      </c>
      <c r="AQ172" s="156">
        <f t="shared" si="351"/>
        <v>0</v>
      </c>
      <c r="AR172" s="156">
        <f t="shared" si="351"/>
        <v>0</v>
      </c>
      <c r="AS172" s="156">
        <f t="shared" si="351"/>
        <v>0</v>
      </c>
      <c r="AT172" s="156">
        <f t="shared" si="351"/>
        <v>0</v>
      </c>
      <c r="AU172" s="156">
        <f t="shared" si="351"/>
        <v>0</v>
      </c>
      <c r="AV172" s="156">
        <f t="shared" si="351"/>
        <v>0</v>
      </c>
      <c r="AW172" s="156">
        <f t="shared" si="351"/>
        <v>0</v>
      </c>
      <c r="AX172" s="156">
        <f t="shared" si="351"/>
        <v>0</v>
      </c>
      <c r="AY172" s="156">
        <f t="shared" si="351"/>
        <v>0</v>
      </c>
      <c r="AZ172" s="156">
        <f t="shared" si="351"/>
        <v>0</v>
      </c>
      <c r="BA172" s="156">
        <f t="shared" si="351"/>
        <v>0</v>
      </c>
      <c r="BB172" s="156">
        <f t="shared" si="351"/>
        <v>0</v>
      </c>
      <c r="BC172" s="156">
        <f t="shared" si="351"/>
        <v>0</v>
      </c>
      <c r="BD172" s="156">
        <f t="shared" si="351"/>
        <v>0</v>
      </c>
      <c r="BE172" s="156">
        <f t="shared" si="351"/>
        <v>0</v>
      </c>
      <c r="BF172" s="156">
        <f t="shared" si="351"/>
        <v>0</v>
      </c>
      <c r="BG172" s="156">
        <f t="shared" si="351"/>
        <v>0</v>
      </c>
      <c r="BH172" s="156">
        <f t="shared" si="351"/>
        <v>0</v>
      </c>
      <c r="BI172" s="156">
        <f t="shared" si="351"/>
        <v>0</v>
      </c>
      <c r="BJ172" s="156">
        <f t="shared" si="351"/>
        <v>0</v>
      </c>
      <c r="BK172" s="156">
        <f t="shared" si="351"/>
        <v>0</v>
      </c>
      <c r="BL172" s="156">
        <f t="shared" si="351"/>
        <v>0</v>
      </c>
      <c r="BM172" s="156">
        <f t="shared" si="351"/>
        <v>0</v>
      </c>
      <c r="BN172" s="156">
        <f t="shared" si="351"/>
        <v>0</v>
      </c>
      <c r="BO172" s="156">
        <f t="shared" si="351"/>
        <v>0</v>
      </c>
      <c r="BP172" s="156">
        <f t="shared" si="351"/>
        <v>0</v>
      </c>
      <c r="BQ172" s="156">
        <f t="shared" si="351"/>
        <v>0</v>
      </c>
      <c r="BR172" s="156">
        <f t="shared" si="351"/>
        <v>0</v>
      </c>
      <c r="BS172" s="156">
        <f t="shared" si="351"/>
        <v>0</v>
      </c>
      <c r="BT172" s="156">
        <f t="shared" si="351"/>
        <v>0</v>
      </c>
      <c r="BU172" s="156">
        <f t="shared" si="351"/>
        <v>0</v>
      </c>
      <c r="BV172" s="352">
        <f t="shared" si="351"/>
        <v>0</v>
      </c>
      <c r="BW172" s="156">
        <f t="shared" si="351"/>
        <v>0</v>
      </c>
      <c r="BX172" s="156">
        <f t="shared" si="351"/>
        <v>0</v>
      </c>
      <c r="BY172" s="156">
        <f t="shared" si="351"/>
        <v>0</v>
      </c>
      <c r="BZ172" s="352">
        <f t="shared" si="351"/>
        <v>0</v>
      </c>
      <c r="CA172" s="352">
        <f t="shared" ref="CA172:CY172" si="353">SUM(CA173:CA180)</f>
        <v>0</v>
      </c>
      <c r="CB172" s="156">
        <f t="shared" si="353"/>
        <v>0</v>
      </c>
      <c r="CC172" s="156">
        <f t="shared" si="353"/>
        <v>0</v>
      </c>
      <c r="CD172" s="156">
        <f t="shared" si="353"/>
        <v>0</v>
      </c>
      <c r="CE172" s="156">
        <f t="shared" si="353"/>
        <v>0</v>
      </c>
      <c r="CF172" s="156">
        <f t="shared" si="353"/>
        <v>0</v>
      </c>
      <c r="CG172" s="156">
        <f t="shared" si="353"/>
        <v>0</v>
      </c>
      <c r="CH172" s="156">
        <f t="shared" si="353"/>
        <v>0</v>
      </c>
      <c r="CI172" s="156">
        <f t="shared" si="353"/>
        <v>0</v>
      </c>
      <c r="CJ172" s="156">
        <f t="shared" si="353"/>
        <v>0</v>
      </c>
      <c r="CK172" s="156">
        <f t="shared" si="353"/>
        <v>0</v>
      </c>
      <c r="CL172" s="156">
        <f t="shared" si="353"/>
        <v>0</v>
      </c>
      <c r="CM172" s="156">
        <f t="shared" si="353"/>
        <v>0</v>
      </c>
      <c r="CN172" s="156">
        <f t="shared" si="353"/>
        <v>0</v>
      </c>
      <c r="CO172" s="156">
        <f t="shared" si="353"/>
        <v>0</v>
      </c>
      <c r="CP172" s="156">
        <f t="shared" si="353"/>
        <v>0</v>
      </c>
      <c r="CQ172" s="156">
        <f t="shared" si="353"/>
        <v>0</v>
      </c>
      <c r="CR172" s="156">
        <f t="shared" si="353"/>
        <v>0</v>
      </c>
      <c r="CS172" s="156">
        <f t="shared" si="353"/>
        <v>0</v>
      </c>
      <c r="CT172" s="156">
        <f t="shared" si="353"/>
        <v>0</v>
      </c>
      <c r="CU172" s="156">
        <f t="shared" si="353"/>
        <v>0</v>
      </c>
      <c r="CV172" s="156">
        <f t="shared" si="353"/>
        <v>36</v>
      </c>
      <c r="CW172" s="156">
        <f t="shared" si="353"/>
        <v>2907092.1599999997</v>
      </c>
      <c r="CX172" s="156">
        <f t="shared" si="353"/>
        <v>36</v>
      </c>
      <c r="CY172" s="156">
        <f t="shared" si="353"/>
        <v>2907092.1599999997</v>
      </c>
    </row>
    <row r="173" spans="1:103" x14ac:dyDescent="0.25">
      <c r="A173" s="91">
        <v>32</v>
      </c>
      <c r="B173" s="91"/>
      <c r="C173" s="245" t="s">
        <v>1148</v>
      </c>
      <c r="D173" s="243" t="s">
        <v>765</v>
      </c>
      <c r="E173" s="246">
        <v>13540</v>
      </c>
      <c r="F173" s="157">
        <v>1.85</v>
      </c>
      <c r="G173" s="157"/>
      <c r="H173" s="236">
        <v>1</v>
      </c>
      <c r="I173" s="68"/>
      <c r="J173" s="95">
        <v>1.4</v>
      </c>
      <c r="K173" s="95">
        <v>1.68</v>
      </c>
      <c r="L173" s="95">
        <v>2.23</v>
      </c>
      <c r="M173" s="96">
        <v>2.57</v>
      </c>
      <c r="N173" s="156">
        <f>SUM(N174:N181)</f>
        <v>0</v>
      </c>
      <c r="O173" s="156">
        <f t="shared" si="351"/>
        <v>0</v>
      </c>
      <c r="P173" s="250">
        <v>0</v>
      </c>
      <c r="Q173" s="98">
        <f t="shared" ref="Q173:Q180" si="354">SUM(P173*$E174*$F174*$H174*$J174*$Q$11)</f>
        <v>0</v>
      </c>
      <c r="R173" s="565">
        <v>0</v>
      </c>
      <c r="S173" s="566">
        <f t="shared" ref="S173:S180" si="355">SUM(R173*$E174*$F174*$H174*$J174*$S$11)</f>
        <v>0</v>
      </c>
      <c r="T173" s="250">
        <v>0</v>
      </c>
      <c r="U173" s="98">
        <f t="shared" ref="U173:U180" si="356">SUM(T173*$E174*$F174*$H174*$J174*$U$11)</f>
        <v>0</v>
      </c>
      <c r="V173" s="250">
        <v>0</v>
      </c>
      <c r="W173" s="98">
        <f t="shared" ref="W173:W180" si="357">SUM(V173*$E174*$F174*$H174*$J174*$W$11)</f>
        <v>0</v>
      </c>
      <c r="X173" s="250"/>
      <c r="Y173" s="97">
        <f t="shared" ref="Y173:Y180" si="358">SUM(X173*$E174*$F174*$H174*$J174*$Y$11)</f>
        <v>0</v>
      </c>
      <c r="Z173" s="326"/>
      <c r="AA173" s="98"/>
      <c r="AB173" s="250"/>
      <c r="AC173" s="98"/>
      <c r="AD173" s="250"/>
      <c r="AE173" s="98"/>
      <c r="AF173" s="250"/>
      <c r="AG173" s="98"/>
      <c r="AH173" s="250"/>
      <c r="AI173" s="98"/>
      <c r="AJ173" s="250">
        <v>0</v>
      </c>
      <c r="AK173" s="98">
        <f t="shared" ref="AK173:AK180" si="359">AJ173*$E174*$F174*$H174*$K174*$AK$11</f>
        <v>0</v>
      </c>
      <c r="AL173" s="326"/>
      <c r="AM173" s="98">
        <f t="shared" ref="AM173:AM180" si="360">SUM(AL173*$E174*$F174*$H174*$J174*$AM$11)</f>
        <v>0</v>
      </c>
      <c r="AN173" s="250"/>
      <c r="AO173" s="97">
        <f t="shared" ref="AO173:AO180" si="361">SUM(AN173*$E174*$F174*$H174*$J174*$AO$11)</f>
        <v>0</v>
      </c>
      <c r="AP173" s="250">
        <v>0</v>
      </c>
      <c r="AQ173" s="98">
        <f t="shared" ref="AQ173:AQ180" si="362">SUM(AP173*$E174*$F174*$H174*$J174*$AQ$11)</f>
        <v>0</v>
      </c>
      <c r="AR173" s="250">
        <v>0</v>
      </c>
      <c r="AS173" s="98">
        <f t="shared" ref="AS173:AS180" si="363">SUM(AR173*$E174*$F174*$H174*$J174*$AS$11)</f>
        <v>0</v>
      </c>
      <c r="AT173" s="250"/>
      <c r="AU173" s="98">
        <f t="shared" ref="AU173:AU180" si="364">SUM(AT173*$E174*$F174*$H174*$J174*$AU$11)</f>
        <v>0</v>
      </c>
      <c r="AV173" s="250"/>
      <c r="AW173" s="98">
        <f t="shared" ref="AW173:AW180" si="365">SUM(AV173*$E174*$F174*$H174*$J174*$AW$11)</f>
        <v>0</v>
      </c>
      <c r="AX173" s="250"/>
      <c r="AY173" s="98">
        <f t="shared" ref="AY173:AY180" si="366">SUM(AX173*$E174*$F174*$H174*$J174*$AY$11)</f>
        <v>0</v>
      </c>
      <c r="AZ173" s="250">
        <v>0</v>
      </c>
      <c r="BA173" s="98">
        <f t="shared" ref="BA173:BA180" si="367">SUM(AZ173*$E174*$F174*$H174*$J174*$BA$11)</f>
        <v>0</v>
      </c>
      <c r="BB173" s="250">
        <v>0</v>
      </c>
      <c r="BC173" s="98">
        <f t="shared" ref="BC173:BC180" si="368">SUM(BB173*$E174*$F174*$H174*$J174*$BC$11)</f>
        <v>0</v>
      </c>
      <c r="BD173" s="250">
        <v>0</v>
      </c>
      <c r="BE173" s="98">
        <f t="shared" ref="BE173:BE180" si="369">SUM(BD173*$E174*$F174*$H174*$J174*$BE$11)</f>
        <v>0</v>
      </c>
      <c r="BF173" s="250">
        <v>0</v>
      </c>
      <c r="BG173" s="98">
        <f t="shared" ref="BG173:BG180" si="370">SUM(BF173*$E174*$F174*$H174*$J174*$BG$11)</f>
        <v>0</v>
      </c>
      <c r="BH173" s="250">
        <v>0</v>
      </c>
      <c r="BI173" s="98">
        <f t="shared" ref="BI173:BI180" si="371">SUM(BH173*$E174*$F174*$H174*$J174*$BI$11)</f>
        <v>0</v>
      </c>
      <c r="BJ173" s="250"/>
      <c r="BK173" s="98">
        <f t="shared" ref="BK173:BK180" si="372">SUM(BJ173*$E174*$F174*$H174*$J174*$BK$11)</f>
        <v>0</v>
      </c>
      <c r="BL173" s="250">
        <v>0</v>
      </c>
      <c r="BM173" s="98">
        <f t="shared" ref="BM173:BM180" si="373">BL173*$E174*$F174*$H174*$K174*$BM$11</f>
        <v>0</v>
      </c>
      <c r="BN173" s="250">
        <v>0</v>
      </c>
      <c r="BO173" s="98">
        <f t="shared" ref="BO173:BO180" si="374">BN173*$E174*$F174*$H174*$K174*$BO$11</f>
        <v>0</v>
      </c>
      <c r="BP173" s="353">
        <v>0</v>
      </c>
      <c r="BQ173" s="98">
        <f t="shared" ref="BQ173:BQ180" si="375">BP173*$E174*$F174*$H174*$K174*$BQ$11</f>
        <v>0</v>
      </c>
      <c r="BR173" s="250">
        <v>0</v>
      </c>
      <c r="BS173" s="98">
        <f t="shared" ref="BS173:BS180" si="376">BR173*$E174*$F174*$H174*$K174*$BS$11</f>
        <v>0</v>
      </c>
      <c r="BT173" s="250">
        <v>0</v>
      </c>
      <c r="BU173" s="98">
        <f t="shared" ref="BU173:BU180" si="377">BT173*$E174*$F174*$H174*$K174*$BU$11</f>
        <v>0</v>
      </c>
      <c r="BV173" s="328">
        <v>0</v>
      </c>
      <c r="BW173" s="98">
        <f t="shared" ref="BW173:BW180" si="378">BV173*$E174*$F174*$H174*$K174*$BW$11</f>
        <v>0</v>
      </c>
      <c r="BX173" s="250">
        <v>0</v>
      </c>
      <c r="BY173" s="98">
        <f t="shared" ref="BY173:BY180" si="379">BX173*$E174*$F174*$H174*$K174*$BY$11</f>
        <v>0</v>
      </c>
      <c r="BZ173" s="328"/>
      <c r="CA173" s="329">
        <f t="shared" ref="CA173:CA180" si="380">BZ173*$E174*$F174*$H174*$K174*$CA$11</f>
        <v>0</v>
      </c>
      <c r="CB173" s="250">
        <v>0</v>
      </c>
      <c r="CC173" s="98">
        <f t="shared" ref="CC173:CC180" si="381">CB173*$E174*$F174*$H174*$K174*$CC$11</f>
        <v>0</v>
      </c>
      <c r="CD173" s="250">
        <v>0</v>
      </c>
      <c r="CE173" s="98">
        <f t="shared" ref="CE173:CE180" si="382">CD173*$E174*$F174*$H174*$K174*$CE$11</f>
        <v>0</v>
      </c>
      <c r="CF173" s="250">
        <v>0</v>
      </c>
      <c r="CG173" s="98">
        <f t="shared" ref="CG173:CG180" si="383">CF173*$E174*$F174*$H174*$K174*$CG$11</f>
        <v>0</v>
      </c>
      <c r="CH173" s="250">
        <v>0</v>
      </c>
      <c r="CI173" s="98">
        <f t="shared" ref="CI173:CI180" si="384">CH173*$E174*$F174*$H174*$K174*$CI$11</f>
        <v>0</v>
      </c>
      <c r="CJ173" s="250"/>
      <c r="CK173" s="98">
        <f t="shared" ref="CK173:CK180" si="385">CJ173*$E174*$F174*$H174*$K174*$CK$11</f>
        <v>0</v>
      </c>
      <c r="CL173" s="250"/>
      <c r="CM173" s="98">
        <f t="shared" ref="CM173:CM180" si="386">CL173*$E174*$F174*$H174*$K174*$CM$11</f>
        <v>0</v>
      </c>
      <c r="CN173" s="250">
        <v>0</v>
      </c>
      <c r="CO173" s="98">
        <f t="shared" ref="CO173:CO180" si="387">CN173*$E174*$F174*$H174*$K174*$CO$11</f>
        <v>0</v>
      </c>
      <c r="CP173" s="250">
        <v>0</v>
      </c>
      <c r="CQ173" s="98">
        <f t="shared" ref="CQ173:CQ180" si="388">CP173*$E174*$F174*$H174*$L174*$CQ$11</f>
        <v>0</v>
      </c>
      <c r="CR173" s="250">
        <v>0</v>
      </c>
      <c r="CS173" s="98">
        <f t="shared" ref="CS173:CS180" si="389">CR173*$E174*$F174*$H174*$M174*$CS$11</f>
        <v>0</v>
      </c>
      <c r="CT173" s="97"/>
      <c r="CU173" s="98">
        <f t="shared" ref="CU173:CU180" si="390">CT173*E174*F174*H174</f>
        <v>0</v>
      </c>
      <c r="CV173" s="97"/>
      <c r="CW173" s="98"/>
      <c r="CX173" s="331">
        <f t="shared" ref="CX173:CY180" si="391">SUM(P173+N174+Z173+R173+T173+AB173+X173+V173+AD173+AH173+AF173+AJ173+AL173+AP173+BL173+BR173+AN173+AZ173+BB173+CD173+CF173+CB173+CH173+CJ173+BV173+BX173+AR173+AT173+AV173+AX173+BN173+BP173+BT173+BD173+BF173+BH173+BJ173+BZ173+CL173+CN173+CP173+CR173+CT173+CV173)</f>
        <v>0</v>
      </c>
      <c r="CY173" s="331">
        <f t="shared" si="391"/>
        <v>0</v>
      </c>
    </row>
    <row r="174" spans="1:103" ht="45" x14ac:dyDescent="0.25">
      <c r="A174" s="91"/>
      <c r="B174" s="91">
        <v>120</v>
      </c>
      <c r="C174" s="245" t="s">
        <v>1149</v>
      </c>
      <c r="D174" s="92" t="s">
        <v>781</v>
      </c>
      <c r="E174" s="246">
        <v>13540</v>
      </c>
      <c r="F174" s="93">
        <v>2.11</v>
      </c>
      <c r="G174" s="93"/>
      <c r="H174" s="247">
        <v>1</v>
      </c>
      <c r="I174" s="248"/>
      <c r="J174" s="95">
        <v>1.4</v>
      </c>
      <c r="K174" s="95">
        <v>1.68</v>
      </c>
      <c r="L174" s="95">
        <v>2.23</v>
      </c>
      <c r="M174" s="96">
        <v>2.57</v>
      </c>
      <c r="N174" s="249">
        <v>0</v>
      </c>
      <c r="O174" s="98">
        <f t="shared" ref="O174:O181" si="392">SUM(N174*$E174*$F174*$H174*$J174*$O$11)</f>
        <v>0</v>
      </c>
      <c r="P174" s="250">
        <v>0</v>
      </c>
      <c r="Q174" s="98">
        <f t="shared" si="354"/>
        <v>0</v>
      </c>
      <c r="R174" s="565">
        <v>0</v>
      </c>
      <c r="S174" s="566">
        <f t="shared" si="355"/>
        <v>0</v>
      </c>
      <c r="T174" s="250">
        <v>0</v>
      </c>
      <c r="U174" s="98">
        <f t="shared" si="356"/>
        <v>0</v>
      </c>
      <c r="V174" s="250">
        <v>0</v>
      </c>
      <c r="W174" s="98">
        <f t="shared" si="357"/>
        <v>0</v>
      </c>
      <c r="X174" s="250"/>
      <c r="Y174" s="97">
        <f t="shared" si="358"/>
        <v>0</v>
      </c>
      <c r="Z174" s="326"/>
      <c r="AA174" s="98"/>
      <c r="AB174" s="250"/>
      <c r="AC174" s="98"/>
      <c r="AD174" s="250"/>
      <c r="AE174" s="98"/>
      <c r="AF174" s="250">
        <v>0</v>
      </c>
      <c r="AG174" s="98">
        <v>0</v>
      </c>
      <c r="AH174" s="250">
        <v>0</v>
      </c>
      <c r="AI174" s="98">
        <v>0</v>
      </c>
      <c r="AJ174" s="250">
        <v>0</v>
      </c>
      <c r="AK174" s="98">
        <f t="shared" si="359"/>
        <v>0</v>
      </c>
      <c r="AL174" s="326"/>
      <c r="AM174" s="98">
        <f t="shared" si="360"/>
        <v>0</v>
      </c>
      <c r="AN174" s="250"/>
      <c r="AO174" s="97">
        <f t="shared" si="361"/>
        <v>0</v>
      </c>
      <c r="AP174" s="250">
        <v>0</v>
      </c>
      <c r="AQ174" s="98">
        <f t="shared" si="362"/>
        <v>0</v>
      </c>
      <c r="AR174" s="250">
        <v>0</v>
      </c>
      <c r="AS174" s="98">
        <f t="shared" si="363"/>
        <v>0</v>
      </c>
      <c r="AT174" s="250"/>
      <c r="AU174" s="98">
        <f t="shared" si="364"/>
        <v>0</v>
      </c>
      <c r="AV174" s="250"/>
      <c r="AW174" s="98">
        <f t="shared" si="365"/>
        <v>0</v>
      </c>
      <c r="AX174" s="250"/>
      <c r="AY174" s="98">
        <f t="shared" si="366"/>
        <v>0</v>
      </c>
      <c r="AZ174" s="250">
        <v>0</v>
      </c>
      <c r="BA174" s="98">
        <f t="shared" si="367"/>
        <v>0</v>
      </c>
      <c r="BB174" s="250">
        <v>0</v>
      </c>
      <c r="BC174" s="98">
        <f t="shared" si="368"/>
        <v>0</v>
      </c>
      <c r="BD174" s="250">
        <v>0</v>
      </c>
      <c r="BE174" s="98">
        <f t="shared" si="369"/>
        <v>0</v>
      </c>
      <c r="BF174" s="250">
        <v>0</v>
      </c>
      <c r="BG174" s="98">
        <f t="shared" si="370"/>
        <v>0</v>
      </c>
      <c r="BH174" s="250">
        <v>0</v>
      </c>
      <c r="BI174" s="98">
        <f t="shared" si="371"/>
        <v>0</v>
      </c>
      <c r="BJ174" s="250"/>
      <c r="BK174" s="98">
        <f t="shared" si="372"/>
        <v>0</v>
      </c>
      <c r="BL174" s="250">
        <v>0</v>
      </c>
      <c r="BM174" s="98">
        <f t="shared" si="373"/>
        <v>0</v>
      </c>
      <c r="BN174" s="250">
        <v>0</v>
      </c>
      <c r="BO174" s="98">
        <f t="shared" si="374"/>
        <v>0</v>
      </c>
      <c r="BP174" s="353"/>
      <c r="BQ174" s="98">
        <f t="shared" si="375"/>
        <v>0</v>
      </c>
      <c r="BR174" s="250"/>
      <c r="BS174" s="98">
        <f t="shared" si="376"/>
        <v>0</v>
      </c>
      <c r="BT174" s="250">
        <v>0</v>
      </c>
      <c r="BU174" s="98">
        <f t="shared" si="377"/>
        <v>0</v>
      </c>
      <c r="BV174" s="327"/>
      <c r="BW174" s="98">
        <f t="shared" si="378"/>
        <v>0</v>
      </c>
      <c r="BX174" s="250">
        <v>0</v>
      </c>
      <c r="BY174" s="98">
        <f t="shared" si="379"/>
        <v>0</v>
      </c>
      <c r="BZ174" s="328"/>
      <c r="CA174" s="329">
        <f t="shared" si="380"/>
        <v>0</v>
      </c>
      <c r="CB174" s="250">
        <v>0</v>
      </c>
      <c r="CC174" s="98">
        <f t="shared" si="381"/>
        <v>0</v>
      </c>
      <c r="CD174" s="250">
        <v>0</v>
      </c>
      <c r="CE174" s="98">
        <f t="shared" si="382"/>
        <v>0</v>
      </c>
      <c r="CF174" s="250">
        <v>0</v>
      </c>
      <c r="CG174" s="98">
        <f t="shared" si="383"/>
        <v>0</v>
      </c>
      <c r="CH174" s="250">
        <v>0</v>
      </c>
      <c r="CI174" s="98">
        <f t="shared" si="384"/>
        <v>0</v>
      </c>
      <c r="CJ174" s="250"/>
      <c r="CK174" s="98">
        <f t="shared" si="385"/>
        <v>0</v>
      </c>
      <c r="CL174" s="250"/>
      <c r="CM174" s="98">
        <f t="shared" si="386"/>
        <v>0</v>
      </c>
      <c r="CN174" s="250">
        <v>0</v>
      </c>
      <c r="CO174" s="98">
        <f t="shared" si="387"/>
        <v>0</v>
      </c>
      <c r="CP174" s="250">
        <v>0</v>
      </c>
      <c r="CQ174" s="98">
        <f t="shared" si="388"/>
        <v>0</v>
      </c>
      <c r="CR174" s="250">
        <v>0</v>
      </c>
      <c r="CS174" s="98">
        <f t="shared" si="389"/>
        <v>0</v>
      </c>
      <c r="CT174" s="97"/>
      <c r="CU174" s="98">
        <f t="shared" si="390"/>
        <v>0</v>
      </c>
      <c r="CV174" s="97">
        <v>36</v>
      </c>
      <c r="CW174" s="98">
        <f>CV174*E175*F175*H175*K175</f>
        <v>2907092.1599999997</v>
      </c>
      <c r="CX174" s="331">
        <f t="shared" si="391"/>
        <v>36</v>
      </c>
      <c r="CY174" s="331">
        <f t="shared" si="391"/>
        <v>2907092.1599999997</v>
      </c>
    </row>
    <row r="175" spans="1:103" ht="45" x14ac:dyDescent="0.25">
      <c r="A175" s="91"/>
      <c r="B175" s="91">
        <v>121</v>
      </c>
      <c r="C175" s="245" t="s">
        <v>1150</v>
      </c>
      <c r="D175" s="92" t="s">
        <v>783</v>
      </c>
      <c r="E175" s="246">
        <v>13540</v>
      </c>
      <c r="F175" s="93">
        <v>3.55</v>
      </c>
      <c r="G175" s="93"/>
      <c r="H175" s="247">
        <v>1</v>
      </c>
      <c r="I175" s="248"/>
      <c r="J175" s="95">
        <v>1.4</v>
      </c>
      <c r="K175" s="95">
        <v>1.68</v>
      </c>
      <c r="L175" s="95">
        <v>2.23</v>
      </c>
      <c r="M175" s="96">
        <v>2.57</v>
      </c>
      <c r="N175" s="249"/>
      <c r="O175" s="98">
        <f t="shared" si="392"/>
        <v>0</v>
      </c>
      <c r="P175" s="250">
        <v>0</v>
      </c>
      <c r="Q175" s="98">
        <f t="shared" si="354"/>
        <v>0</v>
      </c>
      <c r="R175" s="565">
        <v>0</v>
      </c>
      <c r="S175" s="566">
        <f t="shared" si="355"/>
        <v>0</v>
      </c>
      <c r="T175" s="250">
        <v>0</v>
      </c>
      <c r="U175" s="98">
        <f t="shared" si="356"/>
        <v>0</v>
      </c>
      <c r="V175" s="250">
        <v>0</v>
      </c>
      <c r="W175" s="98">
        <f t="shared" si="357"/>
        <v>0</v>
      </c>
      <c r="X175" s="250"/>
      <c r="Y175" s="97">
        <f t="shared" si="358"/>
        <v>0</v>
      </c>
      <c r="Z175" s="326"/>
      <c r="AA175" s="98"/>
      <c r="AB175" s="250"/>
      <c r="AC175" s="98"/>
      <c r="AD175" s="250"/>
      <c r="AE175" s="98"/>
      <c r="AF175" s="250">
        <v>0</v>
      </c>
      <c r="AG175" s="98">
        <v>0</v>
      </c>
      <c r="AH175" s="250">
        <v>0</v>
      </c>
      <c r="AI175" s="98">
        <v>0</v>
      </c>
      <c r="AJ175" s="250">
        <v>0</v>
      </c>
      <c r="AK175" s="98">
        <f t="shared" si="359"/>
        <v>0</v>
      </c>
      <c r="AL175" s="326"/>
      <c r="AM175" s="98">
        <f t="shared" si="360"/>
        <v>0</v>
      </c>
      <c r="AN175" s="250"/>
      <c r="AO175" s="97">
        <f t="shared" si="361"/>
        <v>0</v>
      </c>
      <c r="AP175" s="250">
        <v>0</v>
      </c>
      <c r="AQ175" s="98">
        <f t="shared" si="362"/>
        <v>0</v>
      </c>
      <c r="AR175" s="250">
        <v>0</v>
      </c>
      <c r="AS175" s="98">
        <f t="shared" si="363"/>
        <v>0</v>
      </c>
      <c r="AT175" s="250"/>
      <c r="AU175" s="98">
        <f t="shared" si="364"/>
        <v>0</v>
      </c>
      <c r="AV175" s="250"/>
      <c r="AW175" s="98">
        <f t="shared" si="365"/>
        <v>0</v>
      </c>
      <c r="AX175" s="250"/>
      <c r="AY175" s="98">
        <f t="shared" si="366"/>
        <v>0</v>
      </c>
      <c r="AZ175" s="250">
        <v>0</v>
      </c>
      <c r="BA175" s="98">
        <f t="shared" si="367"/>
        <v>0</v>
      </c>
      <c r="BB175" s="250">
        <v>0</v>
      </c>
      <c r="BC175" s="98">
        <f t="shared" si="368"/>
        <v>0</v>
      </c>
      <c r="BD175" s="250"/>
      <c r="BE175" s="98">
        <f t="shared" si="369"/>
        <v>0</v>
      </c>
      <c r="BF175" s="250">
        <v>0</v>
      </c>
      <c r="BG175" s="98">
        <f t="shared" si="370"/>
        <v>0</v>
      </c>
      <c r="BH175" s="250">
        <v>0</v>
      </c>
      <c r="BI175" s="98">
        <f t="shared" si="371"/>
        <v>0</v>
      </c>
      <c r="BJ175" s="250"/>
      <c r="BK175" s="98">
        <f t="shared" si="372"/>
        <v>0</v>
      </c>
      <c r="BL175" s="250">
        <v>0</v>
      </c>
      <c r="BM175" s="98">
        <f t="shared" si="373"/>
        <v>0</v>
      </c>
      <c r="BN175" s="250">
        <v>0</v>
      </c>
      <c r="BO175" s="98">
        <f t="shared" si="374"/>
        <v>0</v>
      </c>
      <c r="BP175" s="353">
        <v>0</v>
      </c>
      <c r="BQ175" s="98">
        <f t="shared" si="375"/>
        <v>0</v>
      </c>
      <c r="BR175" s="250">
        <v>0</v>
      </c>
      <c r="BS175" s="98">
        <f t="shared" si="376"/>
        <v>0</v>
      </c>
      <c r="BT175" s="250">
        <v>0</v>
      </c>
      <c r="BU175" s="98">
        <f t="shared" si="377"/>
        <v>0</v>
      </c>
      <c r="BV175" s="328">
        <v>0</v>
      </c>
      <c r="BW175" s="98">
        <f t="shared" si="378"/>
        <v>0</v>
      </c>
      <c r="BX175" s="250">
        <v>0</v>
      </c>
      <c r="BY175" s="98">
        <f t="shared" si="379"/>
        <v>0</v>
      </c>
      <c r="BZ175" s="328"/>
      <c r="CA175" s="329">
        <f t="shared" si="380"/>
        <v>0</v>
      </c>
      <c r="CB175" s="250">
        <v>0</v>
      </c>
      <c r="CC175" s="98">
        <f t="shared" si="381"/>
        <v>0</v>
      </c>
      <c r="CD175" s="250">
        <v>0</v>
      </c>
      <c r="CE175" s="98">
        <f t="shared" si="382"/>
        <v>0</v>
      </c>
      <c r="CF175" s="250"/>
      <c r="CG175" s="98">
        <f t="shared" si="383"/>
        <v>0</v>
      </c>
      <c r="CH175" s="250">
        <v>0</v>
      </c>
      <c r="CI175" s="98">
        <f t="shared" si="384"/>
        <v>0</v>
      </c>
      <c r="CJ175" s="250"/>
      <c r="CK175" s="98">
        <f t="shared" si="385"/>
        <v>0</v>
      </c>
      <c r="CL175" s="250"/>
      <c r="CM175" s="98">
        <f t="shared" si="386"/>
        <v>0</v>
      </c>
      <c r="CN175" s="250">
        <v>0</v>
      </c>
      <c r="CO175" s="98">
        <f t="shared" si="387"/>
        <v>0</v>
      </c>
      <c r="CP175" s="250">
        <v>0</v>
      </c>
      <c r="CQ175" s="98">
        <f t="shared" si="388"/>
        <v>0</v>
      </c>
      <c r="CR175" s="250">
        <v>0</v>
      </c>
      <c r="CS175" s="98">
        <f t="shared" si="389"/>
        <v>0</v>
      </c>
      <c r="CT175" s="97"/>
      <c r="CU175" s="98">
        <f t="shared" si="390"/>
        <v>0</v>
      </c>
      <c r="CV175" s="97"/>
      <c r="CW175" s="98"/>
      <c r="CX175" s="331">
        <f t="shared" si="391"/>
        <v>0</v>
      </c>
      <c r="CY175" s="331">
        <f t="shared" si="391"/>
        <v>0</v>
      </c>
    </row>
    <row r="176" spans="1:103" ht="30" x14ac:dyDescent="0.25">
      <c r="A176" s="91"/>
      <c r="B176" s="91">
        <v>122</v>
      </c>
      <c r="C176" s="245" t="s">
        <v>1151</v>
      </c>
      <c r="D176" s="168" t="s">
        <v>791</v>
      </c>
      <c r="E176" s="246">
        <v>13540</v>
      </c>
      <c r="F176" s="93">
        <v>1.57</v>
      </c>
      <c r="G176" s="93"/>
      <c r="H176" s="247">
        <v>1</v>
      </c>
      <c r="I176" s="248"/>
      <c r="J176" s="95">
        <v>1.4</v>
      </c>
      <c r="K176" s="95">
        <v>1.68</v>
      </c>
      <c r="L176" s="95">
        <v>2.23</v>
      </c>
      <c r="M176" s="96">
        <v>2.57</v>
      </c>
      <c r="N176" s="249">
        <v>0</v>
      </c>
      <c r="O176" s="98">
        <f t="shared" si="392"/>
        <v>0</v>
      </c>
      <c r="P176" s="250">
        <v>0</v>
      </c>
      <c r="Q176" s="98">
        <f t="shared" si="354"/>
        <v>0</v>
      </c>
      <c r="R176" s="565">
        <v>0</v>
      </c>
      <c r="S176" s="566">
        <f t="shared" si="355"/>
        <v>0</v>
      </c>
      <c r="T176" s="250">
        <v>0</v>
      </c>
      <c r="U176" s="98">
        <f t="shared" si="356"/>
        <v>0</v>
      </c>
      <c r="V176" s="250">
        <v>0</v>
      </c>
      <c r="W176" s="98">
        <f t="shared" si="357"/>
        <v>0</v>
      </c>
      <c r="X176" s="250"/>
      <c r="Y176" s="97">
        <f t="shared" si="358"/>
        <v>0</v>
      </c>
      <c r="Z176" s="326"/>
      <c r="AA176" s="98"/>
      <c r="AB176" s="250"/>
      <c r="AC176" s="98"/>
      <c r="AD176" s="250"/>
      <c r="AE176" s="98"/>
      <c r="AF176" s="250">
        <v>0</v>
      </c>
      <c r="AG176" s="98">
        <v>0</v>
      </c>
      <c r="AH176" s="250">
        <v>0</v>
      </c>
      <c r="AI176" s="98">
        <v>0</v>
      </c>
      <c r="AJ176" s="250">
        <v>0</v>
      </c>
      <c r="AK176" s="98">
        <f t="shared" si="359"/>
        <v>0</v>
      </c>
      <c r="AL176" s="326"/>
      <c r="AM176" s="98">
        <f t="shared" si="360"/>
        <v>0</v>
      </c>
      <c r="AN176" s="250"/>
      <c r="AO176" s="97">
        <f t="shared" si="361"/>
        <v>0</v>
      </c>
      <c r="AP176" s="250">
        <v>0</v>
      </c>
      <c r="AQ176" s="98">
        <f t="shared" si="362"/>
        <v>0</v>
      </c>
      <c r="AR176" s="250">
        <v>0</v>
      </c>
      <c r="AS176" s="98">
        <f t="shared" si="363"/>
        <v>0</v>
      </c>
      <c r="AT176" s="250"/>
      <c r="AU176" s="98">
        <f t="shared" si="364"/>
        <v>0</v>
      </c>
      <c r="AV176" s="250"/>
      <c r="AW176" s="98">
        <f t="shared" si="365"/>
        <v>0</v>
      </c>
      <c r="AX176" s="250"/>
      <c r="AY176" s="98">
        <f t="shared" si="366"/>
        <v>0</v>
      </c>
      <c r="AZ176" s="250">
        <v>0</v>
      </c>
      <c r="BA176" s="98">
        <f t="shared" si="367"/>
        <v>0</v>
      </c>
      <c r="BB176" s="250">
        <v>0</v>
      </c>
      <c r="BC176" s="98">
        <f t="shared" si="368"/>
        <v>0</v>
      </c>
      <c r="BD176" s="250">
        <v>0</v>
      </c>
      <c r="BE176" s="98">
        <f t="shared" si="369"/>
        <v>0</v>
      </c>
      <c r="BF176" s="250">
        <v>0</v>
      </c>
      <c r="BG176" s="98">
        <f t="shared" si="370"/>
        <v>0</v>
      </c>
      <c r="BH176" s="250">
        <v>0</v>
      </c>
      <c r="BI176" s="98">
        <f t="shared" si="371"/>
        <v>0</v>
      </c>
      <c r="BJ176" s="250"/>
      <c r="BK176" s="98">
        <f t="shared" si="372"/>
        <v>0</v>
      </c>
      <c r="BL176" s="250">
        <v>0</v>
      </c>
      <c r="BM176" s="98">
        <f t="shared" si="373"/>
        <v>0</v>
      </c>
      <c r="BN176" s="250">
        <v>0</v>
      </c>
      <c r="BO176" s="98">
        <f t="shared" si="374"/>
        <v>0</v>
      </c>
      <c r="BP176" s="353">
        <v>0</v>
      </c>
      <c r="BQ176" s="98">
        <f t="shared" si="375"/>
        <v>0</v>
      </c>
      <c r="BR176" s="250">
        <v>0</v>
      </c>
      <c r="BS176" s="98">
        <f t="shared" si="376"/>
        <v>0</v>
      </c>
      <c r="BT176" s="250">
        <v>0</v>
      </c>
      <c r="BU176" s="98">
        <f t="shared" si="377"/>
        <v>0</v>
      </c>
      <c r="BV176" s="328">
        <v>0</v>
      </c>
      <c r="BW176" s="98">
        <f t="shared" si="378"/>
        <v>0</v>
      </c>
      <c r="BX176" s="250">
        <v>0</v>
      </c>
      <c r="BY176" s="98">
        <f t="shared" si="379"/>
        <v>0</v>
      </c>
      <c r="BZ176" s="328"/>
      <c r="CA176" s="329">
        <f t="shared" si="380"/>
        <v>0</v>
      </c>
      <c r="CB176" s="250">
        <v>0</v>
      </c>
      <c r="CC176" s="98">
        <f t="shared" si="381"/>
        <v>0</v>
      </c>
      <c r="CD176" s="250">
        <v>0</v>
      </c>
      <c r="CE176" s="98">
        <f t="shared" si="382"/>
        <v>0</v>
      </c>
      <c r="CF176" s="250">
        <v>0</v>
      </c>
      <c r="CG176" s="98">
        <f t="shared" si="383"/>
        <v>0</v>
      </c>
      <c r="CH176" s="250">
        <v>0</v>
      </c>
      <c r="CI176" s="98">
        <f t="shared" si="384"/>
        <v>0</v>
      </c>
      <c r="CJ176" s="250"/>
      <c r="CK176" s="98">
        <f t="shared" si="385"/>
        <v>0</v>
      </c>
      <c r="CL176" s="250"/>
      <c r="CM176" s="98">
        <f t="shared" si="386"/>
        <v>0</v>
      </c>
      <c r="CN176" s="250">
        <v>0</v>
      </c>
      <c r="CO176" s="98">
        <f t="shared" si="387"/>
        <v>0</v>
      </c>
      <c r="CP176" s="250">
        <v>0</v>
      </c>
      <c r="CQ176" s="98">
        <f t="shared" si="388"/>
        <v>0</v>
      </c>
      <c r="CR176" s="250">
        <v>0</v>
      </c>
      <c r="CS176" s="98">
        <f t="shared" si="389"/>
        <v>0</v>
      </c>
      <c r="CT176" s="97"/>
      <c r="CU176" s="98">
        <f t="shared" si="390"/>
        <v>0</v>
      </c>
      <c r="CV176" s="97"/>
      <c r="CW176" s="98"/>
      <c r="CX176" s="331">
        <f t="shared" si="391"/>
        <v>0</v>
      </c>
      <c r="CY176" s="331">
        <f t="shared" si="391"/>
        <v>0</v>
      </c>
    </row>
    <row r="177" spans="1:103" ht="30" x14ac:dyDescent="0.25">
      <c r="A177" s="91"/>
      <c r="B177" s="91">
        <v>123</v>
      </c>
      <c r="C177" s="245" t="s">
        <v>1152</v>
      </c>
      <c r="D177" s="168" t="s">
        <v>793</v>
      </c>
      <c r="E177" s="246">
        <v>13540</v>
      </c>
      <c r="F177" s="93">
        <v>2.2599999999999998</v>
      </c>
      <c r="G177" s="93"/>
      <c r="H177" s="247">
        <v>1</v>
      </c>
      <c r="I177" s="248"/>
      <c r="J177" s="95">
        <v>1.4</v>
      </c>
      <c r="K177" s="95">
        <v>1.68</v>
      </c>
      <c r="L177" s="95">
        <v>2.23</v>
      </c>
      <c r="M177" s="96">
        <v>2.57</v>
      </c>
      <c r="N177" s="249">
        <v>0</v>
      </c>
      <c r="O177" s="98">
        <f t="shared" si="392"/>
        <v>0</v>
      </c>
      <c r="P177" s="293"/>
      <c r="Q177" s="98">
        <f t="shared" si="354"/>
        <v>0</v>
      </c>
      <c r="R177" s="577"/>
      <c r="S177" s="566">
        <f t="shared" si="355"/>
        <v>0</v>
      </c>
      <c r="T177" s="293"/>
      <c r="U177" s="98">
        <f t="shared" si="356"/>
        <v>0</v>
      </c>
      <c r="V177" s="293"/>
      <c r="W177" s="98">
        <f t="shared" si="357"/>
        <v>0</v>
      </c>
      <c r="X177" s="250"/>
      <c r="Y177" s="97">
        <f t="shared" si="358"/>
        <v>0</v>
      </c>
      <c r="Z177" s="326"/>
      <c r="AA177" s="98"/>
      <c r="AB177" s="293"/>
      <c r="AC177" s="98"/>
      <c r="AD177" s="293"/>
      <c r="AE177" s="98"/>
      <c r="AF177" s="293">
        <v>0</v>
      </c>
      <c r="AG177" s="98">
        <v>0</v>
      </c>
      <c r="AH177" s="293">
        <v>0</v>
      </c>
      <c r="AI177" s="98">
        <v>0</v>
      </c>
      <c r="AJ177" s="293"/>
      <c r="AK177" s="98">
        <f t="shared" si="359"/>
        <v>0</v>
      </c>
      <c r="AL177" s="326"/>
      <c r="AM177" s="98">
        <f t="shared" si="360"/>
        <v>0</v>
      </c>
      <c r="AN177" s="293"/>
      <c r="AO177" s="97">
        <f t="shared" si="361"/>
        <v>0</v>
      </c>
      <c r="AP177" s="293"/>
      <c r="AQ177" s="98">
        <f t="shared" si="362"/>
        <v>0</v>
      </c>
      <c r="AR177" s="293"/>
      <c r="AS177" s="98">
        <f t="shared" si="363"/>
        <v>0</v>
      </c>
      <c r="AT177" s="293"/>
      <c r="AU177" s="98">
        <f t="shared" si="364"/>
        <v>0</v>
      </c>
      <c r="AV177" s="250"/>
      <c r="AW177" s="98">
        <f t="shared" si="365"/>
        <v>0</v>
      </c>
      <c r="AX177" s="250"/>
      <c r="AY177" s="98">
        <f t="shared" si="366"/>
        <v>0</v>
      </c>
      <c r="AZ177" s="293"/>
      <c r="BA177" s="98">
        <f t="shared" si="367"/>
        <v>0</v>
      </c>
      <c r="BB177" s="293"/>
      <c r="BC177" s="98">
        <f t="shared" si="368"/>
        <v>0</v>
      </c>
      <c r="BD177" s="293"/>
      <c r="BE177" s="98">
        <f t="shared" si="369"/>
        <v>0</v>
      </c>
      <c r="BF177" s="293"/>
      <c r="BG177" s="98">
        <f t="shared" si="370"/>
        <v>0</v>
      </c>
      <c r="BH177" s="293"/>
      <c r="BI177" s="98">
        <f t="shared" si="371"/>
        <v>0</v>
      </c>
      <c r="BJ177" s="250"/>
      <c r="BK177" s="98">
        <f t="shared" si="372"/>
        <v>0</v>
      </c>
      <c r="BL177" s="293"/>
      <c r="BM177" s="98">
        <f t="shared" si="373"/>
        <v>0</v>
      </c>
      <c r="BN177" s="293"/>
      <c r="BO177" s="98">
        <f t="shared" si="374"/>
        <v>0</v>
      </c>
      <c r="BP177" s="364"/>
      <c r="BQ177" s="98">
        <f t="shared" si="375"/>
        <v>0</v>
      </c>
      <c r="BR177" s="293"/>
      <c r="BS177" s="98">
        <f t="shared" si="376"/>
        <v>0</v>
      </c>
      <c r="BT177" s="293"/>
      <c r="BU177" s="98">
        <f t="shared" si="377"/>
        <v>0</v>
      </c>
      <c r="BV177" s="365"/>
      <c r="BW177" s="98">
        <f t="shared" si="378"/>
        <v>0</v>
      </c>
      <c r="BX177" s="293"/>
      <c r="BY177" s="98">
        <f t="shared" si="379"/>
        <v>0</v>
      </c>
      <c r="BZ177" s="365"/>
      <c r="CA177" s="329">
        <f t="shared" si="380"/>
        <v>0</v>
      </c>
      <c r="CB177" s="293"/>
      <c r="CC177" s="98">
        <f t="shared" si="381"/>
        <v>0</v>
      </c>
      <c r="CD177" s="293"/>
      <c r="CE177" s="98">
        <f t="shared" si="382"/>
        <v>0</v>
      </c>
      <c r="CF177" s="293"/>
      <c r="CG177" s="98">
        <f t="shared" si="383"/>
        <v>0</v>
      </c>
      <c r="CH177" s="293"/>
      <c r="CI177" s="98">
        <f t="shared" si="384"/>
        <v>0</v>
      </c>
      <c r="CJ177" s="250"/>
      <c r="CK177" s="98">
        <f t="shared" si="385"/>
        <v>0</v>
      </c>
      <c r="CL177" s="250"/>
      <c r="CM177" s="98">
        <f t="shared" si="386"/>
        <v>0</v>
      </c>
      <c r="CN177" s="293"/>
      <c r="CO177" s="98">
        <f t="shared" si="387"/>
        <v>0</v>
      </c>
      <c r="CP177" s="293"/>
      <c r="CQ177" s="98">
        <f t="shared" si="388"/>
        <v>0</v>
      </c>
      <c r="CR177" s="293"/>
      <c r="CS177" s="98">
        <f t="shared" si="389"/>
        <v>0</v>
      </c>
      <c r="CT177" s="97"/>
      <c r="CU177" s="98">
        <f t="shared" si="390"/>
        <v>0</v>
      </c>
      <c r="CV177" s="97"/>
      <c r="CW177" s="98"/>
      <c r="CX177" s="331">
        <f t="shared" si="391"/>
        <v>0</v>
      </c>
      <c r="CY177" s="331">
        <f t="shared" si="391"/>
        <v>0</v>
      </c>
    </row>
    <row r="178" spans="1:103" ht="30" x14ac:dyDescent="0.25">
      <c r="A178" s="91"/>
      <c r="B178" s="91">
        <v>124</v>
      </c>
      <c r="C178" s="245" t="s">
        <v>1153</v>
      </c>
      <c r="D178" s="168" t="s">
        <v>795</v>
      </c>
      <c r="E178" s="246">
        <v>13540</v>
      </c>
      <c r="F178" s="93">
        <v>3.24</v>
      </c>
      <c r="G178" s="93"/>
      <c r="H178" s="247">
        <v>1</v>
      </c>
      <c r="I178" s="248"/>
      <c r="J178" s="95">
        <v>1.4</v>
      </c>
      <c r="K178" s="95">
        <v>1.68</v>
      </c>
      <c r="L178" s="95">
        <v>2.23</v>
      </c>
      <c r="M178" s="96">
        <v>2.57</v>
      </c>
      <c r="N178" s="292"/>
      <c r="O178" s="98">
        <f t="shared" si="392"/>
        <v>0</v>
      </c>
      <c r="P178" s="293"/>
      <c r="Q178" s="98">
        <f t="shared" si="354"/>
        <v>0</v>
      </c>
      <c r="R178" s="577"/>
      <c r="S178" s="566">
        <f t="shared" si="355"/>
        <v>0</v>
      </c>
      <c r="T178" s="293"/>
      <c r="U178" s="98">
        <f t="shared" si="356"/>
        <v>0</v>
      </c>
      <c r="V178" s="293"/>
      <c r="W178" s="98">
        <f t="shared" si="357"/>
        <v>0</v>
      </c>
      <c r="X178" s="250"/>
      <c r="Y178" s="97">
        <f t="shared" si="358"/>
        <v>0</v>
      </c>
      <c r="Z178" s="326"/>
      <c r="AA178" s="98"/>
      <c r="AB178" s="293"/>
      <c r="AC178" s="98"/>
      <c r="AD178" s="293"/>
      <c r="AE178" s="98"/>
      <c r="AF178" s="293">
        <v>0</v>
      </c>
      <c r="AG178" s="98">
        <v>0</v>
      </c>
      <c r="AH178" s="293">
        <v>0</v>
      </c>
      <c r="AI178" s="98">
        <v>0</v>
      </c>
      <c r="AJ178" s="293"/>
      <c r="AK178" s="98">
        <f t="shared" si="359"/>
        <v>0</v>
      </c>
      <c r="AL178" s="326"/>
      <c r="AM178" s="98">
        <f t="shared" si="360"/>
        <v>0</v>
      </c>
      <c r="AN178" s="293"/>
      <c r="AO178" s="97">
        <f t="shared" si="361"/>
        <v>0</v>
      </c>
      <c r="AP178" s="293"/>
      <c r="AQ178" s="98">
        <f t="shared" si="362"/>
        <v>0</v>
      </c>
      <c r="AR178" s="293"/>
      <c r="AS178" s="98">
        <f t="shared" si="363"/>
        <v>0</v>
      </c>
      <c r="AT178" s="293"/>
      <c r="AU178" s="98">
        <f t="shared" si="364"/>
        <v>0</v>
      </c>
      <c r="AV178" s="250"/>
      <c r="AW178" s="98">
        <f t="shared" si="365"/>
        <v>0</v>
      </c>
      <c r="AX178" s="250"/>
      <c r="AY178" s="98">
        <f t="shared" si="366"/>
        <v>0</v>
      </c>
      <c r="AZ178" s="293"/>
      <c r="BA178" s="98">
        <f t="shared" si="367"/>
        <v>0</v>
      </c>
      <c r="BB178" s="293"/>
      <c r="BC178" s="98">
        <f t="shared" si="368"/>
        <v>0</v>
      </c>
      <c r="BD178" s="293"/>
      <c r="BE178" s="98">
        <f t="shared" si="369"/>
        <v>0</v>
      </c>
      <c r="BF178" s="293"/>
      <c r="BG178" s="98">
        <f t="shared" si="370"/>
        <v>0</v>
      </c>
      <c r="BH178" s="293"/>
      <c r="BI178" s="98">
        <f t="shared" si="371"/>
        <v>0</v>
      </c>
      <c r="BJ178" s="250"/>
      <c r="BK178" s="98">
        <f t="shared" si="372"/>
        <v>0</v>
      </c>
      <c r="BL178" s="293"/>
      <c r="BM178" s="98">
        <f t="shared" si="373"/>
        <v>0</v>
      </c>
      <c r="BN178" s="293"/>
      <c r="BO178" s="98">
        <f t="shared" si="374"/>
        <v>0</v>
      </c>
      <c r="BP178" s="364"/>
      <c r="BQ178" s="98">
        <f t="shared" si="375"/>
        <v>0</v>
      </c>
      <c r="BR178" s="293"/>
      <c r="BS178" s="98">
        <f t="shared" si="376"/>
        <v>0</v>
      </c>
      <c r="BT178" s="293"/>
      <c r="BU178" s="98">
        <f t="shared" si="377"/>
        <v>0</v>
      </c>
      <c r="BV178" s="365"/>
      <c r="BW178" s="98">
        <f t="shared" si="378"/>
        <v>0</v>
      </c>
      <c r="BX178" s="293"/>
      <c r="BY178" s="98">
        <f t="shared" si="379"/>
        <v>0</v>
      </c>
      <c r="BZ178" s="365"/>
      <c r="CA178" s="329">
        <f t="shared" si="380"/>
        <v>0</v>
      </c>
      <c r="CB178" s="293"/>
      <c r="CC178" s="98">
        <f t="shared" si="381"/>
        <v>0</v>
      </c>
      <c r="CD178" s="293"/>
      <c r="CE178" s="98">
        <f t="shared" si="382"/>
        <v>0</v>
      </c>
      <c r="CF178" s="293"/>
      <c r="CG178" s="98">
        <f t="shared" si="383"/>
        <v>0</v>
      </c>
      <c r="CH178" s="293"/>
      <c r="CI178" s="98">
        <f t="shared" si="384"/>
        <v>0</v>
      </c>
      <c r="CJ178" s="250"/>
      <c r="CK178" s="98">
        <f t="shared" si="385"/>
        <v>0</v>
      </c>
      <c r="CL178" s="250"/>
      <c r="CM178" s="98">
        <f t="shared" si="386"/>
        <v>0</v>
      </c>
      <c r="CN178" s="293"/>
      <c r="CO178" s="98">
        <f t="shared" si="387"/>
        <v>0</v>
      </c>
      <c r="CP178" s="293"/>
      <c r="CQ178" s="98">
        <f t="shared" si="388"/>
        <v>0</v>
      </c>
      <c r="CR178" s="293"/>
      <c r="CS178" s="98">
        <f t="shared" si="389"/>
        <v>0</v>
      </c>
      <c r="CT178" s="97"/>
      <c r="CU178" s="98">
        <f t="shared" si="390"/>
        <v>0</v>
      </c>
      <c r="CV178" s="97"/>
      <c r="CW178" s="98"/>
      <c r="CX178" s="331">
        <f t="shared" si="391"/>
        <v>0</v>
      </c>
      <c r="CY178" s="331">
        <f t="shared" si="391"/>
        <v>0</v>
      </c>
    </row>
    <row r="179" spans="1:103" ht="30" x14ac:dyDescent="0.25">
      <c r="A179" s="91"/>
      <c r="B179" s="91">
        <v>125</v>
      </c>
      <c r="C179" s="245" t="s">
        <v>1154</v>
      </c>
      <c r="D179" s="168" t="s">
        <v>1155</v>
      </c>
      <c r="E179" s="246">
        <v>13540</v>
      </c>
      <c r="F179" s="93">
        <v>1.7</v>
      </c>
      <c r="G179" s="93"/>
      <c r="H179" s="247">
        <v>1</v>
      </c>
      <c r="I179" s="248"/>
      <c r="J179" s="95">
        <v>1.4</v>
      </c>
      <c r="K179" s="95">
        <v>1.68</v>
      </c>
      <c r="L179" s="95">
        <v>2.23</v>
      </c>
      <c r="M179" s="96">
        <v>2.57</v>
      </c>
      <c r="N179" s="292"/>
      <c r="O179" s="98">
        <f t="shared" si="392"/>
        <v>0</v>
      </c>
      <c r="P179" s="250">
        <v>0</v>
      </c>
      <c r="Q179" s="98">
        <f t="shared" si="354"/>
        <v>0</v>
      </c>
      <c r="R179" s="565">
        <v>0</v>
      </c>
      <c r="S179" s="566">
        <f t="shared" si="355"/>
        <v>0</v>
      </c>
      <c r="T179" s="250">
        <v>0</v>
      </c>
      <c r="U179" s="98">
        <f t="shared" si="356"/>
        <v>0</v>
      </c>
      <c r="V179" s="250">
        <v>0</v>
      </c>
      <c r="W179" s="98">
        <f t="shared" si="357"/>
        <v>0</v>
      </c>
      <c r="X179" s="250"/>
      <c r="Y179" s="97">
        <f t="shared" si="358"/>
        <v>0</v>
      </c>
      <c r="Z179" s="326"/>
      <c r="AA179" s="98"/>
      <c r="AB179" s="250"/>
      <c r="AC179" s="98"/>
      <c r="AD179" s="250"/>
      <c r="AE179" s="98"/>
      <c r="AF179" s="250">
        <v>0</v>
      </c>
      <c r="AG179" s="98">
        <v>0</v>
      </c>
      <c r="AH179" s="250">
        <v>0</v>
      </c>
      <c r="AI179" s="98">
        <v>0</v>
      </c>
      <c r="AJ179" s="250">
        <v>0</v>
      </c>
      <c r="AK179" s="98">
        <f t="shared" si="359"/>
        <v>0</v>
      </c>
      <c r="AL179" s="326"/>
      <c r="AM179" s="98">
        <f t="shared" si="360"/>
        <v>0</v>
      </c>
      <c r="AN179" s="250"/>
      <c r="AO179" s="97">
        <f t="shared" si="361"/>
        <v>0</v>
      </c>
      <c r="AP179" s="250">
        <v>0</v>
      </c>
      <c r="AQ179" s="98">
        <f t="shared" si="362"/>
        <v>0</v>
      </c>
      <c r="AR179" s="250">
        <v>0</v>
      </c>
      <c r="AS179" s="98">
        <f t="shared" si="363"/>
        <v>0</v>
      </c>
      <c r="AT179" s="250"/>
      <c r="AU179" s="98">
        <f t="shared" si="364"/>
        <v>0</v>
      </c>
      <c r="AV179" s="250"/>
      <c r="AW179" s="98">
        <f t="shared" si="365"/>
        <v>0</v>
      </c>
      <c r="AX179" s="250"/>
      <c r="AY179" s="98">
        <f t="shared" si="366"/>
        <v>0</v>
      </c>
      <c r="AZ179" s="250">
        <v>0</v>
      </c>
      <c r="BA179" s="98">
        <f t="shared" si="367"/>
        <v>0</v>
      </c>
      <c r="BB179" s="250">
        <v>0</v>
      </c>
      <c r="BC179" s="98">
        <f t="shared" si="368"/>
        <v>0</v>
      </c>
      <c r="BD179" s="250">
        <v>0</v>
      </c>
      <c r="BE179" s="98">
        <f t="shared" si="369"/>
        <v>0</v>
      </c>
      <c r="BF179" s="250">
        <v>0</v>
      </c>
      <c r="BG179" s="98">
        <f t="shared" si="370"/>
        <v>0</v>
      </c>
      <c r="BH179" s="250">
        <v>0</v>
      </c>
      <c r="BI179" s="98">
        <f t="shared" si="371"/>
        <v>0</v>
      </c>
      <c r="BJ179" s="250"/>
      <c r="BK179" s="98">
        <f t="shared" si="372"/>
        <v>0</v>
      </c>
      <c r="BL179" s="250">
        <v>0</v>
      </c>
      <c r="BM179" s="98">
        <f t="shared" si="373"/>
        <v>0</v>
      </c>
      <c r="BN179" s="250">
        <v>0</v>
      </c>
      <c r="BO179" s="98">
        <f t="shared" si="374"/>
        <v>0</v>
      </c>
      <c r="BP179" s="353">
        <v>0</v>
      </c>
      <c r="BQ179" s="98">
        <f t="shared" si="375"/>
        <v>0</v>
      </c>
      <c r="BR179" s="250">
        <v>0</v>
      </c>
      <c r="BS179" s="98">
        <f t="shared" si="376"/>
        <v>0</v>
      </c>
      <c r="BT179" s="250">
        <v>0</v>
      </c>
      <c r="BU179" s="98">
        <f t="shared" si="377"/>
        <v>0</v>
      </c>
      <c r="BV179" s="328">
        <v>0</v>
      </c>
      <c r="BW179" s="98">
        <f t="shared" si="378"/>
        <v>0</v>
      </c>
      <c r="BX179" s="250">
        <v>0</v>
      </c>
      <c r="BY179" s="98">
        <f t="shared" si="379"/>
        <v>0</v>
      </c>
      <c r="BZ179" s="328"/>
      <c r="CA179" s="329">
        <f t="shared" si="380"/>
        <v>0</v>
      </c>
      <c r="CB179" s="250">
        <v>0</v>
      </c>
      <c r="CC179" s="98">
        <f t="shared" si="381"/>
        <v>0</v>
      </c>
      <c r="CD179" s="250">
        <v>0</v>
      </c>
      <c r="CE179" s="98">
        <f t="shared" si="382"/>
        <v>0</v>
      </c>
      <c r="CF179" s="250">
        <v>0</v>
      </c>
      <c r="CG179" s="98">
        <f t="shared" si="383"/>
        <v>0</v>
      </c>
      <c r="CH179" s="250">
        <v>0</v>
      </c>
      <c r="CI179" s="98">
        <f t="shared" si="384"/>
        <v>0</v>
      </c>
      <c r="CJ179" s="250"/>
      <c r="CK179" s="98">
        <f t="shared" si="385"/>
        <v>0</v>
      </c>
      <c r="CL179" s="250"/>
      <c r="CM179" s="98">
        <f t="shared" si="386"/>
        <v>0</v>
      </c>
      <c r="CN179" s="250">
        <v>0</v>
      </c>
      <c r="CO179" s="98">
        <f t="shared" si="387"/>
        <v>0</v>
      </c>
      <c r="CP179" s="250">
        <v>0</v>
      </c>
      <c r="CQ179" s="98">
        <f t="shared" si="388"/>
        <v>0</v>
      </c>
      <c r="CR179" s="250">
        <v>0</v>
      </c>
      <c r="CS179" s="98">
        <f t="shared" si="389"/>
        <v>0</v>
      </c>
      <c r="CT179" s="97"/>
      <c r="CU179" s="98">
        <f t="shared" si="390"/>
        <v>0</v>
      </c>
      <c r="CV179" s="97"/>
      <c r="CW179" s="98"/>
      <c r="CX179" s="331">
        <f t="shared" si="391"/>
        <v>0</v>
      </c>
      <c r="CY179" s="331">
        <f t="shared" si="391"/>
        <v>0</v>
      </c>
    </row>
    <row r="180" spans="1:103" ht="30" x14ac:dyDescent="0.25">
      <c r="A180" s="91"/>
      <c r="B180" s="91">
        <v>126</v>
      </c>
      <c r="C180" s="245" t="s">
        <v>1156</v>
      </c>
      <c r="D180" s="92" t="s">
        <v>797</v>
      </c>
      <c r="E180" s="246">
        <v>13540</v>
      </c>
      <c r="F180" s="93">
        <v>2.06</v>
      </c>
      <c r="G180" s="93"/>
      <c r="H180" s="247">
        <v>1</v>
      </c>
      <c r="I180" s="248"/>
      <c r="J180" s="95">
        <v>1.4</v>
      </c>
      <c r="K180" s="95">
        <v>1.68</v>
      </c>
      <c r="L180" s="95">
        <v>2.23</v>
      </c>
      <c r="M180" s="96">
        <v>2.57</v>
      </c>
      <c r="N180" s="249">
        <v>0</v>
      </c>
      <c r="O180" s="98">
        <f t="shared" si="392"/>
        <v>0</v>
      </c>
      <c r="P180" s="250">
        <v>0</v>
      </c>
      <c r="Q180" s="98">
        <f t="shared" si="354"/>
        <v>0</v>
      </c>
      <c r="R180" s="565">
        <v>0</v>
      </c>
      <c r="S180" s="566">
        <f t="shared" si="355"/>
        <v>0</v>
      </c>
      <c r="T180" s="250">
        <v>0</v>
      </c>
      <c r="U180" s="98">
        <f t="shared" si="356"/>
        <v>0</v>
      </c>
      <c r="V180" s="250">
        <v>0</v>
      </c>
      <c r="W180" s="98">
        <f t="shared" si="357"/>
        <v>0</v>
      </c>
      <c r="X180" s="250"/>
      <c r="Y180" s="97">
        <f t="shared" si="358"/>
        <v>0</v>
      </c>
      <c r="Z180" s="326"/>
      <c r="AA180" s="98"/>
      <c r="AB180" s="250"/>
      <c r="AC180" s="98"/>
      <c r="AD180" s="250"/>
      <c r="AE180" s="98"/>
      <c r="AF180" s="250">
        <v>0</v>
      </c>
      <c r="AG180" s="98">
        <v>0</v>
      </c>
      <c r="AH180" s="250">
        <v>0</v>
      </c>
      <c r="AI180" s="98">
        <v>0</v>
      </c>
      <c r="AJ180" s="250">
        <v>0</v>
      </c>
      <c r="AK180" s="98">
        <f t="shared" si="359"/>
        <v>0</v>
      </c>
      <c r="AL180" s="326"/>
      <c r="AM180" s="98">
        <f t="shared" si="360"/>
        <v>0</v>
      </c>
      <c r="AN180" s="250"/>
      <c r="AO180" s="97">
        <f t="shared" si="361"/>
        <v>0</v>
      </c>
      <c r="AP180" s="250">
        <v>0</v>
      </c>
      <c r="AQ180" s="98">
        <f t="shared" si="362"/>
        <v>0</v>
      </c>
      <c r="AR180" s="250">
        <v>0</v>
      </c>
      <c r="AS180" s="98">
        <f t="shared" si="363"/>
        <v>0</v>
      </c>
      <c r="AT180" s="250"/>
      <c r="AU180" s="98">
        <f t="shared" si="364"/>
        <v>0</v>
      </c>
      <c r="AV180" s="250"/>
      <c r="AW180" s="98">
        <f t="shared" si="365"/>
        <v>0</v>
      </c>
      <c r="AX180" s="250"/>
      <c r="AY180" s="98">
        <f t="shared" si="366"/>
        <v>0</v>
      </c>
      <c r="AZ180" s="250">
        <v>0</v>
      </c>
      <c r="BA180" s="98">
        <f t="shared" si="367"/>
        <v>0</v>
      </c>
      <c r="BB180" s="250">
        <v>0</v>
      </c>
      <c r="BC180" s="98">
        <f t="shared" si="368"/>
        <v>0</v>
      </c>
      <c r="BD180" s="250">
        <v>0</v>
      </c>
      <c r="BE180" s="98">
        <f t="shared" si="369"/>
        <v>0</v>
      </c>
      <c r="BF180" s="250">
        <v>0</v>
      </c>
      <c r="BG180" s="98">
        <f t="shared" si="370"/>
        <v>0</v>
      </c>
      <c r="BH180" s="250">
        <v>0</v>
      </c>
      <c r="BI180" s="98">
        <f t="shared" si="371"/>
        <v>0</v>
      </c>
      <c r="BJ180" s="250"/>
      <c r="BK180" s="98">
        <f t="shared" si="372"/>
        <v>0</v>
      </c>
      <c r="BL180" s="250">
        <v>0</v>
      </c>
      <c r="BM180" s="98">
        <f t="shared" si="373"/>
        <v>0</v>
      </c>
      <c r="BN180" s="250">
        <v>0</v>
      </c>
      <c r="BO180" s="98">
        <f t="shared" si="374"/>
        <v>0</v>
      </c>
      <c r="BP180" s="353">
        <v>0</v>
      </c>
      <c r="BQ180" s="98">
        <f t="shared" si="375"/>
        <v>0</v>
      </c>
      <c r="BR180" s="250">
        <v>0</v>
      </c>
      <c r="BS180" s="98">
        <f t="shared" si="376"/>
        <v>0</v>
      </c>
      <c r="BT180" s="250">
        <v>0</v>
      </c>
      <c r="BU180" s="98">
        <f t="shared" si="377"/>
        <v>0</v>
      </c>
      <c r="BV180" s="328">
        <v>0</v>
      </c>
      <c r="BW180" s="98">
        <f t="shared" si="378"/>
        <v>0</v>
      </c>
      <c r="BX180" s="250">
        <v>0</v>
      </c>
      <c r="BY180" s="98">
        <f t="shared" si="379"/>
        <v>0</v>
      </c>
      <c r="BZ180" s="328"/>
      <c r="CA180" s="329">
        <f t="shared" si="380"/>
        <v>0</v>
      </c>
      <c r="CB180" s="250">
        <v>0</v>
      </c>
      <c r="CC180" s="98">
        <f t="shared" si="381"/>
        <v>0</v>
      </c>
      <c r="CD180" s="250">
        <v>0</v>
      </c>
      <c r="CE180" s="98">
        <f t="shared" si="382"/>
        <v>0</v>
      </c>
      <c r="CF180" s="250">
        <v>0</v>
      </c>
      <c r="CG180" s="98">
        <f t="shared" si="383"/>
        <v>0</v>
      </c>
      <c r="CH180" s="250">
        <v>0</v>
      </c>
      <c r="CI180" s="98">
        <f t="shared" si="384"/>
        <v>0</v>
      </c>
      <c r="CJ180" s="250"/>
      <c r="CK180" s="98">
        <f t="shared" si="385"/>
        <v>0</v>
      </c>
      <c r="CL180" s="250"/>
      <c r="CM180" s="98">
        <f t="shared" si="386"/>
        <v>0</v>
      </c>
      <c r="CN180" s="250">
        <v>0</v>
      </c>
      <c r="CO180" s="98">
        <f t="shared" si="387"/>
        <v>0</v>
      </c>
      <c r="CP180" s="250">
        <v>0</v>
      </c>
      <c r="CQ180" s="98">
        <f t="shared" si="388"/>
        <v>0</v>
      </c>
      <c r="CR180" s="250">
        <v>0</v>
      </c>
      <c r="CS180" s="98">
        <f t="shared" si="389"/>
        <v>0</v>
      </c>
      <c r="CT180" s="97"/>
      <c r="CU180" s="98">
        <f t="shared" si="390"/>
        <v>0</v>
      </c>
      <c r="CV180" s="97"/>
      <c r="CW180" s="98"/>
      <c r="CX180" s="331">
        <f t="shared" si="391"/>
        <v>0</v>
      </c>
      <c r="CY180" s="331">
        <f t="shared" si="391"/>
        <v>0</v>
      </c>
    </row>
    <row r="181" spans="1:103" ht="30" x14ac:dyDescent="0.25">
      <c r="A181" s="91"/>
      <c r="B181" s="91">
        <v>127</v>
      </c>
      <c r="C181" s="245" t="s">
        <v>1157</v>
      </c>
      <c r="D181" s="92" t="s">
        <v>799</v>
      </c>
      <c r="E181" s="246">
        <v>13540</v>
      </c>
      <c r="F181" s="93">
        <v>2.17</v>
      </c>
      <c r="G181" s="93"/>
      <c r="H181" s="247">
        <v>1</v>
      </c>
      <c r="I181" s="248"/>
      <c r="J181" s="95">
        <v>1.4</v>
      </c>
      <c r="K181" s="95">
        <v>1.68</v>
      </c>
      <c r="L181" s="95">
        <v>2.23</v>
      </c>
      <c r="M181" s="96">
        <v>2.57</v>
      </c>
      <c r="N181" s="249">
        <v>0</v>
      </c>
      <c r="O181" s="98">
        <f t="shared" si="392"/>
        <v>0</v>
      </c>
      <c r="P181" s="156">
        <f t="shared" ref="O181:BZ182" si="393">P182</f>
        <v>0</v>
      </c>
      <c r="Q181" s="156">
        <f t="shared" si="393"/>
        <v>0</v>
      </c>
      <c r="R181" s="574">
        <f t="shared" si="393"/>
        <v>0</v>
      </c>
      <c r="S181" s="574">
        <f t="shared" si="393"/>
        <v>0</v>
      </c>
      <c r="T181" s="156">
        <f t="shared" si="393"/>
        <v>0</v>
      </c>
      <c r="U181" s="156">
        <f t="shared" si="393"/>
        <v>0</v>
      </c>
      <c r="V181" s="156">
        <f t="shared" si="393"/>
        <v>0</v>
      </c>
      <c r="W181" s="156">
        <f t="shared" si="393"/>
        <v>0</v>
      </c>
      <c r="X181" s="156">
        <f t="shared" si="393"/>
        <v>0</v>
      </c>
      <c r="Y181" s="156">
        <f t="shared" si="393"/>
        <v>0</v>
      </c>
      <c r="Z181" s="156">
        <v>0</v>
      </c>
      <c r="AA181" s="156">
        <v>0</v>
      </c>
      <c r="AB181" s="156">
        <v>0</v>
      </c>
      <c r="AC181" s="156">
        <v>0</v>
      </c>
      <c r="AD181" s="156">
        <v>0</v>
      </c>
      <c r="AE181" s="156">
        <v>0</v>
      </c>
      <c r="AF181" s="156">
        <v>0</v>
      </c>
      <c r="AG181" s="156">
        <v>0</v>
      </c>
      <c r="AH181" s="156">
        <v>0</v>
      </c>
      <c r="AI181" s="156">
        <v>0</v>
      </c>
      <c r="AJ181" s="156">
        <f t="shared" ref="AJ181" si="394">AJ182</f>
        <v>2</v>
      </c>
      <c r="AK181" s="156">
        <f t="shared" si="393"/>
        <v>50043.840000000004</v>
      </c>
      <c r="AL181" s="156">
        <f t="shared" si="393"/>
        <v>0</v>
      </c>
      <c r="AM181" s="156">
        <f t="shared" si="393"/>
        <v>0</v>
      </c>
      <c r="AN181" s="156">
        <f t="shared" si="393"/>
        <v>0</v>
      </c>
      <c r="AO181" s="156">
        <f t="shared" si="393"/>
        <v>0</v>
      </c>
      <c r="AP181" s="156">
        <f t="shared" si="393"/>
        <v>0</v>
      </c>
      <c r="AQ181" s="156">
        <f t="shared" si="393"/>
        <v>0</v>
      </c>
      <c r="AR181" s="156">
        <f t="shared" si="393"/>
        <v>0</v>
      </c>
      <c r="AS181" s="156">
        <f t="shared" si="393"/>
        <v>0</v>
      </c>
      <c r="AT181" s="156">
        <f t="shared" si="393"/>
        <v>0</v>
      </c>
      <c r="AU181" s="156">
        <f t="shared" si="393"/>
        <v>0</v>
      </c>
      <c r="AV181" s="156">
        <f t="shared" si="393"/>
        <v>0</v>
      </c>
      <c r="AW181" s="156">
        <f t="shared" si="393"/>
        <v>0</v>
      </c>
      <c r="AX181" s="156">
        <f t="shared" si="393"/>
        <v>0</v>
      </c>
      <c r="AY181" s="156">
        <f t="shared" si="393"/>
        <v>0</v>
      </c>
      <c r="AZ181" s="156">
        <f t="shared" si="393"/>
        <v>0</v>
      </c>
      <c r="BA181" s="156">
        <f t="shared" si="393"/>
        <v>0</v>
      </c>
      <c r="BB181" s="156">
        <f t="shared" si="393"/>
        <v>0</v>
      </c>
      <c r="BC181" s="156">
        <f t="shared" si="393"/>
        <v>0</v>
      </c>
      <c r="BD181" s="156">
        <f t="shared" si="393"/>
        <v>0</v>
      </c>
      <c r="BE181" s="156">
        <f t="shared" si="393"/>
        <v>0</v>
      </c>
      <c r="BF181" s="156">
        <f t="shared" si="393"/>
        <v>0</v>
      </c>
      <c r="BG181" s="156">
        <f t="shared" si="393"/>
        <v>0</v>
      </c>
      <c r="BH181" s="156">
        <f t="shared" si="393"/>
        <v>0</v>
      </c>
      <c r="BI181" s="156">
        <f t="shared" si="393"/>
        <v>0</v>
      </c>
      <c r="BJ181" s="156">
        <f t="shared" si="393"/>
        <v>0</v>
      </c>
      <c r="BK181" s="156">
        <f t="shared" si="393"/>
        <v>0</v>
      </c>
      <c r="BL181" s="156">
        <f t="shared" si="393"/>
        <v>0</v>
      </c>
      <c r="BM181" s="156">
        <f t="shared" si="393"/>
        <v>0</v>
      </c>
      <c r="BN181" s="156">
        <f t="shared" si="393"/>
        <v>0</v>
      </c>
      <c r="BO181" s="156">
        <f t="shared" si="393"/>
        <v>0</v>
      </c>
      <c r="BP181" s="156">
        <f t="shared" si="393"/>
        <v>0</v>
      </c>
      <c r="BQ181" s="156">
        <f t="shared" si="393"/>
        <v>0</v>
      </c>
      <c r="BR181" s="156">
        <f t="shared" si="393"/>
        <v>0</v>
      </c>
      <c r="BS181" s="156">
        <f t="shared" si="393"/>
        <v>0</v>
      </c>
      <c r="BT181" s="156">
        <f t="shared" si="393"/>
        <v>0</v>
      </c>
      <c r="BU181" s="156">
        <f t="shared" si="393"/>
        <v>0</v>
      </c>
      <c r="BV181" s="352">
        <f t="shared" si="393"/>
        <v>0</v>
      </c>
      <c r="BW181" s="156">
        <f t="shared" si="393"/>
        <v>0</v>
      </c>
      <c r="BX181" s="156">
        <f t="shared" si="393"/>
        <v>0</v>
      </c>
      <c r="BY181" s="156">
        <f t="shared" si="393"/>
        <v>0</v>
      </c>
      <c r="BZ181" s="352">
        <f t="shared" si="393"/>
        <v>0</v>
      </c>
      <c r="CA181" s="352">
        <f t="shared" ref="CA181:CY181" si="395">CA182</f>
        <v>0</v>
      </c>
      <c r="CB181" s="156">
        <f t="shared" si="395"/>
        <v>1</v>
      </c>
      <c r="CC181" s="156">
        <f t="shared" si="395"/>
        <v>25021.920000000002</v>
      </c>
      <c r="CD181" s="156">
        <f t="shared" si="395"/>
        <v>0</v>
      </c>
      <c r="CE181" s="156">
        <f t="shared" si="395"/>
        <v>0</v>
      </c>
      <c r="CF181" s="156">
        <f t="shared" si="395"/>
        <v>0</v>
      </c>
      <c r="CG181" s="156">
        <f t="shared" si="395"/>
        <v>0</v>
      </c>
      <c r="CH181" s="156">
        <f t="shared" si="395"/>
        <v>0</v>
      </c>
      <c r="CI181" s="156">
        <f t="shared" si="395"/>
        <v>0</v>
      </c>
      <c r="CJ181" s="156">
        <f t="shared" si="395"/>
        <v>0</v>
      </c>
      <c r="CK181" s="156">
        <f t="shared" si="395"/>
        <v>0</v>
      </c>
      <c r="CL181" s="156">
        <f t="shared" si="395"/>
        <v>0</v>
      </c>
      <c r="CM181" s="156">
        <f t="shared" si="395"/>
        <v>0</v>
      </c>
      <c r="CN181" s="156">
        <f t="shared" si="395"/>
        <v>0</v>
      </c>
      <c r="CO181" s="156">
        <f t="shared" si="395"/>
        <v>0</v>
      </c>
      <c r="CP181" s="156">
        <f t="shared" si="395"/>
        <v>0</v>
      </c>
      <c r="CQ181" s="156">
        <f t="shared" si="395"/>
        <v>0</v>
      </c>
      <c r="CR181" s="156">
        <f t="shared" si="395"/>
        <v>10</v>
      </c>
      <c r="CS181" s="156">
        <f t="shared" si="395"/>
        <v>382775.8</v>
      </c>
      <c r="CT181" s="156">
        <f t="shared" si="395"/>
        <v>0</v>
      </c>
      <c r="CU181" s="156">
        <f t="shared" si="395"/>
        <v>0</v>
      </c>
      <c r="CV181" s="156">
        <f t="shared" si="395"/>
        <v>0</v>
      </c>
      <c r="CW181" s="156">
        <f t="shared" si="395"/>
        <v>0</v>
      </c>
      <c r="CX181" s="156">
        <f t="shared" si="395"/>
        <v>13</v>
      </c>
      <c r="CY181" s="156">
        <f t="shared" si="395"/>
        <v>457841.56</v>
      </c>
    </row>
    <row r="182" spans="1:103" x14ac:dyDescent="0.25">
      <c r="A182" s="91">
        <v>33</v>
      </c>
      <c r="B182" s="91"/>
      <c r="C182" s="245" t="s">
        <v>1158</v>
      </c>
      <c r="D182" s="243" t="s">
        <v>802</v>
      </c>
      <c r="E182" s="246">
        <v>13540</v>
      </c>
      <c r="F182" s="157">
        <v>1.1000000000000001</v>
      </c>
      <c r="G182" s="157"/>
      <c r="H182" s="236">
        <v>1</v>
      </c>
      <c r="I182" s="68"/>
      <c r="J182" s="95">
        <v>1.4</v>
      </c>
      <c r="K182" s="95">
        <v>1.68</v>
      </c>
      <c r="L182" s="95">
        <v>2.23</v>
      </c>
      <c r="M182" s="96">
        <v>2.57</v>
      </c>
      <c r="N182" s="156">
        <f>N183</f>
        <v>0</v>
      </c>
      <c r="O182" s="156">
        <f t="shared" si="393"/>
        <v>0</v>
      </c>
      <c r="P182" s="250">
        <v>0</v>
      </c>
      <c r="Q182" s="98">
        <f>SUM(P182*$E183*$F183*$H183*$J183*$Q$11)</f>
        <v>0</v>
      </c>
      <c r="R182" s="565">
        <v>0</v>
      </c>
      <c r="S182" s="566">
        <f>SUM(R182*$E183*$F183*$H183*$J183*$S$11)</f>
        <v>0</v>
      </c>
      <c r="T182" s="250">
        <v>0</v>
      </c>
      <c r="U182" s="98">
        <f>SUM(T182*$E183*$F183*$H183*$J183*$U$11)</f>
        <v>0</v>
      </c>
      <c r="V182" s="250">
        <v>0</v>
      </c>
      <c r="W182" s="98">
        <f>SUM(V182*$E183*$F183*$H183*$J183*$W$11)</f>
        <v>0</v>
      </c>
      <c r="X182" s="250"/>
      <c r="Y182" s="97">
        <f>SUM(X182*$E183*$F183*$H183*$J183*$Y$11)</f>
        <v>0</v>
      </c>
      <c r="Z182" s="326">
        <v>0</v>
      </c>
      <c r="AA182" s="98">
        <v>0</v>
      </c>
      <c r="AB182" s="250">
        <v>0</v>
      </c>
      <c r="AC182" s="98">
        <v>0</v>
      </c>
      <c r="AD182" s="250">
        <v>0</v>
      </c>
      <c r="AE182" s="98">
        <v>0</v>
      </c>
      <c r="AF182" s="250">
        <v>0</v>
      </c>
      <c r="AG182" s="98">
        <v>0</v>
      </c>
      <c r="AH182" s="250">
        <v>0</v>
      </c>
      <c r="AI182" s="98">
        <v>0</v>
      </c>
      <c r="AJ182" s="359">
        <v>2</v>
      </c>
      <c r="AK182" s="98">
        <f>AJ182*$E183*$F183*$H183*$K183*$AK$11</f>
        <v>50043.840000000004</v>
      </c>
      <c r="AL182" s="326"/>
      <c r="AM182" s="98">
        <f>SUM(AL182*$E183*$F183*$H183*$J183*$AM$11)</f>
        <v>0</v>
      </c>
      <c r="AN182" s="250"/>
      <c r="AO182" s="97">
        <f>SUM(AN182*$E183*$F183*$H183*$J183*$AO$11)</f>
        <v>0</v>
      </c>
      <c r="AP182" s="250">
        <v>0</v>
      </c>
      <c r="AQ182" s="98">
        <f>SUM(AP182*$E183*$F183*$H183*$J183*$AQ$11)</f>
        <v>0</v>
      </c>
      <c r="AR182" s="250">
        <v>0</v>
      </c>
      <c r="AS182" s="98">
        <f>SUM(AR182*$E183*$F183*$H183*$J183*$AS$11)</f>
        <v>0</v>
      </c>
      <c r="AT182" s="250"/>
      <c r="AU182" s="98">
        <f>SUM(AT182*$E183*$F183*$H183*$J183*$AU$11)</f>
        <v>0</v>
      </c>
      <c r="AV182" s="250"/>
      <c r="AW182" s="98">
        <f>SUM(AV182*$E183*$F183*$H183*$J183*$AW$11)</f>
        <v>0</v>
      </c>
      <c r="AX182" s="250"/>
      <c r="AY182" s="98">
        <f>SUM(AX182*$E183*$F183*$H183*$J183*$AY$11)</f>
        <v>0</v>
      </c>
      <c r="AZ182" s="250">
        <v>0</v>
      </c>
      <c r="BA182" s="98">
        <f>SUM(AZ182*$E183*$F183*$H183*$J183*$BA$11)</f>
        <v>0</v>
      </c>
      <c r="BB182" s="250"/>
      <c r="BC182" s="98">
        <f>SUM(BB182*$E183*$F183*$H183*$J183*$BC$11)</f>
        <v>0</v>
      </c>
      <c r="BD182" s="250"/>
      <c r="BE182" s="98">
        <f>SUM(BD182*$E183*$F183*$H183*$J183*$BE$11)</f>
        <v>0</v>
      </c>
      <c r="BF182" s="250">
        <v>0</v>
      </c>
      <c r="BG182" s="98">
        <f>SUM(BF182*$E183*$F183*$H183*$J183*$BG$11)</f>
        <v>0</v>
      </c>
      <c r="BH182" s="250"/>
      <c r="BI182" s="98">
        <f>SUM(BH182*$E183*$F183*$H183*$J183*$BI$11)</f>
        <v>0</v>
      </c>
      <c r="BJ182" s="250"/>
      <c r="BK182" s="98">
        <f>SUM(BJ182*$E183*$F183*$H183*$J183*$BK$11)</f>
        <v>0</v>
      </c>
      <c r="BL182" s="250">
        <v>0</v>
      </c>
      <c r="BM182" s="98">
        <f>BL182*$E183*$F183*$H183*$K183*$BM$11</f>
        <v>0</v>
      </c>
      <c r="BN182" s="250">
        <v>0</v>
      </c>
      <c r="BO182" s="98">
        <f>BN182*$E183*$F183*$H183*$K183*$BO$11</f>
        <v>0</v>
      </c>
      <c r="BP182" s="353">
        <v>0</v>
      </c>
      <c r="BQ182" s="98">
        <f>BP182*$E183*$F183*$H183*$K183*$BQ$11</f>
        <v>0</v>
      </c>
      <c r="BR182" s="250">
        <v>0</v>
      </c>
      <c r="BS182" s="98">
        <f>BR182*$E183*$F183*$H183*$K183*$BS$11</f>
        <v>0</v>
      </c>
      <c r="BT182" s="250">
        <v>0</v>
      </c>
      <c r="BU182" s="98">
        <f>BT182*$E183*$F183*$H183*$K183*$BU$11</f>
        <v>0</v>
      </c>
      <c r="BV182" s="328">
        <v>0</v>
      </c>
      <c r="BW182" s="98">
        <f>BV182*$E183*$F183*$H183*$K183*$BW$11</f>
        <v>0</v>
      </c>
      <c r="BX182" s="250"/>
      <c r="BY182" s="98">
        <f>BX182*$E183*$F183*$H183*$K183*$BY$11</f>
        <v>0</v>
      </c>
      <c r="BZ182" s="328"/>
      <c r="CA182" s="329">
        <f>BZ182*$E183*$F183*$H183*$K183*$CA$11</f>
        <v>0</v>
      </c>
      <c r="CB182" s="330">
        <v>1</v>
      </c>
      <c r="CC182" s="98">
        <f>CB182*$E183*$F183*$H183*$K183*$CC$11</f>
        <v>25021.920000000002</v>
      </c>
      <c r="CD182" s="250">
        <v>0</v>
      </c>
      <c r="CE182" s="98">
        <f>CD182*$E183*$F183*$H183*$K183*$CE$11</f>
        <v>0</v>
      </c>
      <c r="CF182" s="250"/>
      <c r="CG182" s="98">
        <f>CF182*$E183*$F183*$H183*$K183*$CG$11</f>
        <v>0</v>
      </c>
      <c r="CH182" s="250"/>
      <c r="CI182" s="98">
        <f>CH182*$E183*$F183*$H183*$K183*$CI$11</f>
        <v>0</v>
      </c>
      <c r="CJ182" s="250"/>
      <c r="CK182" s="98">
        <f>CJ182*$E183*$F183*$H183*$K183*$CK$11</f>
        <v>0</v>
      </c>
      <c r="CL182" s="250"/>
      <c r="CM182" s="98">
        <f>CL182*$E183*$F183*$H183*$K183*$CM$11</f>
        <v>0</v>
      </c>
      <c r="CN182" s="250"/>
      <c r="CO182" s="98">
        <f>CN182*$E183*$F183*$H183*$K183*$CO$11</f>
        <v>0</v>
      </c>
      <c r="CP182" s="250">
        <v>0</v>
      </c>
      <c r="CQ182" s="98">
        <f>CP182*$E183*$F183*$H183*$L183*$CQ$11</f>
        <v>0</v>
      </c>
      <c r="CR182" s="250">
        <v>10</v>
      </c>
      <c r="CS182" s="98">
        <f>CR182*$E183*$F183*$H183*$M183*$CS$11</f>
        <v>382775.8</v>
      </c>
      <c r="CT182" s="97"/>
      <c r="CU182" s="98">
        <f>CT182*E183*F183*H183</f>
        <v>0</v>
      </c>
      <c r="CV182" s="97"/>
      <c r="CW182" s="98"/>
      <c r="CX182" s="331">
        <f>SUM(P182+N183+Z182+R182+T182+AB182+X182+V182+AD182+AH182+AF182+AJ182+AL182+AP182+BL182+BR182+AN182+AZ182+BB182+CD182+CF182+CB182+CH182+CJ182+BV182+BX182+AR182+AT182+AV182+AX182+BN182+BP182+BT182+BD182+BF182+BH182+BJ182+BZ182+CL182+CN182+CP182+CR182+CT182+CV182)</f>
        <v>13</v>
      </c>
      <c r="CY182" s="331">
        <f>SUM(Q182+O183+AA182+S182+U182+AC182+Y182+W182+AE182+AI182+AG182+AK182+AM182+AQ182+BM182+BS182+AO182+BA182+BC182+CE182+CG182+CC182+CI182+CK182+BW182+BY182+AS182+AU182+AW182+AY182+BO182+BQ182+BU182+BE182+BG182+BI182+BK182+CA182+CM182+CO182+CQ182+CS182+CU182+CW182)</f>
        <v>457841.56</v>
      </c>
    </row>
    <row r="183" spans="1:103" x14ac:dyDescent="0.25">
      <c r="A183" s="91"/>
      <c r="B183" s="91">
        <v>128</v>
      </c>
      <c r="C183" s="245" t="s">
        <v>1159</v>
      </c>
      <c r="D183" s="92" t="s">
        <v>1160</v>
      </c>
      <c r="E183" s="246">
        <v>13540</v>
      </c>
      <c r="F183" s="93">
        <v>1.1000000000000001</v>
      </c>
      <c r="G183" s="93"/>
      <c r="H183" s="247">
        <v>1</v>
      </c>
      <c r="I183" s="248"/>
      <c r="J183" s="95">
        <v>1.4</v>
      </c>
      <c r="K183" s="95">
        <v>1.68</v>
      </c>
      <c r="L183" s="95">
        <v>2.23</v>
      </c>
      <c r="M183" s="96">
        <v>2.57</v>
      </c>
      <c r="N183" s="249">
        <v>0</v>
      </c>
      <c r="O183" s="98">
        <f>SUM(N183*$E183*$F183*$H183*$J183*$O$11)</f>
        <v>0</v>
      </c>
      <c r="P183" s="156">
        <f t="shared" ref="N183:BY184" si="396">SUM(P184:P186)</f>
        <v>0</v>
      </c>
      <c r="Q183" s="156">
        <f t="shared" si="396"/>
        <v>0</v>
      </c>
      <c r="R183" s="574">
        <f t="shared" si="396"/>
        <v>0</v>
      </c>
      <c r="S183" s="574">
        <f t="shared" si="396"/>
        <v>0</v>
      </c>
      <c r="T183" s="156">
        <f>SUM(T184:T186)</f>
        <v>0</v>
      </c>
      <c r="U183" s="156">
        <f t="shared" si="396"/>
        <v>0</v>
      </c>
      <c r="V183" s="156">
        <f t="shared" si="396"/>
        <v>0</v>
      </c>
      <c r="W183" s="156">
        <f t="shared" si="396"/>
        <v>0</v>
      </c>
      <c r="X183" s="156">
        <f t="shared" si="396"/>
        <v>0</v>
      </c>
      <c r="Y183" s="156">
        <f t="shared" si="396"/>
        <v>0</v>
      </c>
      <c r="Z183" s="156">
        <v>0</v>
      </c>
      <c r="AA183" s="156">
        <v>0</v>
      </c>
      <c r="AB183" s="156">
        <v>0</v>
      </c>
      <c r="AC183" s="156">
        <v>0</v>
      </c>
      <c r="AD183" s="156">
        <f>SUM(AD184:AD186)</f>
        <v>50</v>
      </c>
      <c r="AE183" s="156">
        <f>SUM(AE184:AE186)</f>
        <v>969030.72</v>
      </c>
      <c r="AF183" s="156">
        <v>0</v>
      </c>
      <c r="AG183" s="156">
        <v>0</v>
      </c>
      <c r="AH183" s="156">
        <v>0</v>
      </c>
      <c r="AI183" s="156">
        <v>0</v>
      </c>
      <c r="AJ183" s="156">
        <f t="shared" ref="AJ183" si="397">SUM(AJ184:AJ186)</f>
        <v>3</v>
      </c>
      <c r="AK183" s="156">
        <f t="shared" si="396"/>
        <v>60052.607999999993</v>
      </c>
      <c r="AL183" s="156">
        <f t="shared" si="396"/>
        <v>0</v>
      </c>
      <c r="AM183" s="156">
        <f t="shared" si="396"/>
        <v>0</v>
      </c>
      <c r="AN183" s="156">
        <f t="shared" si="396"/>
        <v>0</v>
      </c>
      <c r="AO183" s="156">
        <f t="shared" si="396"/>
        <v>0</v>
      </c>
      <c r="AP183" s="156">
        <f t="shared" si="396"/>
        <v>0</v>
      </c>
      <c r="AQ183" s="156">
        <f t="shared" si="396"/>
        <v>0</v>
      </c>
      <c r="AR183" s="156">
        <f t="shared" si="396"/>
        <v>0</v>
      </c>
      <c r="AS183" s="156">
        <f t="shared" si="396"/>
        <v>0</v>
      </c>
      <c r="AT183" s="156">
        <f t="shared" si="396"/>
        <v>0</v>
      </c>
      <c r="AU183" s="156">
        <f t="shared" si="396"/>
        <v>0</v>
      </c>
      <c r="AV183" s="156">
        <f t="shared" si="396"/>
        <v>0</v>
      </c>
      <c r="AW183" s="156">
        <f t="shared" si="396"/>
        <v>0</v>
      </c>
      <c r="AX183" s="156">
        <f t="shared" si="396"/>
        <v>0</v>
      </c>
      <c r="AY183" s="156">
        <f t="shared" si="396"/>
        <v>0</v>
      </c>
      <c r="AZ183" s="156">
        <f t="shared" si="396"/>
        <v>0</v>
      </c>
      <c r="BA183" s="156">
        <f t="shared" si="396"/>
        <v>0</v>
      </c>
      <c r="BB183" s="156">
        <f t="shared" si="396"/>
        <v>0</v>
      </c>
      <c r="BC183" s="156">
        <f t="shared" si="396"/>
        <v>0</v>
      </c>
      <c r="BD183" s="156">
        <f>SUM(BD184:BD186)</f>
        <v>0</v>
      </c>
      <c r="BE183" s="156">
        <f t="shared" si="396"/>
        <v>0</v>
      </c>
      <c r="BF183" s="156">
        <f t="shared" si="396"/>
        <v>0</v>
      </c>
      <c r="BG183" s="156">
        <f t="shared" si="396"/>
        <v>0</v>
      </c>
      <c r="BH183" s="156">
        <f t="shared" si="396"/>
        <v>0</v>
      </c>
      <c r="BI183" s="156">
        <f t="shared" si="396"/>
        <v>0</v>
      </c>
      <c r="BJ183" s="156">
        <f t="shared" si="396"/>
        <v>0</v>
      </c>
      <c r="BK183" s="156">
        <f t="shared" si="396"/>
        <v>0</v>
      </c>
      <c r="BL183" s="156">
        <f t="shared" si="396"/>
        <v>0</v>
      </c>
      <c r="BM183" s="156">
        <f t="shared" si="396"/>
        <v>0</v>
      </c>
      <c r="BN183" s="156">
        <f t="shared" si="396"/>
        <v>0</v>
      </c>
      <c r="BO183" s="156">
        <f t="shared" si="396"/>
        <v>0</v>
      </c>
      <c r="BP183" s="156">
        <f t="shared" si="396"/>
        <v>0</v>
      </c>
      <c r="BQ183" s="156">
        <f t="shared" si="396"/>
        <v>0</v>
      </c>
      <c r="BR183" s="156">
        <f>SUM(BR184:BR186)</f>
        <v>51</v>
      </c>
      <c r="BS183" s="156">
        <f t="shared" si="396"/>
        <v>1380300.0959999999</v>
      </c>
      <c r="BT183" s="156">
        <f t="shared" si="396"/>
        <v>0</v>
      </c>
      <c r="BU183" s="156">
        <f t="shared" si="396"/>
        <v>0</v>
      </c>
      <c r="BV183" s="352">
        <f t="shared" si="396"/>
        <v>0</v>
      </c>
      <c r="BW183" s="156">
        <f t="shared" si="396"/>
        <v>0</v>
      </c>
      <c r="BX183" s="156">
        <f t="shared" si="396"/>
        <v>0</v>
      </c>
      <c r="BY183" s="156">
        <f t="shared" si="396"/>
        <v>0</v>
      </c>
      <c r="BZ183" s="352">
        <f t="shared" ref="BZ183:CY183" si="398">SUM(BZ184:BZ186)</f>
        <v>0</v>
      </c>
      <c r="CA183" s="352">
        <f t="shared" si="398"/>
        <v>0</v>
      </c>
      <c r="CB183" s="156">
        <f t="shared" si="398"/>
        <v>16</v>
      </c>
      <c r="CC183" s="156">
        <f t="shared" si="398"/>
        <v>320280.576</v>
      </c>
      <c r="CD183" s="156">
        <f t="shared" si="398"/>
        <v>0</v>
      </c>
      <c r="CE183" s="156">
        <f t="shared" si="398"/>
        <v>0</v>
      </c>
      <c r="CF183" s="156">
        <f t="shared" si="398"/>
        <v>4</v>
      </c>
      <c r="CG183" s="156">
        <f t="shared" si="398"/>
        <v>80070.144</v>
      </c>
      <c r="CH183" s="156">
        <f t="shared" si="398"/>
        <v>0</v>
      </c>
      <c r="CI183" s="156">
        <f t="shared" si="398"/>
        <v>0</v>
      </c>
      <c r="CJ183" s="156">
        <f t="shared" si="398"/>
        <v>0</v>
      </c>
      <c r="CK183" s="156">
        <f t="shared" si="398"/>
        <v>0</v>
      </c>
      <c r="CL183" s="156">
        <f t="shared" si="398"/>
        <v>0</v>
      </c>
      <c r="CM183" s="156">
        <f t="shared" si="398"/>
        <v>0</v>
      </c>
      <c r="CN183" s="156">
        <f t="shared" si="398"/>
        <v>0</v>
      </c>
      <c r="CO183" s="156">
        <f t="shared" si="398"/>
        <v>0</v>
      </c>
      <c r="CP183" s="156">
        <f t="shared" si="398"/>
        <v>0</v>
      </c>
      <c r="CQ183" s="156">
        <f t="shared" si="398"/>
        <v>0</v>
      </c>
      <c r="CR183" s="156">
        <f t="shared" si="398"/>
        <v>8</v>
      </c>
      <c r="CS183" s="156">
        <f t="shared" si="398"/>
        <v>244976.51199999999</v>
      </c>
      <c r="CT183" s="156">
        <f t="shared" si="398"/>
        <v>0</v>
      </c>
      <c r="CU183" s="156">
        <f t="shared" si="398"/>
        <v>0</v>
      </c>
      <c r="CV183" s="156">
        <f t="shared" si="398"/>
        <v>0</v>
      </c>
      <c r="CW183" s="156">
        <f t="shared" si="398"/>
        <v>0</v>
      </c>
      <c r="CX183" s="156">
        <f t="shared" si="398"/>
        <v>132</v>
      </c>
      <c r="CY183" s="156">
        <f t="shared" si="398"/>
        <v>3054710.656</v>
      </c>
    </row>
    <row r="184" spans="1:103" x14ac:dyDescent="0.25">
      <c r="A184" s="91">
        <v>34</v>
      </c>
      <c r="B184" s="91"/>
      <c r="C184" s="245" t="s">
        <v>1161</v>
      </c>
      <c r="D184" s="243" t="s">
        <v>819</v>
      </c>
      <c r="E184" s="246">
        <v>13540</v>
      </c>
      <c r="F184" s="157">
        <v>0.89</v>
      </c>
      <c r="G184" s="157"/>
      <c r="H184" s="236">
        <v>1</v>
      </c>
      <c r="I184" s="68"/>
      <c r="J184" s="95">
        <v>1.4</v>
      </c>
      <c r="K184" s="95">
        <v>1.68</v>
      </c>
      <c r="L184" s="95">
        <v>2.23</v>
      </c>
      <c r="M184" s="96">
        <v>2.57</v>
      </c>
      <c r="N184" s="156">
        <f t="shared" si="396"/>
        <v>0</v>
      </c>
      <c r="O184" s="156">
        <f t="shared" si="396"/>
        <v>0</v>
      </c>
      <c r="P184" s="250">
        <v>0</v>
      </c>
      <c r="Q184" s="98">
        <f>SUM(P184*$E185*$F185*$H185*$J185*$Q$11)</f>
        <v>0</v>
      </c>
      <c r="R184" s="565">
        <v>0</v>
      </c>
      <c r="S184" s="566">
        <f>SUM(R184*$E185*$F185*$H185*$J185*$S$11)</f>
        <v>0</v>
      </c>
      <c r="T184" s="250">
        <v>0</v>
      </c>
      <c r="U184" s="98">
        <f>SUM(T184*$E185*$F185*$H185*$J185*$U$11)</f>
        <v>0</v>
      </c>
      <c r="V184" s="250">
        <v>0</v>
      </c>
      <c r="W184" s="98">
        <f>SUM(V184*$E185*$F185*$H185*$J185*$W$11)</f>
        <v>0</v>
      </c>
      <c r="X184" s="250"/>
      <c r="Y184" s="97">
        <f>SUM(X184*$E185*$F185*$H185*$J185*$Y$11)</f>
        <v>0</v>
      </c>
      <c r="Z184" s="326">
        <v>0</v>
      </c>
      <c r="AA184" s="98">
        <v>0</v>
      </c>
      <c r="AB184" s="250">
        <v>0</v>
      </c>
      <c r="AC184" s="98">
        <v>0</v>
      </c>
      <c r="AD184" s="250">
        <v>16</v>
      </c>
      <c r="AE184" s="98">
        <f>AD184*E185*F185*H185*J185</f>
        <v>266900.47999999998</v>
      </c>
      <c r="AF184" s="250">
        <v>0</v>
      </c>
      <c r="AG184" s="98">
        <v>0</v>
      </c>
      <c r="AH184" s="250">
        <v>0</v>
      </c>
      <c r="AI184" s="98">
        <v>0</v>
      </c>
      <c r="AJ184" s="357">
        <v>3</v>
      </c>
      <c r="AK184" s="98">
        <f>AJ184*$E185*$F185*$H185*$K185*$AK$11</f>
        <v>60052.607999999993</v>
      </c>
      <c r="AL184" s="326"/>
      <c r="AM184" s="98">
        <f>SUM(AL184*$E185*$F185*$H185*$J185*$AM$11)</f>
        <v>0</v>
      </c>
      <c r="AN184" s="250"/>
      <c r="AO184" s="97">
        <f>SUM(AN184*$E185*$F185*$H185*$J185*$AO$11)</f>
        <v>0</v>
      </c>
      <c r="AP184" s="250">
        <v>0</v>
      </c>
      <c r="AQ184" s="98">
        <f>SUM(AP184*$E185*$F185*$H185*$J185*$AQ$11)</f>
        <v>0</v>
      </c>
      <c r="AR184" s="250">
        <v>0</v>
      </c>
      <c r="AS184" s="98">
        <f>SUM(AR184*$E185*$F185*$H185*$J185*$AS$11)</f>
        <v>0</v>
      </c>
      <c r="AT184" s="250"/>
      <c r="AU184" s="98">
        <f>SUM(AT184*$E185*$F185*$H185*$J185*$AU$11)</f>
        <v>0</v>
      </c>
      <c r="AV184" s="250"/>
      <c r="AW184" s="98">
        <f>SUM(AV184*$E185*$F185*$H185*$J185*$AW$11)</f>
        <v>0</v>
      </c>
      <c r="AX184" s="250"/>
      <c r="AY184" s="98">
        <f>SUM(AX184*$E185*$F185*$H185*$J185*$AY$11)</f>
        <v>0</v>
      </c>
      <c r="AZ184" s="250">
        <v>0</v>
      </c>
      <c r="BA184" s="98">
        <f>SUM(AZ184*$E185*$F185*$H185*$J185*$BA$11)</f>
        <v>0</v>
      </c>
      <c r="BB184" s="250">
        <v>0</v>
      </c>
      <c r="BC184" s="98">
        <f>SUM(BB184*$E185*$F185*$H185*$J185*$BC$11)</f>
        <v>0</v>
      </c>
      <c r="BD184" s="250">
        <v>0</v>
      </c>
      <c r="BE184" s="98">
        <f>SUM(BD184*$E185*$F185*$H185*$J185*$BE$11)</f>
        <v>0</v>
      </c>
      <c r="BF184" s="250">
        <v>0</v>
      </c>
      <c r="BG184" s="98">
        <f>SUM(BF184*$E185*$F185*$H185*$J185*$BG$11)</f>
        <v>0</v>
      </c>
      <c r="BH184" s="250">
        <v>0</v>
      </c>
      <c r="BI184" s="98">
        <f>SUM(BH184*$E185*$F185*$H185*$J185*$BI$11)</f>
        <v>0</v>
      </c>
      <c r="BJ184" s="250"/>
      <c r="BK184" s="98">
        <f>SUM(BJ184*$E185*$F185*$H185*$J185*$BK$11)</f>
        <v>0</v>
      </c>
      <c r="BL184" s="250">
        <v>0</v>
      </c>
      <c r="BM184" s="98">
        <f>BL184*$E185*$F185*$H185*$K185*$BM$11</f>
        <v>0</v>
      </c>
      <c r="BN184" s="250">
        <v>0</v>
      </c>
      <c r="BO184" s="98">
        <f>BN184*$E185*$F185*$H185*$K185*$BO$11</f>
        <v>0</v>
      </c>
      <c r="BP184" s="353">
        <v>0</v>
      </c>
      <c r="BQ184" s="98">
        <f>BP184*$E185*$F185*$H185*$K185*$BQ$11</f>
        <v>0</v>
      </c>
      <c r="BR184" s="97">
        <v>24</v>
      </c>
      <c r="BS184" s="98">
        <f>BR184*$E185*$F185*$H185*$K185*$BS$11</f>
        <v>480420.86399999994</v>
      </c>
      <c r="BT184" s="250">
        <v>0</v>
      </c>
      <c r="BU184" s="98">
        <f>BT184*$E185*$F185*$H185*$K185*$BU$11</f>
        <v>0</v>
      </c>
      <c r="BV184" s="328">
        <v>0</v>
      </c>
      <c r="BW184" s="98">
        <f>BV184*$E185*$F185*$H185*$K185*$BW$11</f>
        <v>0</v>
      </c>
      <c r="BX184" s="250">
        <v>0</v>
      </c>
      <c r="BY184" s="98">
        <f>BX184*$E185*$F185*$H185*$K185*$BY$11</f>
        <v>0</v>
      </c>
      <c r="BZ184" s="328"/>
      <c r="CA184" s="329">
        <f>BZ184*$E185*$F185*$H185*$K185*$CA$11</f>
        <v>0</v>
      </c>
      <c r="CB184" s="330">
        <v>16</v>
      </c>
      <c r="CC184" s="98">
        <f>CB184*$E185*$F185*$H185*$K185*$CC$11</f>
        <v>320280.576</v>
      </c>
      <c r="CD184" s="250"/>
      <c r="CE184" s="98">
        <f>CD184*$E185*$F185*$H185*$K185*$CE$11</f>
        <v>0</v>
      </c>
      <c r="CF184" s="250">
        <v>4</v>
      </c>
      <c r="CG184" s="98">
        <f>CF184*$E185*$F185*$H185*$K185*$CG$11</f>
        <v>80070.144</v>
      </c>
      <c r="CH184" s="250">
        <v>0</v>
      </c>
      <c r="CI184" s="98">
        <f>CH184*$E185*$F185*$H185*$K185*$CI$11</f>
        <v>0</v>
      </c>
      <c r="CJ184" s="250"/>
      <c r="CK184" s="98">
        <f>CJ184*$E185*$F185*$H185*$K185*$CK$11</f>
        <v>0</v>
      </c>
      <c r="CL184" s="250"/>
      <c r="CM184" s="98">
        <f>CL184*$E185*$F185*$H185*$K185*$CM$11</f>
        <v>0</v>
      </c>
      <c r="CN184" s="250">
        <v>0</v>
      </c>
      <c r="CO184" s="98">
        <f>CN184*$E185*$F185*$H185*$K185*$CO$11</f>
        <v>0</v>
      </c>
      <c r="CP184" s="250"/>
      <c r="CQ184" s="98">
        <f>CP184*$E185*$F185*$H185*$L185*$CQ$11</f>
        <v>0</v>
      </c>
      <c r="CR184" s="330">
        <v>8</v>
      </c>
      <c r="CS184" s="98">
        <f>CR184*$E185*$F185*$H185*$M185*$CS$11</f>
        <v>244976.51199999999</v>
      </c>
      <c r="CT184" s="97"/>
      <c r="CU184" s="98">
        <f>CT184*E185*F185*H185</f>
        <v>0</v>
      </c>
      <c r="CV184" s="97"/>
      <c r="CW184" s="98"/>
      <c r="CX184" s="331">
        <f t="shared" ref="CX184:CY186" si="399">SUM(P184+N185+Z184+R184+T184+AB184+X184+V184+AD184+AH184+AF184+AJ184+AL184+AP184+BL184+BR184+AN184+AZ184+BB184+CD184+CF184+CB184+CH184+CJ184+BV184+BX184+AR184+AT184+AV184+AX184+BN184+BP184+BT184+BD184+BF184+BH184+BJ184+BZ184+CL184+CN184+CP184+CR184+CT184+CV184)</f>
        <v>71</v>
      </c>
      <c r="CY184" s="331">
        <f t="shared" si="399"/>
        <v>1452701.1839999999</v>
      </c>
    </row>
    <row r="185" spans="1:103" ht="45" x14ac:dyDescent="0.25">
      <c r="A185" s="91"/>
      <c r="B185" s="91">
        <v>129</v>
      </c>
      <c r="C185" s="245" t="s">
        <v>1162</v>
      </c>
      <c r="D185" s="168" t="s">
        <v>821</v>
      </c>
      <c r="E185" s="246">
        <v>13540</v>
      </c>
      <c r="F185" s="93">
        <v>0.88</v>
      </c>
      <c r="G185" s="93"/>
      <c r="H185" s="247">
        <v>1</v>
      </c>
      <c r="I185" s="248"/>
      <c r="J185" s="95">
        <v>1.4</v>
      </c>
      <c r="K185" s="95">
        <v>1.68</v>
      </c>
      <c r="L185" s="95">
        <v>2.23</v>
      </c>
      <c r="M185" s="96">
        <v>2.57</v>
      </c>
      <c r="N185" s="249">
        <v>0</v>
      </c>
      <c r="O185" s="98">
        <f>SUM(N185*$E185*$F185*$H185*$J185*$O$11)</f>
        <v>0</v>
      </c>
      <c r="P185" s="250">
        <v>0</v>
      </c>
      <c r="Q185" s="98">
        <f>SUM(P185*$E186*$F186*$H186*$J186*$Q$11)</f>
        <v>0</v>
      </c>
      <c r="R185" s="565">
        <v>0</v>
      </c>
      <c r="S185" s="566">
        <f>SUM(R185*$E186*$F186*$H186*$J186*$S$11)</f>
        <v>0</v>
      </c>
      <c r="T185" s="250">
        <v>0</v>
      </c>
      <c r="U185" s="98">
        <f>SUM(T185*$E186*$F186*$H186*$J186*$U$11)</f>
        <v>0</v>
      </c>
      <c r="V185" s="250">
        <v>0</v>
      </c>
      <c r="W185" s="98">
        <f>SUM(V185*$E186*$F186*$H186*$J186*$W$11)</f>
        <v>0</v>
      </c>
      <c r="X185" s="250"/>
      <c r="Y185" s="97">
        <f>SUM(X185*$E186*$F186*$H186*$J186*$Y$11)</f>
        <v>0</v>
      </c>
      <c r="Z185" s="326"/>
      <c r="AA185" s="98"/>
      <c r="AB185" s="250"/>
      <c r="AC185" s="98"/>
      <c r="AD185" s="250">
        <v>25</v>
      </c>
      <c r="AE185" s="98">
        <f>AD185*E186*F186*H186*J186</f>
        <v>435988</v>
      </c>
      <c r="AF185" s="250">
        <v>0</v>
      </c>
      <c r="AG185" s="98">
        <v>0</v>
      </c>
      <c r="AH185" s="250">
        <v>0</v>
      </c>
      <c r="AI185" s="98">
        <v>0</v>
      </c>
      <c r="AJ185" s="250">
        <v>0</v>
      </c>
      <c r="AK185" s="98">
        <f>AJ185*$E186*$F186*$H186*$K186*$AK$11</f>
        <v>0</v>
      </c>
      <c r="AL185" s="326"/>
      <c r="AM185" s="98">
        <f>SUM(AL185*$E186*$F186*$H186*$J186*$AM$11)</f>
        <v>0</v>
      </c>
      <c r="AN185" s="250"/>
      <c r="AO185" s="97">
        <f>SUM(AN185*$E186*$F186*$H186*$J186*$AO$11)</f>
        <v>0</v>
      </c>
      <c r="AP185" s="250">
        <v>0</v>
      </c>
      <c r="AQ185" s="98">
        <f>SUM(AP185*$E186*$F186*$H186*$J186*$AQ$11)</f>
        <v>0</v>
      </c>
      <c r="AR185" s="250">
        <v>0</v>
      </c>
      <c r="AS185" s="98">
        <f>SUM(AR185*$E186*$F186*$H186*$J186*$AS$11)</f>
        <v>0</v>
      </c>
      <c r="AT185" s="250"/>
      <c r="AU185" s="98">
        <f>SUM(AT185*$E186*$F186*$H186*$J186*$AU$11)</f>
        <v>0</v>
      </c>
      <c r="AV185" s="250"/>
      <c r="AW185" s="98">
        <f>SUM(AV185*$E186*$F186*$H186*$J186*$AW$11)</f>
        <v>0</v>
      </c>
      <c r="AX185" s="250"/>
      <c r="AY185" s="98">
        <f>SUM(AX185*$E186*$F186*$H186*$J186*$AY$11)</f>
        <v>0</v>
      </c>
      <c r="AZ185" s="250">
        <v>0</v>
      </c>
      <c r="BA185" s="98">
        <f>SUM(AZ185*$E186*$F186*$H186*$J186*$BA$11)</f>
        <v>0</v>
      </c>
      <c r="BB185" s="250">
        <v>0</v>
      </c>
      <c r="BC185" s="98">
        <f>SUM(BB185*$E186*$F186*$H186*$J186*$BC$11)</f>
        <v>0</v>
      </c>
      <c r="BD185" s="250">
        <v>0</v>
      </c>
      <c r="BE185" s="98">
        <f>SUM(BD185*$E186*$F186*$H186*$J186*$BE$11)</f>
        <v>0</v>
      </c>
      <c r="BF185" s="250">
        <v>0</v>
      </c>
      <c r="BG185" s="98">
        <f>SUM(BF185*$E186*$F186*$H186*$J186*$BG$11)</f>
        <v>0</v>
      </c>
      <c r="BH185" s="250">
        <v>0</v>
      </c>
      <c r="BI185" s="98">
        <f>SUM(BH185*$E186*$F186*$H186*$J186*$BI$11)</f>
        <v>0</v>
      </c>
      <c r="BJ185" s="250"/>
      <c r="BK185" s="98">
        <f>SUM(BJ185*$E186*$F186*$H186*$J186*$BK$11)</f>
        <v>0</v>
      </c>
      <c r="BL185" s="250">
        <v>0</v>
      </c>
      <c r="BM185" s="98">
        <f>BL185*$E186*$F186*$H186*$K186*$BM$11</f>
        <v>0</v>
      </c>
      <c r="BN185" s="250">
        <v>0</v>
      </c>
      <c r="BO185" s="98">
        <f>BN185*$E186*$F186*$H186*$K186*$BO$11</f>
        <v>0</v>
      </c>
      <c r="BP185" s="353">
        <v>0</v>
      </c>
      <c r="BQ185" s="98">
        <f>BP185*$E186*$F186*$H186*$K186*$BQ$11</f>
        <v>0</v>
      </c>
      <c r="BR185" s="97">
        <v>4</v>
      </c>
      <c r="BS185" s="98">
        <f>BR185*$E186*$F186*$H186*$K186*$BS$11</f>
        <v>83709.696000000011</v>
      </c>
      <c r="BT185" s="250">
        <v>0</v>
      </c>
      <c r="BU185" s="98">
        <f>BT185*$E186*$F186*$H186*$K186*$BU$11</f>
        <v>0</v>
      </c>
      <c r="BV185" s="328">
        <v>0</v>
      </c>
      <c r="BW185" s="98">
        <f>BV185*$E186*$F186*$H186*$K186*$BW$11</f>
        <v>0</v>
      </c>
      <c r="BX185" s="250">
        <v>0</v>
      </c>
      <c r="BY185" s="98">
        <f>BX185*$E186*$F186*$H186*$K186*$BY$11</f>
        <v>0</v>
      </c>
      <c r="BZ185" s="328"/>
      <c r="CA185" s="329">
        <f>BZ185*$E186*$F186*$H186*$K186*$CA$11</f>
        <v>0</v>
      </c>
      <c r="CB185" s="250">
        <v>0</v>
      </c>
      <c r="CC185" s="98">
        <f>CB185*$E186*$F186*$H186*$K186*$CC$11</f>
        <v>0</v>
      </c>
      <c r="CD185" s="250">
        <v>0</v>
      </c>
      <c r="CE185" s="98">
        <f>CD185*$E186*$F186*$H186*$K186*$CE$11</f>
        <v>0</v>
      </c>
      <c r="CF185" s="250">
        <v>0</v>
      </c>
      <c r="CG185" s="98">
        <f>CF185*$E186*$F186*$H186*$K186*$CG$11</f>
        <v>0</v>
      </c>
      <c r="CH185" s="250">
        <v>0</v>
      </c>
      <c r="CI185" s="98">
        <f>CH185*$E186*$F186*$H186*$K186*$CI$11</f>
        <v>0</v>
      </c>
      <c r="CJ185" s="250"/>
      <c r="CK185" s="98">
        <f>CJ185*$E186*$F186*$H186*$K186*$CK$11</f>
        <v>0</v>
      </c>
      <c r="CL185" s="250"/>
      <c r="CM185" s="98">
        <f>CL185*$E186*$F186*$H186*$K186*$CM$11</f>
        <v>0</v>
      </c>
      <c r="CN185" s="250">
        <v>0</v>
      </c>
      <c r="CO185" s="98">
        <f>CN185*$E186*$F186*$H186*$K186*$CO$11</f>
        <v>0</v>
      </c>
      <c r="CP185" s="250">
        <v>0</v>
      </c>
      <c r="CQ185" s="98">
        <f>CP185*$E186*$F186*$H186*$L186*$CQ$11</f>
        <v>0</v>
      </c>
      <c r="CR185" s="250">
        <v>0</v>
      </c>
      <c r="CS185" s="98">
        <f>CR185*$E186*$F186*$H186*$M186*$CS$11</f>
        <v>0</v>
      </c>
      <c r="CT185" s="97"/>
      <c r="CU185" s="98">
        <f>CT185*E186*F186*H186</f>
        <v>0</v>
      </c>
      <c r="CV185" s="97"/>
      <c r="CW185" s="98"/>
      <c r="CX185" s="331">
        <f t="shared" si="399"/>
        <v>29</v>
      </c>
      <c r="CY185" s="331">
        <f t="shared" si="399"/>
        <v>519697.696</v>
      </c>
    </row>
    <row r="186" spans="1:103" ht="30" x14ac:dyDescent="0.25">
      <c r="A186" s="91"/>
      <c r="B186" s="91">
        <v>130</v>
      </c>
      <c r="C186" s="245" t="s">
        <v>1163</v>
      </c>
      <c r="D186" s="168" t="s">
        <v>823</v>
      </c>
      <c r="E186" s="246">
        <v>13540</v>
      </c>
      <c r="F186" s="93">
        <v>0.92</v>
      </c>
      <c r="G186" s="93"/>
      <c r="H186" s="247">
        <v>1</v>
      </c>
      <c r="I186" s="248"/>
      <c r="J186" s="95">
        <v>1.4</v>
      </c>
      <c r="K186" s="95">
        <v>1.68</v>
      </c>
      <c r="L186" s="95">
        <v>2.23</v>
      </c>
      <c r="M186" s="96">
        <v>2.57</v>
      </c>
      <c r="N186" s="249">
        <v>0</v>
      </c>
      <c r="O186" s="98">
        <f>SUM(N186*$E186*$F186*$H186*$J186*$O$11)</f>
        <v>0</v>
      </c>
      <c r="P186" s="250">
        <v>0</v>
      </c>
      <c r="Q186" s="98">
        <f>SUM(P186*$E187*$F187*$H187*$J187*$Q$11)</f>
        <v>0</v>
      </c>
      <c r="R186" s="565">
        <v>0</v>
      </c>
      <c r="S186" s="566">
        <f>SUM(R186*$E187*$F187*$H187*$J187*$S$11)</f>
        <v>0</v>
      </c>
      <c r="T186" s="250">
        <v>0</v>
      </c>
      <c r="U186" s="98">
        <f>SUM(T186*$E187*$F187*$H187*$J187*$U$11)</f>
        <v>0</v>
      </c>
      <c r="V186" s="250">
        <v>0</v>
      </c>
      <c r="W186" s="98">
        <f>SUM(V186*$E187*$F187*$H187*$J187*$W$11)</f>
        <v>0</v>
      </c>
      <c r="X186" s="250"/>
      <c r="Y186" s="97">
        <f>SUM(X186*$E187*$F187*$H187*$J187*$Y$11)</f>
        <v>0</v>
      </c>
      <c r="Z186" s="326">
        <v>0</v>
      </c>
      <c r="AA186" s="98">
        <v>0</v>
      </c>
      <c r="AB186" s="250">
        <v>0</v>
      </c>
      <c r="AC186" s="98">
        <v>0</v>
      </c>
      <c r="AD186" s="250">
        <v>9</v>
      </c>
      <c r="AE186" s="98">
        <f>AD186*E187*F187*H187*J187</f>
        <v>266142.24</v>
      </c>
      <c r="AF186" s="250">
        <v>0</v>
      </c>
      <c r="AG186" s="98">
        <v>0</v>
      </c>
      <c r="AH186" s="250">
        <v>0</v>
      </c>
      <c r="AI186" s="98">
        <v>0</v>
      </c>
      <c r="AJ186" s="250">
        <v>0</v>
      </c>
      <c r="AK186" s="98">
        <f>AJ186*$E187*$F187*$H187*$K187*$AK$11</f>
        <v>0</v>
      </c>
      <c r="AL186" s="326"/>
      <c r="AM186" s="98">
        <f>SUM(AL186*$E187*$F187*$H187*$J187*$AM$11)</f>
        <v>0</v>
      </c>
      <c r="AN186" s="250"/>
      <c r="AO186" s="97">
        <f>SUM(AN186*$E187*$F187*$H187*$J187*$AO$11)</f>
        <v>0</v>
      </c>
      <c r="AP186" s="250">
        <v>0</v>
      </c>
      <c r="AQ186" s="98">
        <f>SUM(AP186*$E187*$F187*$H187*$J187*$AQ$11)</f>
        <v>0</v>
      </c>
      <c r="AR186" s="250">
        <v>0</v>
      </c>
      <c r="AS186" s="98">
        <f>SUM(AR186*$E187*$F187*$H187*$J187*$AS$11)</f>
        <v>0</v>
      </c>
      <c r="AT186" s="250"/>
      <c r="AU186" s="98">
        <f>SUM(AT186*$E187*$F187*$H187*$J187*$AU$11)</f>
        <v>0</v>
      </c>
      <c r="AV186" s="250"/>
      <c r="AW186" s="98">
        <f>SUM(AV186*$E187*$F187*$H187*$J187*$AW$11)</f>
        <v>0</v>
      </c>
      <c r="AX186" s="250"/>
      <c r="AY186" s="98">
        <f>SUM(AX186*$E187*$F187*$H187*$J187*$AY$11)</f>
        <v>0</v>
      </c>
      <c r="AZ186" s="250">
        <v>0</v>
      </c>
      <c r="BA186" s="98">
        <f>SUM(AZ186*$E187*$F187*$H187*$J187*$BA$11)</f>
        <v>0</v>
      </c>
      <c r="BB186" s="250">
        <v>0</v>
      </c>
      <c r="BC186" s="98">
        <f>SUM(BB186*$E187*$F187*$H187*$J187*$BC$11)</f>
        <v>0</v>
      </c>
      <c r="BD186" s="250">
        <v>0</v>
      </c>
      <c r="BE186" s="98">
        <f>SUM(BD186*$E187*$F187*$H187*$J187*$BE$11)</f>
        <v>0</v>
      </c>
      <c r="BF186" s="250">
        <v>0</v>
      </c>
      <c r="BG186" s="98">
        <f>SUM(BF186*$E187*$F187*$H187*$J187*$BG$11)</f>
        <v>0</v>
      </c>
      <c r="BH186" s="250">
        <v>0</v>
      </c>
      <c r="BI186" s="98">
        <f>SUM(BH186*$E187*$F187*$H187*$J187*$BI$11)</f>
        <v>0</v>
      </c>
      <c r="BJ186" s="250"/>
      <c r="BK186" s="98">
        <f>SUM(BJ186*$E187*$F187*$H187*$J187*$BK$11)</f>
        <v>0</v>
      </c>
      <c r="BL186" s="250">
        <v>0</v>
      </c>
      <c r="BM186" s="98">
        <f>BL186*$E187*$F187*$H187*$K187*$BM$11</f>
        <v>0</v>
      </c>
      <c r="BN186" s="250">
        <v>0</v>
      </c>
      <c r="BO186" s="98">
        <f>BN186*$E187*$F187*$H187*$K187*$BO$11</f>
        <v>0</v>
      </c>
      <c r="BP186" s="353">
        <v>0</v>
      </c>
      <c r="BQ186" s="98">
        <f>BP186*$E187*$F187*$H187*$K187*$BQ$11</f>
        <v>0</v>
      </c>
      <c r="BR186" s="97">
        <v>23</v>
      </c>
      <c r="BS186" s="98">
        <f>BR186*$E187*$F187*$H187*$K187*$BS$11</f>
        <v>816169.53599999996</v>
      </c>
      <c r="BT186" s="250">
        <v>0</v>
      </c>
      <c r="BU186" s="98">
        <f>BT186*$E187*$F187*$H187*$K187*$BU$11</f>
        <v>0</v>
      </c>
      <c r="BV186" s="327"/>
      <c r="BW186" s="98">
        <f>BV186*$E187*$F187*$H187*$K187*$BW$11</f>
        <v>0</v>
      </c>
      <c r="BX186" s="250">
        <v>0</v>
      </c>
      <c r="BY186" s="98">
        <f>BX186*$E187*$F187*$H187*$K187*$BY$11</f>
        <v>0</v>
      </c>
      <c r="BZ186" s="328"/>
      <c r="CA186" s="329">
        <f>BZ186*$E187*$F187*$H187*$K187*$CA$11</f>
        <v>0</v>
      </c>
      <c r="CB186" s="250">
        <v>0</v>
      </c>
      <c r="CC186" s="98">
        <f>CB186*$E187*$F187*$H187*$K187*$CC$11</f>
        <v>0</v>
      </c>
      <c r="CD186" s="250">
        <v>0</v>
      </c>
      <c r="CE186" s="98">
        <f>CD186*$E187*$F187*$H187*$K187*$CE$11</f>
        <v>0</v>
      </c>
      <c r="CF186" s="250">
        <v>0</v>
      </c>
      <c r="CG186" s="98">
        <f>CF186*$E187*$F187*$H187*$K187*$CG$11</f>
        <v>0</v>
      </c>
      <c r="CH186" s="250">
        <v>0</v>
      </c>
      <c r="CI186" s="98">
        <f>CH186*$E187*$F187*$H187*$K187*$CI$11</f>
        <v>0</v>
      </c>
      <c r="CJ186" s="250"/>
      <c r="CK186" s="98">
        <f>CJ186*$E187*$F187*$H187*$K187*$CK$11</f>
        <v>0</v>
      </c>
      <c r="CL186" s="250"/>
      <c r="CM186" s="98">
        <f>CL186*$E187*$F187*$H187*$K187*$CM$11</f>
        <v>0</v>
      </c>
      <c r="CN186" s="250">
        <v>0</v>
      </c>
      <c r="CO186" s="98">
        <f>CN186*$E187*$F187*$H187*$K187*$CO$11</f>
        <v>0</v>
      </c>
      <c r="CP186" s="250">
        <v>0</v>
      </c>
      <c r="CQ186" s="98">
        <f>CP186*$E187*$F187*$H187*$L187*$CQ$11</f>
        <v>0</v>
      </c>
      <c r="CR186" s="250">
        <v>0</v>
      </c>
      <c r="CS186" s="98">
        <f>CR186*$E187*$F187*$H187*$M187*$CS$11</f>
        <v>0</v>
      </c>
      <c r="CT186" s="97"/>
      <c r="CU186" s="98">
        <f>CT186*E187*F187*H187</f>
        <v>0</v>
      </c>
      <c r="CV186" s="97"/>
      <c r="CW186" s="98"/>
      <c r="CX186" s="331">
        <f t="shared" si="399"/>
        <v>32</v>
      </c>
      <c r="CY186" s="331">
        <f t="shared" si="399"/>
        <v>1082311.7760000001</v>
      </c>
    </row>
    <row r="187" spans="1:103" ht="30" x14ac:dyDescent="0.25">
      <c r="A187" s="91"/>
      <c r="B187" s="91">
        <v>131</v>
      </c>
      <c r="C187" s="245" t="s">
        <v>1164</v>
      </c>
      <c r="D187" s="168" t="s">
        <v>825</v>
      </c>
      <c r="E187" s="246">
        <v>13540</v>
      </c>
      <c r="F187" s="93">
        <v>1.56</v>
      </c>
      <c r="G187" s="93"/>
      <c r="H187" s="247">
        <v>1</v>
      </c>
      <c r="I187" s="248"/>
      <c r="J187" s="95">
        <v>1.4</v>
      </c>
      <c r="K187" s="95">
        <v>1.68</v>
      </c>
      <c r="L187" s="95">
        <v>2.23</v>
      </c>
      <c r="M187" s="96">
        <v>2.57</v>
      </c>
      <c r="N187" s="249">
        <v>0</v>
      </c>
      <c r="O187" s="98">
        <f>SUM(N187*$E187*$F187*$H187*$J187*$O$11)</f>
        <v>0</v>
      </c>
      <c r="P187" s="156">
        <f t="shared" ref="O187:BZ188" si="400">SUM(P188:P191)</f>
        <v>0</v>
      </c>
      <c r="Q187" s="156">
        <f t="shared" si="400"/>
        <v>0</v>
      </c>
      <c r="R187" s="574">
        <f t="shared" si="400"/>
        <v>0</v>
      </c>
      <c r="S187" s="574">
        <f t="shared" si="400"/>
        <v>0</v>
      </c>
      <c r="T187" s="156">
        <f t="shared" si="400"/>
        <v>0</v>
      </c>
      <c r="U187" s="156">
        <f t="shared" si="400"/>
        <v>0</v>
      </c>
      <c r="V187" s="156">
        <f t="shared" si="400"/>
        <v>0</v>
      </c>
      <c r="W187" s="156">
        <f t="shared" si="400"/>
        <v>0</v>
      </c>
      <c r="X187" s="156">
        <f t="shared" si="400"/>
        <v>0</v>
      </c>
      <c r="Y187" s="156">
        <f t="shared" si="400"/>
        <v>0</v>
      </c>
      <c r="Z187" s="156">
        <v>0</v>
      </c>
      <c r="AA187" s="156">
        <v>0</v>
      </c>
      <c r="AB187" s="156">
        <f>SUM(AB188:AB191)</f>
        <v>3</v>
      </c>
      <c r="AC187" s="156">
        <f>SUM(AC188:AC191)</f>
        <v>61417.440000000002</v>
      </c>
      <c r="AD187" s="156">
        <v>0</v>
      </c>
      <c r="AE187" s="156">
        <v>0</v>
      </c>
      <c r="AF187" s="156">
        <f>SUM(AF188:AF191)</f>
        <v>5</v>
      </c>
      <c r="AG187" s="156">
        <f>SUM(AG188:AG191)</f>
        <v>102362.4</v>
      </c>
      <c r="AH187" s="156">
        <v>0</v>
      </c>
      <c r="AI187" s="156">
        <v>0</v>
      </c>
      <c r="AJ187" s="156">
        <f t="shared" ref="AJ187" si="401">SUM(AJ188:AJ191)</f>
        <v>12</v>
      </c>
      <c r="AK187" s="156">
        <f t="shared" si="400"/>
        <v>294803.712</v>
      </c>
      <c r="AL187" s="156">
        <f t="shared" si="400"/>
        <v>20</v>
      </c>
      <c r="AM187" s="156">
        <f t="shared" si="400"/>
        <v>534559.19999999995</v>
      </c>
      <c r="AN187" s="156">
        <f t="shared" si="400"/>
        <v>0</v>
      </c>
      <c r="AO187" s="156">
        <f t="shared" si="400"/>
        <v>0</v>
      </c>
      <c r="AP187" s="156">
        <f t="shared" si="400"/>
        <v>0</v>
      </c>
      <c r="AQ187" s="156">
        <f t="shared" si="400"/>
        <v>0</v>
      </c>
      <c r="AR187" s="156">
        <f t="shared" si="400"/>
        <v>0</v>
      </c>
      <c r="AS187" s="156">
        <f t="shared" si="400"/>
        <v>0</v>
      </c>
      <c r="AT187" s="156">
        <f t="shared" si="400"/>
        <v>0</v>
      </c>
      <c r="AU187" s="156">
        <f t="shared" si="400"/>
        <v>0</v>
      </c>
      <c r="AV187" s="156">
        <f t="shared" si="400"/>
        <v>0</v>
      </c>
      <c r="AW187" s="156">
        <f t="shared" si="400"/>
        <v>0</v>
      </c>
      <c r="AX187" s="156">
        <f t="shared" si="400"/>
        <v>5</v>
      </c>
      <c r="AY187" s="156">
        <f t="shared" si="400"/>
        <v>102362.4</v>
      </c>
      <c r="AZ187" s="156">
        <f t="shared" si="400"/>
        <v>0</v>
      </c>
      <c r="BA187" s="156">
        <f t="shared" si="400"/>
        <v>0</v>
      </c>
      <c r="BB187" s="156">
        <f t="shared" si="400"/>
        <v>6</v>
      </c>
      <c r="BC187" s="156">
        <f t="shared" si="400"/>
        <v>122834.88</v>
      </c>
      <c r="BD187" s="156">
        <f t="shared" si="400"/>
        <v>30</v>
      </c>
      <c r="BE187" s="156">
        <f t="shared" si="400"/>
        <v>614174.39999999991</v>
      </c>
      <c r="BF187" s="156">
        <f t="shared" si="400"/>
        <v>0</v>
      </c>
      <c r="BG187" s="156">
        <f t="shared" si="400"/>
        <v>0</v>
      </c>
      <c r="BH187" s="156">
        <f t="shared" si="400"/>
        <v>0</v>
      </c>
      <c r="BI187" s="156">
        <f t="shared" si="400"/>
        <v>0</v>
      </c>
      <c r="BJ187" s="156">
        <f t="shared" si="400"/>
        <v>11</v>
      </c>
      <c r="BK187" s="156">
        <f t="shared" si="400"/>
        <v>225197.28</v>
      </c>
      <c r="BL187" s="156">
        <f t="shared" si="400"/>
        <v>0</v>
      </c>
      <c r="BM187" s="156">
        <f t="shared" si="400"/>
        <v>0</v>
      </c>
      <c r="BN187" s="156">
        <f t="shared" si="400"/>
        <v>0</v>
      </c>
      <c r="BO187" s="156">
        <f t="shared" si="400"/>
        <v>0</v>
      </c>
      <c r="BP187" s="156">
        <f t="shared" si="400"/>
        <v>0</v>
      </c>
      <c r="BQ187" s="156">
        <f t="shared" si="400"/>
        <v>0</v>
      </c>
      <c r="BR187" s="156">
        <f t="shared" si="400"/>
        <v>13</v>
      </c>
      <c r="BS187" s="156">
        <f t="shared" si="400"/>
        <v>379423.29599999997</v>
      </c>
      <c r="BT187" s="156">
        <f t="shared" si="400"/>
        <v>0</v>
      </c>
      <c r="BU187" s="156">
        <f t="shared" si="400"/>
        <v>0</v>
      </c>
      <c r="BV187" s="352">
        <f t="shared" si="400"/>
        <v>23</v>
      </c>
      <c r="BW187" s="156">
        <f t="shared" si="400"/>
        <v>565040.44800000009</v>
      </c>
      <c r="BX187" s="156">
        <f t="shared" si="400"/>
        <v>61</v>
      </c>
      <c r="BY187" s="156">
        <f t="shared" si="400"/>
        <v>1506092.112</v>
      </c>
      <c r="BZ187" s="352">
        <f t="shared" si="400"/>
        <v>4</v>
      </c>
      <c r="CA187" s="352">
        <f t="shared" ref="CA187:CY187" si="402">SUM(CA188:CA191)</f>
        <v>98267.903999999995</v>
      </c>
      <c r="CB187" s="156">
        <f t="shared" si="402"/>
        <v>10</v>
      </c>
      <c r="CC187" s="156">
        <f t="shared" si="402"/>
        <v>245669.75999999998</v>
      </c>
      <c r="CD187" s="156">
        <f t="shared" si="402"/>
        <v>0</v>
      </c>
      <c r="CE187" s="156">
        <f t="shared" si="402"/>
        <v>0</v>
      </c>
      <c r="CF187" s="156">
        <f t="shared" si="402"/>
        <v>65</v>
      </c>
      <c r="CG187" s="156">
        <f t="shared" si="402"/>
        <v>1724465.2319999998</v>
      </c>
      <c r="CH187" s="156">
        <f t="shared" si="402"/>
        <v>18</v>
      </c>
      <c r="CI187" s="156">
        <f t="shared" si="402"/>
        <v>442205.56800000003</v>
      </c>
      <c r="CJ187" s="156">
        <f t="shared" si="402"/>
        <v>15</v>
      </c>
      <c r="CK187" s="156">
        <f t="shared" si="402"/>
        <v>368504.64</v>
      </c>
      <c r="CL187" s="156">
        <f t="shared" si="402"/>
        <v>14</v>
      </c>
      <c r="CM187" s="156">
        <f t="shared" si="402"/>
        <v>343937.66399999999</v>
      </c>
      <c r="CN187" s="156">
        <f t="shared" si="402"/>
        <v>0</v>
      </c>
      <c r="CO187" s="156">
        <f t="shared" si="402"/>
        <v>0</v>
      </c>
      <c r="CP187" s="156">
        <f t="shared" si="402"/>
        <v>2</v>
      </c>
      <c r="CQ187" s="156">
        <f t="shared" si="402"/>
        <v>65219.472000000002</v>
      </c>
      <c r="CR187" s="156">
        <f t="shared" si="402"/>
        <v>12</v>
      </c>
      <c r="CS187" s="156">
        <f t="shared" si="402"/>
        <v>450979.48800000001</v>
      </c>
      <c r="CT187" s="156">
        <f t="shared" si="402"/>
        <v>0</v>
      </c>
      <c r="CU187" s="156">
        <f t="shared" si="402"/>
        <v>0</v>
      </c>
      <c r="CV187" s="156">
        <f t="shared" si="402"/>
        <v>0</v>
      </c>
      <c r="CW187" s="156">
        <f t="shared" si="402"/>
        <v>0</v>
      </c>
      <c r="CX187" s="156">
        <f t="shared" si="402"/>
        <v>402</v>
      </c>
      <c r="CY187" s="156">
        <f t="shared" si="402"/>
        <v>10154870.016000001</v>
      </c>
    </row>
    <row r="188" spans="1:103" x14ac:dyDescent="0.25">
      <c r="A188" s="91">
        <v>35</v>
      </c>
      <c r="B188" s="91"/>
      <c r="C188" s="245" t="s">
        <v>1165</v>
      </c>
      <c r="D188" s="243" t="s">
        <v>830</v>
      </c>
      <c r="E188" s="246">
        <v>13540</v>
      </c>
      <c r="F188" s="157">
        <v>1.23</v>
      </c>
      <c r="G188" s="157"/>
      <c r="H188" s="236">
        <v>1</v>
      </c>
      <c r="I188" s="68"/>
      <c r="J188" s="95">
        <v>1.4</v>
      </c>
      <c r="K188" s="95">
        <v>1.68</v>
      </c>
      <c r="L188" s="95">
        <v>2.23</v>
      </c>
      <c r="M188" s="96">
        <v>2.57</v>
      </c>
      <c r="N188" s="156">
        <f>SUM(N189:N192)</f>
        <v>73</v>
      </c>
      <c r="O188" s="156">
        <f t="shared" si="400"/>
        <v>1907352.72</v>
      </c>
      <c r="P188" s="250">
        <v>0</v>
      </c>
      <c r="Q188" s="98">
        <f>SUM(P188*$E189*$F189*$H189*$J189*$Q$11)</f>
        <v>0</v>
      </c>
      <c r="R188" s="565">
        <v>0</v>
      </c>
      <c r="S188" s="566">
        <f>SUM(R188*$E189*$F189*$H189*$J189*$S$11)</f>
        <v>0</v>
      </c>
      <c r="T188" s="250">
        <v>0</v>
      </c>
      <c r="U188" s="98">
        <f>SUM(T188*$E189*$F189*$H189*$J189*$U$11)</f>
        <v>0</v>
      </c>
      <c r="V188" s="250">
        <v>0</v>
      </c>
      <c r="W188" s="98">
        <f>SUM(V188*$E189*$F189*$H189*$J189*$W$11)</f>
        <v>0</v>
      </c>
      <c r="X188" s="250"/>
      <c r="Y188" s="97">
        <f>SUM(X188*$E189*$F189*$H189*$J189*$Y$11)</f>
        <v>0</v>
      </c>
      <c r="Z188" s="326">
        <v>0</v>
      </c>
      <c r="AA188" s="98">
        <v>0</v>
      </c>
      <c r="AB188" s="97">
        <v>3</v>
      </c>
      <c r="AC188" s="98">
        <f>AB188*E189*F189*H189*J189</f>
        <v>61417.440000000002</v>
      </c>
      <c r="AD188" s="250">
        <v>0</v>
      </c>
      <c r="AE188" s="98">
        <v>0</v>
      </c>
      <c r="AF188" s="250">
        <v>5</v>
      </c>
      <c r="AG188" s="98">
        <f>AF188*E189*F189*H189*J189</f>
        <v>102362.4</v>
      </c>
      <c r="AH188" s="250">
        <v>0</v>
      </c>
      <c r="AI188" s="98">
        <v>0</v>
      </c>
      <c r="AJ188" s="356">
        <v>12</v>
      </c>
      <c r="AK188" s="98">
        <f>AJ188*$E189*$F189*$H189*$K189*$AK$11</f>
        <v>294803.712</v>
      </c>
      <c r="AL188" s="326"/>
      <c r="AM188" s="98">
        <f>SUM(AL188*$E189*$F189*$H189*$J189*$AM$11)</f>
        <v>0</v>
      </c>
      <c r="AN188" s="250"/>
      <c r="AO188" s="97">
        <f>SUM(AN188*$E189*$F189*$H189*$J189*$AO$11)</f>
        <v>0</v>
      </c>
      <c r="AP188" s="250">
        <v>0</v>
      </c>
      <c r="AQ188" s="98">
        <f>SUM(AP188*$E189*$F189*$H189*$J189*$AQ$11)</f>
        <v>0</v>
      </c>
      <c r="AR188" s="250">
        <v>0</v>
      </c>
      <c r="AS188" s="98">
        <f>SUM(AR188*$E189*$F189*$H189*$J189*$AS$11)</f>
        <v>0</v>
      </c>
      <c r="AT188" s="250"/>
      <c r="AU188" s="98">
        <f>SUM(AT188*$E189*$F189*$H189*$J189*$AU$11)</f>
        <v>0</v>
      </c>
      <c r="AV188" s="250"/>
      <c r="AW188" s="98">
        <f>SUM(AV188*$E189*$F189*$H189*$J189*$AW$11)</f>
        <v>0</v>
      </c>
      <c r="AX188" s="250">
        <v>5</v>
      </c>
      <c r="AY188" s="98">
        <f>SUM(AX188*$E189*$F189*$H189*$J189*$AY$11)</f>
        <v>102362.4</v>
      </c>
      <c r="AZ188" s="250"/>
      <c r="BA188" s="98">
        <f>SUM(AZ188*$E189*$F189*$H189*$J189*$BA$11)</f>
        <v>0</v>
      </c>
      <c r="BB188" s="97">
        <v>6</v>
      </c>
      <c r="BC188" s="98">
        <f>SUM(BB188*$E189*$F189*$H189*$J189*$BC$11)</f>
        <v>122834.88</v>
      </c>
      <c r="BD188" s="250">
        <v>30</v>
      </c>
      <c r="BE188" s="98">
        <f>SUM(BD188*$E189*$F189*$H189*$J189*$BE$11)</f>
        <v>614174.39999999991</v>
      </c>
      <c r="BF188" s="250">
        <v>0</v>
      </c>
      <c r="BG188" s="98">
        <f>SUM(BF188*$E189*$F189*$H189*$J189*$BG$11)</f>
        <v>0</v>
      </c>
      <c r="BH188" s="250"/>
      <c r="BI188" s="98">
        <f>SUM(BH188*$E189*$F189*$H189*$J189*$BI$11)</f>
        <v>0</v>
      </c>
      <c r="BJ188" s="250">
        <v>11</v>
      </c>
      <c r="BK188" s="98">
        <f>SUM(BJ188*$E189*$F189*$H189*$J189*$BK$11)</f>
        <v>225197.28</v>
      </c>
      <c r="BL188" s="250">
        <v>0</v>
      </c>
      <c r="BM188" s="98">
        <f>BL188*$E189*$F189*$H189*$K189*$BM$11</f>
        <v>0</v>
      </c>
      <c r="BN188" s="250">
        <v>0</v>
      </c>
      <c r="BO188" s="98">
        <f>BN188*$E189*$F189*$H189*$K189*$BO$11</f>
        <v>0</v>
      </c>
      <c r="BP188" s="353"/>
      <c r="BQ188" s="98">
        <f>BP188*$E189*$F189*$H189*$K189*$BQ$11</f>
        <v>0</v>
      </c>
      <c r="BR188" s="97">
        <v>5</v>
      </c>
      <c r="BS188" s="98">
        <f>BR188*$E189*$F189*$H189*$K189*$BS$11</f>
        <v>122834.87999999999</v>
      </c>
      <c r="BT188" s="250">
        <v>0</v>
      </c>
      <c r="BU188" s="98">
        <f>BT188*$E189*$F189*$H189*$K189*$BU$11</f>
        <v>0</v>
      </c>
      <c r="BV188" s="327">
        <v>23</v>
      </c>
      <c r="BW188" s="98">
        <f>BV188*$E189*$F189*$H189*$K189*$BW$11</f>
        <v>565040.44800000009</v>
      </c>
      <c r="BX188" s="250">
        <v>60</v>
      </c>
      <c r="BY188" s="98">
        <f>BX188*$E189*$F189*$H189*$K189*$BY$11</f>
        <v>1474018.56</v>
      </c>
      <c r="BZ188" s="327">
        <v>4</v>
      </c>
      <c r="CA188" s="329">
        <f>BZ188*$E189*$F189*$H189*$K189*$CA$11</f>
        <v>98267.903999999995</v>
      </c>
      <c r="CB188" s="330">
        <v>10</v>
      </c>
      <c r="CC188" s="98">
        <f>CB188*$E189*$F189*$H189*$K189*$CC$11</f>
        <v>245669.75999999998</v>
      </c>
      <c r="CD188" s="250"/>
      <c r="CE188" s="98">
        <f>CD188*$E189*$F189*$H189*$K189*$CE$11</f>
        <v>0</v>
      </c>
      <c r="CF188" s="250">
        <v>48</v>
      </c>
      <c r="CG188" s="98">
        <f>CF188*$E189*$F189*$H189*$K189*$CG$11</f>
        <v>1179214.848</v>
      </c>
      <c r="CH188" s="330">
        <v>18</v>
      </c>
      <c r="CI188" s="98">
        <f>CH188*$E189*$F189*$H189*$K189*$CI$11</f>
        <v>442205.56800000003</v>
      </c>
      <c r="CJ188" s="330">
        <v>15</v>
      </c>
      <c r="CK188" s="98">
        <f>CJ188*$E189*$F189*$H189*$K189*$CK$11</f>
        <v>368504.64</v>
      </c>
      <c r="CL188" s="250">
        <v>14</v>
      </c>
      <c r="CM188" s="98">
        <f>CL188*$E189*$F189*$H189*$K189*$CM$11</f>
        <v>343937.66399999999</v>
      </c>
      <c r="CN188" s="250"/>
      <c r="CO188" s="98">
        <f>CN188*$E189*$F189*$H189*$K189*$CO$11</f>
        <v>0</v>
      </c>
      <c r="CP188" s="330">
        <v>2</v>
      </c>
      <c r="CQ188" s="98">
        <f>CP188*$E189*$F189*$H189*$L189*$CQ$11</f>
        <v>65219.472000000002</v>
      </c>
      <c r="CR188" s="330">
        <v>12</v>
      </c>
      <c r="CS188" s="98">
        <f>CR188*$E189*$F189*$H189*$M189*$CS$11</f>
        <v>450979.48800000001</v>
      </c>
      <c r="CT188" s="97"/>
      <c r="CU188" s="98">
        <f>CT188*E189*F189*H189</f>
        <v>0</v>
      </c>
      <c r="CV188" s="97"/>
      <c r="CW188" s="98"/>
      <c r="CX188" s="331">
        <f t="shared" ref="CX188:CY191" si="403">SUM(P188+N189+Z188+R188+T188+AB188+X188+V188+AD188+AH188+AF188+AJ188+AL188+AP188+BL188+BR188+AN188+AZ188+BB188+CD188+CF188+CB188+CH188+CJ188+BV188+BX188+AR188+AT188+AV188+AX188+BN188+BP188+BT188+BD188+BF188+BH188+BJ188+BZ188+CL188+CN188+CP188+CR188+CT188+CV188)</f>
        <v>290</v>
      </c>
      <c r="CY188" s="331">
        <f t="shared" si="403"/>
        <v>7022353.1040000003</v>
      </c>
    </row>
    <row r="189" spans="1:103" x14ac:dyDescent="0.25">
      <c r="A189" s="91"/>
      <c r="B189" s="91">
        <v>132</v>
      </c>
      <c r="C189" s="245" t="s">
        <v>1166</v>
      </c>
      <c r="D189" s="92" t="s">
        <v>1167</v>
      </c>
      <c r="E189" s="246">
        <v>13540</v>
      </c>
      <c r="F189" s="93">
        <v>1.08</v>
      </c>
      <c r="G189" s="93"/>
      <c r="H189" s="247">
        <v>1</v>
      </c>
      <c r="I189" s="248"/>
      <c r="J189" s="95">
        <v>1.4</v>
      </c>
      <c r="K189" s="95">
        <v>1.68</v>
      </c>
      <c r="L189" s="95">
        <v>2.23</v>
      </c>
      <c r="M189" s="96">
        <v>2.57</v>
      </c>
      <c r="N189" s="249">
        <v>7</v>
      </c>
      <c r="O189" s="98">
        <f>SUM(N189*$E189*$F189*$H189*$J189*$O$11)</f>
        <v>143307.36000000002</v>
      </c>
      <c r="P189" s="250">
        <v>0</v>
      </c>
      <c r="Q189" s="98">
        <f>SUM(P189*$E190*$F190*$H190*$J190*$Q$11)</f>
        <v>0</v>
      </c>
      <c r="R189" s="565">
        <v>0</v>
      </c>
      <c r="S189" s="566">
        <f>SUM(R189*$E190*$F190*$H190*$J190*$S$11)</f>
        <v>0</v>
      </c>
      <c r="T189" s="250">
        <v>0</v>
      </c>
      <c r="U189" s="98">
        <f>SUM(T189*$E190*$F190*$H190*$J190*$U$11)</f>
        <v>0</v>
      </c>
      <c r="V189" s="250"/>
      <c r="W189" s="98">
        <f>SUM(V189*$E190*$F190*$H190*$J190*$W$11)</f>
        <v>0</v>
      </c>
      <c r="X189" s="250"/>
      <c r="Y189" s="97">
        <f>SUM(X189*$E190*$F190*$H190*$J190*$Y$11)</f>
        <v>0</v>
      </c>
      <c r="Z189" s="326">
        <v>0</v>
      </c>
      <c r="AA189" s="98">
        <v>0</v>
      </c>
      <c r="AB189" s="250">
        <v>0</v>
      </c>
      <c r="AC189" s="98">
        <v>0</v>
      </c>
      <c r="AD189" s="250">
        <v>0</v>
      </c>
      <c r="AE189" s="98">
        <v>0</v>
      </c>
      <c r="AF189" s="250">
        <v>0</v>
      </c>
      <c r="AG189" s="98">
        <f>AF189*E190*F190*H190*J190</f>
        <v>0</v>
      </c>
      <c r="AH189" s="250">
        <v>0</v>
      </c>
      <c r="AI189" s="98">
        <v>0</v>
      </c>
      <c r="AJ189" s="250"/>
      <c r="AK189" s="98">
        <f>AJ189*$E190*$F190*$H190*$K190*$AK$11</f>
        <v>0</v>
      </c>
      <c r="AL189" s="326">
        <v>20</v>
      </c>
      <c r="AM189" s="98">
        <f>SUM(AL189*$E190*$F190*$H190*$J190*$AM$11)</f>
        <v>534559.19999999995</v>
      </c>
      <c r="AN189" s="250"/>
      <c r="AO189" s="97">
        <f>SUM(AN189*$E190*$F190*$H190*$J190*$AO$11)</f>
        <v>0</v>
      </c>
      <c r="AP189" s="250">
        <v>0</v>
      </c>
      <c r="AQ189" s="98">
        <f>SUM(AP189*$E190*$F190*$H190*$J190*$AQ$11)</f>
        <v>0</v>
      </c>
      <c r="AR189" s="250">
        <v>0</v>
      </c>
      <c r="AS189" s="98">
        <f>SUM(AR189*$E190*$F190*$H190*$J190*$AS$11)</f>
        <v>0</v>
      </c>
      <c r="AT189" s="250"/>
      <c r="AU189" s="98">
        <f>SUM(AT189*$E190*$F190*$H190*$J190*$AU$11)</f>
        <v>0</v>
      </c>
      <c r="AV189" s="250"/>
      <c r="AW189" s="98">
        <f>SUM(AV189*$E190*$F190*$H190*$J190*$AW$11)</f>
        <v>0</v>
      </c>
      <c r="AX189" s="250"/>
      <c r="AY189" s="98">
        <f>SUM(AX189*$E190*$F190*$H190*$J190*$AY$11)</f>
        <v>0</v>
      </c>
      <c r="AZ189" s="250">
        <v>0</v>
      </c>
      <c r="BA189" s="98">
        <f>SUM(AZ189*$E190*$F190*$H190*$J190*$BA$11)</f>
        <v>0</v>
      </c>
      <c r="BB189" s="250">
        <v>0</v>
      </c>
      <c r="BC189" s="98">
        <f>SUM(BB189*$E190*$F190*$H190*$J190*$BC$11)</f>
        <v>0</v>
      </c>
      <c r="BD189" s="250">
        <v>0</v>
      </c>
      <c r="BE189" s="98">
        <f>SUM(BD189*$E190*$F190*$H190*$J190*$BE$11)</f>
        <v>0</v>
      </c>
      <c r="BF189" s="250">
        <v>0</v>
      </c>
      <c r="BG189" s="98">
        <f>SUM(BF189*$E190*$F190*$H190*$J190*$BG$11)</f>
        <v>0</v>
      </c>
      <c r="BH189" s="250">
        <v>0</v>
      </c>
      <c r="BI189" s="98">
        <f>SUM(BH189*$E190*$F190*$H190*$J190*$BI$11)</f>
        <v>0</v>
      </c>
      <c r="BJ189" s="250"/>
      <c r="BK189" s="98">
        <f>SUM(BJ189*$E190*$F190*$H190*$J190*$BK$11)</f>
        <v>0</v>
      </c>
      <c r="BL189" s="250">
        <v>0</v>
      </c>
      <c r="BM189" s="98">
        <f>BL189*$E190*$F190*$H190*$K190*$BM$11</f>
        <v>0</v>
      </c>
      <c r="BN189" s="330"/>
      <c r="BO189" s="98">
        <f>BN189*$E190*$F190*$H190*$K190*$BO$11</f>
        <v>0</v>
      </c>
      <c r="BP189" s="353"/>
      <c r="BQ189" s="98">
        <f>BP189*$E190*$F190*$H190*$K190*$BQ$11</f>
        <v>0</v>
      </c>
      <c r="BR189" s="97">
        <v>8</v>
      </c>
      <c r="BS189" s="98">
        <f>BR189*$E190*$F190*$H190*$K190*$BS$11</f>
        <v>256588.41599999997</v>
      </c>
      <c r="BT189" s="250"/>
      <c r="BU189" s="98">
        <f>BT189*$E190*$F190*$H190*$K190*$BU$11</f>
        <v>0</v>
      </c>
      <c r="BV189" s="328">
        <v>0</v>
      </c>
      <c r="BW189" s="98">
        <f>BV189*$E190*$F190*$H190*$K190*$BW$11</f>
        <v>0</v>
      </c>
      <c r="BX189" s="250">
        <v>1</v>
      </c>
      <c r="BY189" s="98">
        <f>BX189*$E190*$F190*$H190*$K190*$BY$11</f>
        <v>32073.551999999996</v>
      </c>
      <c r="BZ189" s="328"/>
      <c r="CA189" s="329">
        <f>BZ189*$E190*$F190*$H190*$K190*$CA$11</f>
        <v>0</v>
      </c>
      <c r="CB189" s="250">
        <v>0</v>
      </c>
      <c r="CC189" s="98">
        <f>CB189*$E190*$F190*$H190*$K190*$CC$11</f>
        <v>0</v>
      </c>
      <c r="CD189" s="250"/>
      <c r="CE189" s="98">
        <f>CD189*$E190*$F190*$H190*$K190*$CE$11</f>
        <v>0</v>
      </c>
      <c r="CF189" s="250">
        <v>17</v>
      </c>
      <c r="CG189" s="98">
        <f>CF189*$E190*$F190*$H190*$K190*$CG$11</f>
        <v>545250.38399999996</v>
      </c>
      <c r="CH189" s="250"/>
      <c r="CI189" s="98">
        <f>CH189*$E190*$F190*$H190*$K190*$CI$11</f>
        <v>0</v>
      </c>
      <c r="CJ189" s="250"/>
      <c r="CK189" s="98">
        <f>CJ189*$E190*$F190*$H190*$K190*$CK$11</f>
        <v>0</v>
      </c>
      <c r="CL189" s="250"/>
      <c r="CM189" s="98">
        <f>CL189*$E190*$F190*$H190*$K190*$CM$11</f>
        <v>0</v>
      </c>
      <c r="CN189" s="250">
        <v>0</v>
      </c>
      <c r="CO189" s="98">
        <f>CN189*$E190*$F190*$H190*$K190*$CO$11</f>
        <v>0</v>
      </c>
      <c r="CP189" s="250">
        <v>0</v>
      </c>
      <c r="CQ189" s="98">
        <f>CP189*$E190*$F190*$H190*$L190*$CQ$11</f>
        <v>0</v>
      </c>
      <c r="CR189" s="250"/>
      <c r="CS189" s="98">
        <f>CR189*$E190*$F190*$H190*$M190*$CS$11</f>
        <v>0</v>
      </c>
      <c r="CT189" s="97"/>
      <c r="CU189" s="98">
        <f>CT189*E190*F190*H190</f>
        <v>0</v>
      </c>
      <c r="CV189" s="97"/>
      <c r="CW189" s="98"/>
      <c r="CX189" s="331">
        <f t="shared" si="403"/>
        <v>112</v>
      </c>
      <c r="CY189" s="331">
        <f t="shared" si="403"/>
        <v>3132516.912</v>
      </c>
    </row>
    <row r="190" spans="1:103" ht="21" customHeight="1" x14ac:dyDescent="0.25">
      <c r="A190" s="91"/>
      <c r="B190" s="91">
        <v>133</v>
      </c>
      <c r="C190" s="245" t="s">
        <v>1168</v>
      </c>
      <c r="D190" s="92" t="s">
        <v>1169</v>
      </c>
      <c r="E190" s="246">
        <v>13540</v>
      </c>
      <c r="F190" s="93">
        <v>1.41</v>
      </c>
      <c r="G190" s="93"/>
      <c r="H190" s="247">
        <v>1</v>
      </c>
      <c r="I190" s="248"/>
      <c r="J190" s="95">
        <v>1.4</v>
      </c>
      <c r="K190" s="95">
        <v>1.68</v>
      </c>
      <c r="L190" s="95">
        <v>2.23</v>
      </c>
      <c r="M190" s="96">
        <v>2.57</v>
      </c>
      <c r="N190" s="249">
        <v>66</v>
      </c>
      <c r="O190" s="98">
        <f>SUM(N190*$E190*$F190*$H190*$J190*$O$11)</f>
        <v>1764045.3599999999</v>
      </c>
      <c r="P190" s="249"/>
      <c r="Q190" s="98">
        <f>SUM(P190*$E191*$F191*$H191*$J191*$Q$11)</f>
        <v>0</v>
      </c>
      <c r="R190" s="573"/>
      <c r="S190" s="566">
        <f>SUM(R190*$E191*$F191*$H191*$J191*$S$11)</f>
        <v>0</v>
      </c>
      <c r="T190" s="249"/>
      <c r="U190" s="98">
        <f>SUM(T190*$E191*$F191*$H191*$J191*$U$11)</f>
        <v>0</v>
      </c>
      <c r="V190" s="249"/>
      <c r="W190" s="98">
        <f>SUM(V190*$E191*$F191*$H191*$J191*$W$11)</f>
        <v>0</v>
      </c>
      <c r="X190" s="250"/>
      <c r="Y190" s="97">
        <f>SUM(X190*$E191*$F191*$H191*$J191*$Y$11)</f>
        <v>0</v>
      </c>
      <c r="Z190" s="326"/>
      <c r="AA190" s="98"/>
      <c r="AB190" s="249"/>
      <c r="AC190" s="98"/>
      <c r="AD190" s="249"/>
      <c r="AE190" s="98"/>
      <c r="AF190" s="249"/>
      <c r="AG190" s="98">
        <f>AF190*E191*F191*H191*J191</f>
        <v>0</v>
      </c>
      <c r="AH190" s="249"/>
      <c r="AI190" s="98"/>
      <c r="AJ190" s="249"/>
      <c r="AK190" s="98">
        <f>AJ190*$E191*$F191*$H191*$K191*$AK$11</f>
        <v>0</v>
      </c>
      <c r="AL190" s="326"/>
      <c r="AM190" s="98">
        <f>SUM(AL190*$E191*$F191*$H191*$J191*$AM$11)</f>
        <v>0</v>
      </c>
      <c r="AN190" s="249"/>
      <c r="AO190" s="97">
        <f>SUM(AN190*$E191*$F191*$H191*$J191*$AO$11)</f>
        <v>0</v>
      </c>
      <c r="AP190" s="249"/>
      <c r="AQ190" s="98">
        <f>SUM(AP190*$E191*$F191*$H191*$J191*$AQ$11)</f>
        <v>0</v>
      </c>
      <c r="AR190" s="249"/>
      <c r="AS190" s="98">
        <f>SUM(AR190*$E191*$F191*$H191*$J191*$AS$11)</f>
        <v>0</v>
      </c>
      <c r="AT190" s="249"/>
      <c r="AU190" s="98">
        <f>SUM(AT190*$E191*$F191*$H191*$J191*$AU$11)</f>
        <v>0</v>
      </c>
      <c r="AV190" s="249"/>
      <c r="AW190" s="98">
        <f>SUM(AV190*$E191*$F191*$H191*$J191*$AW$11)</f>
        <v>0</v>
      </c>
      <c r="AX190" s="250"/>
      <c r="AY190" s="98">
        <f>SUM(AX190*$E191*$F191*$H191*$J191*$AY$11)</f>
        <v>0</v>
      </c>
      <c r="AZ190" s="249"/>
      <c r="BA190" s="98">
        <f>SUM(AZ190*$E191*$F191*$H191*$J191*$BA$11)</f>
        <v>0</v>
      </c>
      <c r="BB190" s="249"/>
      <c r="BC190" s="98">
        <f>SUM(BB190*$E191*$F191*$H191*$J191*$BC$11)</f>
        <v>0</v>
      </c>
      <c r="BD190" s="249"/>
      <c r="BE190" s="98">
        <f>SUM(BD190*$E191*$F191*$H191*$J191*$BE$11)</f>
        <v>0</v>
      </c>
      <c r="BF190" s="249"/>
      <c r="BG190" s="98">
        <f>SUM(BF190*$E191*$F191*$H191*$J191*$BG$11)</f>
        <v>0</v>
      </c>
      <c r="BH190" s="249"/>
      <c r="BI190" s="98">
        <f>SUM(BH190*$E191*$F191*$H191*$J191*$BI$11)</f>
        <v>0</v>
      </c>
      <c r="BJ190" s="250"/>
      <c r="BK190" s="98">
        <f>SUM(BJ190*$E191*$F191*$H191*$J191*$BK$11)</f>
        <v>0</v>
      </c>
      <c r="BL190" s="249"/>
      <c r="BM190" s="98">
        <f>BL190*$E191*$F191*$H191*$K191*$BM$11</f>
        <v>0</v>
      </c>
      <c r="BN190" s="249"/>
      <c r="BO190" s="98">
        <f>BN190*$E191*$F191*$H191*$K191*$BO$11</f>
        <v>0</v>
      </c>
      <c r="BP190" s="360"/>
      <c r="BQ190" s="98">
        <f>BP190*$E191*$F191*$H191*$K191*$BQ$11</f>
        <v>0</v>
      </c>
      <c r="BR190" s="249"/>
      <c r="BS190" s="98">
        <f>BR190*$E191*$F191*$H191*$K191*$BS$11</f>
        <v>0</v>
      </c>
      <c r="BT190" s="249"/>
      <c r="BU190" s="98">
        <f>BT190*$E191*$F191*$H191*$K191*$BU$11</f>
        <v>0</v>
      </c>
      <c r="BV190" s="350"/>
      <c r="BW190" s="98">
        <f>BV190*$E191*$F191*$H191*$K191*$BW$11</f>
        <v>0</v>
      </c>
      <c r="BX190" s="249"/>
      <c r="BY190" s="98">
        <f>BX190*$E191*$F191*$H191*$K191*$BY$11</f>
        <v>0</v>
      </c>
      <c r="BZ190" s="350"/>
      <c r="CA190" s="329">
        <f>BZ190*$E191*$F191*$H191*$K191*$CA$11</f>
        <v>0</v>
      </c>
      <c r="CB190" s="249"/>
      <c r="CC190" s="98">
        <f>CB190*$E191*$F191*$H191*$K191*$CC$11</f>
        <v>0</v>
      </c>
      <c r="CD190" s="249"/>
      <c r="CE190" s="98">
        <f>CD190*$E191*$F191*$H191*$K191*$CE$11</f>
        <v>0</v>
      </c>
      <c r="CF190" s="249"/>
      <c r="CG190" s="98">
        <f>CF190*$E191*$F191*$H191*$K191*$CG$11</f>
        <v>0</v>
      </c>
      <c r="CH190" s="249"/>
      <c r="CI190" s="98">
        <f>CH190*$E191*$F191*$H191*$K191*$CI$11</f>
        <v>0</v>
      </c>
      <c r="CJ190" s="250"/>
      <c r="CK190" s="98">
        <f>CJ190*$E191*$F191*$H191*$K191*$CK$11</f>
        <v>0</v>
      </c>
      <c r="CL190" s="250"/>
      <c r="CM190" s="98">
        <f>CL190*$E191*$F191*$H191*$K191*$CM$11</f>
        <v>0</v>
      </c>
      <c r="CN190" s="249"/>
      <c r="CO190" s="98">
        <f>CN190*$E191*$F191*$H191*$K191*$CO$11</f>
        <v>0</v>
      </c>
      <c r="CP190" s="249"/>
      <c r="CQ190" s="98">
        <f>CP190*$E191*$F191*$H191*$L191*$CQ$11</f>
        <v>0</v>
      </c>
      <c r="CR190" s="249"/>
      <c r="CS190" s="98">
        <f>CR190*$E191*$F191*$H191*$M191*$CS$11</f>
        <v>0</v>
      </c>
      <c r="CT190" s="97"/>
      <c r="CU190" s="98">
        <f>CT190*E191*F191*H191</f>
        <v>0</v>
      </c>
      <c r="CV190" s="97"/>
      <c r="CW190" s="98"/>
      <c r="CX190" s="331">
        <f t="shared" si="403"/>
        <v>0</v>
      </c>
      <c r="CY190" s="331">
        <f t="shared" si="403"/>
        <v>0</v>
      </c>
    </row>
    <row r="191" spans="1:103" x14ac:dyDescent="0.25">
      <c r="A191" s="91"/>
      <c r="B191" s="91">
        <v>134</v>
      </c>
      <c r="C191" s="245" t="s">
        <v>1170</v>
      </c>
      <c r="D191" s="92" t="s">
        <v>848</v>
      </c>
      <c r="E191" s="246">
        <v>13540</v>
      </c>
      <c r="F191" s="93">
        <v>2.58</v>
      </c>
      <c r="G191" s="93"/>
      <c r="H191" s="247">
        <v>1</v>
      </c>
      <c r="I191" s="248"/>
      <c r="J191" s="95">
        <v>1.4</v>
      </c>
      <c r="K191" s="95">
        <v>1.68</v>
      </c>
      <c r="L191" s="95">
        <v>2.23</v>
      </c>
      <c r="M191" s="96">
        <v>2.57</v>
      </c>
      <c r="N191" s="249"/>
      <c r="O191" s="98">
        <f>SUM(N191*$E191*$F191*$H191*$J191*$O$11)</f>
        <v>0</v>
      </c>
      <c r="P191" s="249"/>
      <c r="Q191" s="98">
        <f>SUM(P191*$E192*$F192*$H192*$J192*$Q$11)</f>
        <v>0</v>
      </c>
      <c r="R191" s="573"/>
      <c r="S191" s="566">
        <f>SUM(R191*$E192*$F192*$H192*$J192*$S$11)</f>
        <v>0</v>
      </c>
      <c r="T191" s="249"/>
      <c r="U191" s="98">
        <f>SUM(T191*$E192*$F192*$H192*$J192*$U$11)</f>
        <v>0</v>
      </c>
      <c r="V191" s="249"/>
      <c r="W191" s="98">
        <f>SUM(V191*$E192*$F192*$H192*$J192*$W$11)</f>
        <v>0</v>
      </c>
      <c r="X191" s="250"/>
      <c r="Y191" s="97">
        <f>SUM(X191*$E192*$F192*$H192*$J192*$Y$11)</f>
        <v>0</v>
      </c>
      <c r="Z191" s="326"/>
      <c r="AA191" s="98"/>
      <c r="AB191" s="249"/>
      <c r="AC191" s="98"/>
      <c r="AD191" s="249"/>
      <c r="AE191" s="98"/>
      <c r="AF191" s="249"/>
      <c r="AG191" s="98">
        <f>AF191*E192*F192*H192*J192</f>
        <v>0</v>
      </c>
      <c r="AH191" s="249"/>
      <c r="AI191" s="98"/>
      <c r="AJ191" s="249"/>
      <c r="AK191" s="98">
        <f>AJ191*$E192*$F192*$H192*$K192*$AK$11</f>
        <v>0</v>
      </c>
      <c r="AL191" s="326"/>
      <c r="AM191" s="98">
        <f>SUM(AL191*$E192*$F192*$H192*$J192*$AM$11)</f>
        <v>0</v>
      </c>
      <c r="AN191" s="249"/>
      <c r="AO191" s="97">
        <f>SUM(AN191*$E192*$F192*$H192*$J192*$AO$11)</f>
        <v>0</v>
      </c>
      <c r="AP191" s="249"/>
      <c r="AQ191" s="98">
        <f>SUM(AP191*$E192*$F192*$H192*$J192*$AQ$11)</f>
        <v>0</v>
      </c>
      <c r="AR191" s="249"/>
      <c r="AS191" s="98">
        <f>SUM(AR191*$E192*$F192*$H192*$J192*$AS$11)</f>
        <v>0</v>
      </c>
      <c r="AT191" s="249"/>
      <c r="AU191" s="98">
        <f>SUM(AT191*$E192*$F192*$H192*$J192*$AU$11)</f>
        <v>0</v>
      </c>
      <c r="AV191" s="249"/>
      <c r="AW191" s="98">
        <f>SUM(AV191*$E192*$F192*$H192*$J192*$AW$11)</f>
        <v>0</v>
      </c>
      <c r="AX191" s="249"/>
      <c r="AY191" s="98">
        <f>SUM(AX191*$E192*$F192*$H192*$J192*$AY$11)</f>
        <v>0</v>
      </c>
      <c r="AZ191" s="249"/>
      <c r="BA191" s="98">
        <f>SUM(AZ191*$E192*$F192*$H192*$J192*$BA$11)</f>
        <v>0</v>
      </c>
      <c r="BB191" s="249"/>
      <c r="BC191" s="98">
        <f>SUM(BB191*$E192*$F192*$H192*$J192*$BC$11)</f>
        <v>0</v>
      </c>
      <c r="BD191" s="249"/>
      <c r="BE191" s="98">
        <f>SUM(BD191*$E192*$F192*$H192*$J192*$BE$11)</f>
        <v>0</v>
      </c>
      <c r="BF191" s="249"/>
      <c r="BG191" s="98">
        <f>SUM(BF191*$E192*$F192*$H192*$J192*$BG$11)</f>
        <v>0</v>
      </c>
      <c r="BH191" s="249"/>
      <c r="BI191" s="98">
        <f>SUM(BH191*$E192*$F192*$H192*$J192*$BI$11)</f>
        <v>0</v>
      </c>
      <c r="BJ191" s="249"/>
      <c r="BK191" s="98">
        <f>SUM(BJ191*$E192*$F192*$H192*$J192*$BK$11)</f>
        <v>0</v>
      </c>
      <c r="BL191" s="249"/>
      <c r="BM191" s="98">
        <f>BL191*$E192*$F192*$H192*$K192*$BM$11</f>
        <v>0</v>
      </c>
      <c r="BN191" s="249"/>
      <c r="BO191" s="98">
        <f>BN191*$E192*$F192*$H192*$K192*$BO$11</f>
        <v>0</v>
      </c>
      <c r="BP191" s="360"/>
      <c r="BQ191" s="98">
        <f>BP191*$E192*$F192*$H192*$K192*$BQ$11</f>
        <v>0</v>
      </c>
      <c r="BR191" s="249"/>
      <c r="BS191" s="98">
        <f>BR191*$E192*$F192*$H192*$K192*$BS$11</f>
        <v>0</v>
      </c>
      <c r="BT191" s="249"/>
      <c r="BU191" s="98">
        <f>BT191*$E192*$F192*$H192*$K192*$BU$11</f>
        <v>0</v>
      </c>
      <c r="BV191" s="350"/>
      <c r="BW191" s="98">
        <f>BV191*$E192*$F192*$H192*$K192*$BW$11</f>
        <v>0</v>
      </c>
      <c r="BX191" s="249"/>
      <c r="BY191" s="98">
        <f>BX191*$E192*$F192*$H192*$K192*$BY$11</f>
        <v>0</v>
      </c>
      <c r="BZ191" s="350"/>
      <c r="CA191" s="329">
        <f>BZ191*$E192*$F192*$H192*$K192*$CA$11</f>
        <v>0</v>
      </c>
      <c r="CB191" s="249"/>
      <c r="CC191" s="98">
        <f>CB191*$E192*$F192*$H192*$K192*$CC$11</f>
        <v>0</v>
      </c>
      <c r="CD191" s="249"/>
      <c r="CE191" s="98">
        <f>CD191*$E192*$F192*$H192*$K192*$CE$11</f>
        <v>0</v>
      </c>
      <c r="CF191" s="249"/>
      <c r="CG191" s="98">
        <f>CF191*$E192*$F192*$H192*$K192*$CG$11</f>
        <v>0</v>
      </c>
      <c r="CH191" s="249"/>
      <c r="CI191" s="98">
        <f>CH191*$E192*$F192*$H192*$K192*$CI$11</f>
        <v>0</v>
      </c>
      <c r="CJ191" s="249"/>
      <c r="CK191" s="98">
        <f>CJ191*$E192*$F192*$H192*$K192*$CK$11</f>
        <v>0</v>
      </c>
      <c r="CL191" s="249"/>
      <c r="CM191" s="98">
        <f>CL191*$E192*$F192*$H192*$K192*$CM$11</f>
        <v>0</v>
      </c>
      <c r="CN191" s="249"/>
      <c r="CO191" s="98">
        <f>CN191*$E192*$F192*$H192*$K192*$CO$11</f>
        <v>0</v>
      </c>
      <c r="CP191" s="249"/>
      <c r="CQ191" s="98">
        <f>CP191*$E192*$F192*$H192*$L192*$CQ$11</f>
        <v>0</v>
      </c>
      <c r="CR191" s="249"/>
      <c r="CS191" s="98">
        <f>CR191*$E192*$F192*$H192*$M192*$CS$11</f>
        <v>0</v>
      </c>
      <c r="CT191" s="97"/>
      <c r="CU191" s="98">
        <f>CT191*E192*F192*H192</f>
        <v>0</v>
      </c>
      <c r="CV191" s="97"/>
      <c r="CW191" s="98"/>
      <c r="CX191" s="331">
        <f t="shared" si="403"/>
        <v>0</v>
      </c>
      <c r="CY191" s="331">
        <f t="shared" si="403"/>
        <v>0</v>
      </c>
    </row>
    <row r="192" spans="1:103" ht="45" x14ac:dyDescent="0.25">
      <c r="A192" s="91"/>
      <c r="B192" s="91">
        <v>135</v>
      </c>
      <c r="C192" s="245" t="s">
        <v>1171</v>
      </c>
      <c r="D192" s="92" t="s">
        <v>1172</v>
      </c>
      <c r="E192" s="246">
        <v>13540</v>
      </c>
      <c r="F192" s="88">
        <v>12.27</v>
      </c>
      <c r="G192" s="88"/>
      <c r="H192" s="247">
        <v>1</v>
      </c>
      <c r="I192" s="248"/>
      <c r="J192" s="95">
        <v>1.4</v>
      </c>
      <c r="K192" s="95">
        <v>1.68</v>
      </c>
      <c r="L192" s="95">
        <v>2.23</v>
      </c>
      <c r="M192" s="96">
        <v>2.57</v>
      </c>
      <c r="N192" s="249"/>
      <c r="O192" s="98">
        <f>SUM(N192*$E192*$F192*$H192*$J192*$O$11)</f>
        <v>0</v>
      </c>
      <c r="P192" s="156">
        <f t="shared" ref="O192:BZ193" si="404">SUM(P193:P198)</f>
        <v>0</v>
      </c>
      <c r="Q192" s="156">
        <f t="shared" si="404"/>
        <v>0</v>
      </c>
      <c r="R192" s="574">
        <f t="shared" si="404"/>
        <v>100</v>
      </c>
      <c r="S192" s="574">
        <f t="shared" si="404"/>
        <v>758240</v>
      </c>
      <c r="T192" s="156">
        <f t="shared" si="404"/>
        <v>0</v>
      </c>
      <c r="U192" s="156">
        <f t="shared" si="404"/>
        <v>0</v>
      </c>
      <c r="V192" s="156">
        <f t="shared" si="404"/>
        <v>0</v>
      </c>
      <c r="W192" s="156">
        <f t="shared" si="404"/>
        <v>0</v>
      </c>
      <c r="X192" s="156">
        <f t="shared" si="404"/>
        <v>10</v>
      </c>
      <c r="Y192" s="156">
        <f t="shared" si="404"/>
        <v>1477051.52</v>
      </c>
      <c r="Z192" s="156">
        <v>0</v>
      </c>
      <c r="AA192" s="156">
        <v>0</v>
      </c>
      <c r="AB192" s="156">
        <v>0</v>
      </c>
      <c r="AC192" s="156">
        <v>0</v>
      </c>
      <c r="AD192" s="156">
        <v>0</v>
      </c>
      <c r="AE192" s="156">
        <v>0</v>
      </c>
      <c r="AF192" s="156">
        <f>SUM(AF193:AF198)</f>
        <v>3</v>
      </c>
      <c r="AG192" s="156">
        <f>SUM(AG193:AG198)</f>
        <v>31846.079999999998</v>
      </c>
      <c r="AH192" s="156">
        <v>0</v>
      </c>
      <c r="AI192" s="156">
        <v>0</v>
      </c>
      <c r="AJ192" s="156">
        <f t="shared" ref="AJ192" si="405">SUM(AJ193:AJ198)</f>
        <v>0</v>
      </c>
      <c r="AK192" s="156">
        <f t="shared" si="404"/>
        <v>0</v>
      </c>
      <c r="AL192" s="156">
        <f t="shared" si="404"/>
        <v>0</v>
      </c>
      <c r="AM192" s="156">
        <f t="shared" si="404"/>
        <v>0</v>
      </c>
      <c r="AN192" s="156">
        <f t="shared" si="404"/>
        <v>0</v>
      </c>
      <c r="AO192" s="156">
        <f t="shared" si="404"/>
        <v>0</v>
      </c>
      <c r="AP192" s="156">
        <f t="shared" si="404"/>
        <v>0</v>
      </c>
      <c r="AQ192" s="156">
        <f t="shared" si="404"/>
        <v>0</v>
      </c>
      <c r="AR192" s="156">
        <f t="shared" si="404"/>
        <v>0</v>
      </c>
      <c r="AS192" s="156">
        <f t="shared" si="404"/>
        <v>0</v>
      </c>
      <c r="AT192" s="156">
        <f t="shared" si="404"/>
        <v>0</v>
      </c>
      <c r="AU192" s="156">
        <f t="shared" si="404"/>
        <v>0</v>
      </c>
      <c r="AV192" s="156">
        <f t="shared" si="404"/>
        <v>0</v>
      </c>
      <c r="AW192" s="156">
        <f t="shared" si="404"/>
        <v>0</v>
      </c>
      <c r="AX192" s="156">
        <f t="shared" si="404"/>
        <v>0</v>
      </c>
      <c r="AY192" s="156">
        <f t="shared" si="404"/>
        <v>0</v>
      </c>
      <c r="AZ192" s="156">
        <f t="shared" si="404"/>
        <v>0</v>
      </c>
      <c r="BA192" s="156">
        <f t="shared" si="404"/>
        <v>0</v>
      </c>
      <c r="BB192" s="156">
        <f t="shared" si="404"/>
        <v>0</v>
      </c>
      <c r="BC192" s="156">
        <f t="shared" si="404"/>
        <v>0</v>
      </c>
      <c r="BD192" s="156">
        <f t="shared" si="404"/>
        <v>0</v>
      </c>
      <c r="BE192" s="156">
        <f t="shared" si="404"/>
        <v>0</v>
      </c>
      <c r="BF192" s="156">
        <f t="shared" si="404"/>
        <v>0</v>
      </c>
      <c r="BG192" s="156">
        <f t="shared" si="404"/>
        <v>0</v>
      </c>
      <c r="BH192" s="156">
        <f t="shared" si="404"/>
        <v>0</v>
      </c>
      <c r="BI192" s="156">
        <f t="shared" si="404"/>
        <v>0</v>
      </c>
      <c r="BJ192" s="156">
        <f t="shared" si="404"/>
        <v>0</v>
      </c>
      <c r="BK192" s="156">
        <f t="shared" si="404"/>
        <v>0</v>
      </c>
      <c r="BL192" s="156">
        <f t="shared" si="404"/>
        <v>0</v>
      </c>
      <c r="BM192" s="156">
        <f t="shared" si="404"/>
        <v>0</v>
      </c>
      <c r="BN192" s="156">
        <f t="shared" si="404"/>
        <v>0</v>
      </c>
      <c r="BO192" s="156">
        <f t="shared" si="404"/>
        <v>0</v>
      </c>
      <c r="BP192" s="156">
        <f t="shared" si="404"/>
        <v>106</v>
      </c>
      <c r="BQ192" s="156">
        <f t="shared" si="404"/>
        <v>18788095.334399998</v>
      </c>
      <c r="BR192" s="156">
        <f t="shared" si="404"/>
        <v>0</v>
      </c>
      <c r="BS192" s="156">
        <f t="shared" si="404"/>
        <v>0</v>
      </c>
      <c r="BT192" s="156">
        <f t="shared" si="404"/>
        <v>55</v>
      </c>
      <c r="BU192" s="156">
        <f t="shared" si="404"/>
        <v>9748540.0319999997</v>
      </c>
      <c r="BV192" s="352">
        <f t="shared" si="404"/>
        <v>0</v>
      </c>
      <c r="BW192" s="156">
        <f t="shared" si="404"/>
        <v>0</v>
      </c>
      <c r="BX192" s="156">
        <f t="shared" si="404"/>
        <v>0</v>
      </c>
      <c r="BY192" s="156">
        <f t="shared" si="404"/>
        <v>0</v>
      </c>
      <c r="BZ192" s="352">
        <f t="shared" si="404"/>
        <v>11</v>
      </c>
      <c r="CA192" s="352">
        <f t="shared" ref="CA192:CY192" si="406">SUM(CA193:CA198)</f>
        <v>100087.67999999999</v>
      </c>
      <c r="CB192" s="156">
        <f t="shared" si="406"/>
        <v>0</v>
      </c>
      <c r="CC192" s="156">
        <f t="shared" si="406"/>
        <v>0</v>
      </c>
      <c r="CD192" s="156">
        <f t="shared" si="406"/>
        <v>0</v>
      </c>
      <c r="CE192" s="156">
        <f t="shared" si="406"/>
        <v>0</v>
      </c>
      <c r="CF192" s="156">
        <f t="shared" si="406"/>
        <v>285</v>
      </c>
      <c r="CG192" s="156">
        <f t="shared" si="406"/>
        <v>2126954.1888000001</v>
      </c>
      <c r="CH192" s="156">
        <f t="shared" si="406"/>
        <v>0</v>
      </c>
      <c r="CI192" s="156">
        <f t="shared" si="406"/>
        <v>0</v>
      </c>
      <c r="CJ192" s="156">
        <f t="shared" si="406"/>
        <v>0</v>
      </c>
      <c r="CK192" s="156">
        <f t="shared" si="406"/>
        <v>0</v>
      </c>
      <c r="CL192" s="156">
        <f t="shared" si="406"/>
        <v>0</v>
      </c>
      <c r="CM192" s="156">
        <f t="shared" si="406"/>
        <v>0</v>
      </c>
      <c r="CN192" s="156">
        <f t="shared" si="406"/>
        <v>0</v>
      </c>
      <c r="CO192" s="156">
        <f t="shared" si="406"/>
        <v>0</v>
      </c>
      <c r="CP192" s="156">
        <f t="shared" si="406"/>
        <v>0</v>
      </c>
      <c r="CQ192" s="156">
        <f t="shared" si="406"/>
        <v>0</v>
      </c>
      <c r="CR192" s="156">
        <f t="shared" si="406"/>
        <v>0</v>
      </c>
      <c r="CS192" s="156">
        <f t="shared" si="406"/>
        <v>0</v>
      </c>
      <c r="CT192" s="156">
        <f t="shared" si="406"/>
        <v>0</v>
      </c>
      <c r="CU192" s="156">
        <f t="shared" si="406"/>
        <v>0</v>
      </c>
      <c r="CV192" s="156">
        <f t="shared" si="406"/>
        <v>0</v>
      </c>
      <c r="CW192" s="156">
        <f t="shared" si="406"/>
        <v>0</v>
      </c>
      <c r="CX192" s="156">
        <f t="shared" si="406"/>
        <v>681</v>
      </c>
      <c r="CY192" s="156">
        <f t="shared" si="406"/>
        <v>49083968.819199994</v>
      </c>
    </row>
    <row r="193" spans="1:103" x14ac:dyDescent="0.25">
      <c r="A193" s="91">
        <v>36</v>
      </c>
      <c r="B193" s="91"/>
      <c r="C193" s="245" t="s">
        <v>1173</v>
      </c>
      <c r="D193" s="243" t="s">
        <v>849</v>
      </c>
      <c r="E193" s="246">
        <v>13540</v>
      </c>
      <c r="F193" s="155"/>
      <c r="G193" s="155"/>
      <c r="H193" s="236">
        <v>1</v>
      </c>
      <c r="I193" s="68"/>
      <c r="J193" s="95">
        <v>1.4</v>
      </c>
      <c r="K193" s="95">
        <v>1.68</v>
      </c>
      <c r="L193" s="95">
        <v>2.23</v>
      </c>
      <c r="M193" s="96">
        <v>2.57</v>
      </c>
      <c r="N193" s="156">
        <f>SUM(N194:N199)</f>
        <v>111</v>
      </c>
      <c r="O193" s="156">
        <f t="shared" si="404"/>
        <v>16053153.984000001</v>
      </c>
      <c r="P193" s="250"/>
      <c r="Q193" s="98">
        <f>SUM(P193*$E194*$F194*$H194*$J194*$Q$11)</f>
        <v>0</v>
      </c>
      <c r="R193" s="565"/>
      <c r="S193" s="566">
        <f t="shared" ref="S193:S198" si="407">SUM(R193*$E194*$F194*$H194*$J194*$S$11)</f>
        <v>0</v>
      </c>
      <c r="T193" s="250"/>
      <c r="U193" s="98">
        <f t="shared" ref="U193:U198" si="408">SUM(T193*$E194*$F194*$H194*$J194*$U$11)</f>
        <v>0</v>
      </c>
      <c r="V193" s="250"/>
      <c r="W193" s="98">
        <f>SUM(V193*$E194*$F194*$H194*$J194*$W$11)</f>
        <v>0</v>
      </c>
      <c r="X193" s="250"/>
      <c r="Y193" s="97">
        <f>SUM(X193*$E194*$F194*$H194*$J194*$Y$11)</f>
        <v>0</v>
      </c>
      <c r="Z193" s="326"/>
      <c r="AA193" s="98"/>
      <c r="AB193" s="250"/>
      <c r="AC193" s="98"/>
      <c r="AD193" s="250"/>
      <c r="AE193" s="98"/>
      <c r="AF193" s="250"/>
      <c r="AG193" s="98">
        <f t="shared" ref="AG193:AG198" si="409">AF193*E194*F194*H194*J194</f>
        <v>0</v>
      </c>
      <c r="AH193" s="250"/>
      <c r="AI193" s="98"/>
      <c r="AJ193" s="250"/>
      <c r="AK193" s="98">
        <f>AJ193*$E194*$F194*$H194*$K194*$AK$11</f>
        <v>0</v>
      </c>
      <c r="AL193" s="326"/>
      <c r="AM193" s="98">
        <f>SUM(AL193*$E194*$F194*$H194*$J194*$AM$11)</f>
        <v>0</v>
      </c>
      <c r="AN193" s="250"/>
      <c r="AO193" s="97">
        <f>SUM(AN193*$E194*$F194*$H194*$J194*$AO$11)</f>
        <v>0</v>
      </c>
      <c r="AP193" s="250"/>
      <c r="AQ193" s="98">
        <f>SUM(AP193*$E194*$F194*$H194*$J194*$AQ$11)</f>
        <v>0</v>
      </c>
      <c r="AR193" s="250"/>
      <c r="AS193" s="98">
        <f>SUM(AR193*$E194*$F194*$H194*$J194*$AS$11)</f>
        <v>0</v>
      </c>
      <c r="AT193" s="250"/>
      <c r="AU193" s="98">
        <f>SUM(AT193*$E194*$F194*$H194*$J194*$AU$11)</f>
        <v>0</v>
      </c>
      <c r="AV193" s="250"/>
      <c r="AW193" s="98">
        <f>SUM(AV193*$E194*$F194*$H194*$J194*$AW$11)</f>
        <v>0</v>
      </c>
      <c r="AX193" s="250"/>
      <c r="AY193" s="98">
        <f>SUM(AX193*$E194*$F194*$H194*$J194*$AY$11)</f>
        <v>0</v>
      </c>
      <c r="AZ193" s="250"/>
      <c r="BA193" s="98">
        <f>SUM(AZ193*$E194*$F194*$H194*$J194*$BA$11)</f>
        <v>0</v>
      </c>
      <c r="BB193" s="250"/>
      <c r="BC193" s="98">
        <f>SUM(BB193*$E194*$F194*$H194*$J194*$BC$11)</f>
        <v>0</v>
      </c>
      <c r="BD193" s="250"/>
      <c r="BE193" s="98">
        <f>SUM(BD193*$E194*$F194*$H194*$J194*$BE$11)</f>
        <v>0</v>
      </c>
      <c r="BF193" s="250"/>
      <c r="BG193" s="98">
        <f>SUM(BF193*$E194*$F194*$H194*$J194*$BG$11)</f>
        <v>0</v>
      </c>
      <c r="BH193" s="250"/>
      <c r="BI193" s="98">
        <f>SUM(BH193*$E194*$F194*$H194*$J194*$BI$11)</f>
        <v>0</v>
      </c>
      <c r="BJ193" s="250"/>
      <c r="BK193" s="98">
        <f>SUM(BJ193*$E194*$F194*$H194*$J194*$BK$11)</f>
        <v>0</v>
      </c>
      <c r="BL193" s="250"/>
      <c r="BM193" s="98">
        <f>BL193*$E194*$F194*$H194*$K194*$BM$11</f>
        <v>0</v>
      </c>
      <c r="BN193" s="250"/>
      <c r="BO193" s="98">
        <f>BN193*$E194*$F194*$H194*$K194*$BO$11</f>
        <v>0</v>
      </c>
      <c r="BP193" s="353"/>
      <c r="BQ193" s="98">
        <f>BP193*$E194*$F194*$H194*$K194*$BQ$11</f>
        <v>0</v>
      </c>
      <c r="BR193" s="250"/>
      <c r="BS193" s="98">
        <f>BR193*$E194*$F194*$H194*$K194*$BS$11</f>
        <v>0</v>
      </c>
      <c r="BT193" s="250"/>
      <c r="BU193" s="98">
        <f>BT193*$E194*$F194*$H194*$K194*$BU$11</f>
        <v>0</v>
      </c>
      <c r="BV193" s="328"/>
      <c r="BW193" s="98">
        <f>BV193*$E194*$F194*$H194*$K194*$BW$11</f>
        <v>0</v>
      </c>
      <c r="BX193" s="250"/>
      <c r="BY193" s="98">
        <f>BX193*$E194*$F194*$H194*$K194*$BY$11</f>
        <v>0</v>
      </c>
      <c r="BZ193" s="328"/>
      <c r="CA193" s="329">
        <f t="shared" ref="CA193:CA198" si="410">BZ193*$E194*$F194*$H194*$K194*$CA$11</f>
        <v>0</v>
      </c>
      <c r="CB193" s="250"/>
      <c r="CC193" s="98">
        <f>CB193*$E194*$F194*$H194*$K194*$CC$11</f>
        <v>0</v>
      </c>
      <c r="CD193" s="250"/>
      <c r="CE193" s="98">
        <f>CD193*$E194*$F194*$H194*$K194*$CE$11</f>
        <v>0</v>
      </c>
      <c r="CF193" s="250"/>
      <c r="CG193" s="98">
        <f>CF193*$E194*$F194*$H194*$K194*$CG$11</f>
        <v>0</v>
      </c>
      <c r="CH193" s="250"/>
      <c r="CI193" s="98">
        <f>CH193*$E194*$F194*$H194*$K194*$CI$11</f>
        <v>0</v>
      </c>
      <c r="CJ193" s="250"/>
      <c r="CK193" s="98">
        <f>CJ193*$E194*$F194*$H194*$K194*$CK$11</f>
        <v>0</v>
      </c>
      <c r="CL193" s="250"/>
      <c r="CM193" s="98">
        <f>CL193*$E194*$F194*$H194*$K194*$CM$11</f>
        <v>0</v>
      </c>
      <c r="CN193" s="250"/>
      <c r="CO193" s="98">
        <f>CN193*$E194*$F194*$H194*$K194*$CO$11</f>
        <v>0</v>
      </c>
      <c r="CP193" s="250"/>
      <c r="CQ193" s="98">
        <f>CP193*$E194*$F194*$H194*$L194*$CQ$11</f>
        <v>0</v>
      </c>
      <c r="CR193" s="330"/>
      <c r="CS193" s="98">
        <f>CR193*$E194*$F194*$H194*$M194*$CS$11</f>
        <v>0</v>
      </c>
      <c r="CT193" s="97"/>
      <c r="CU193" s="98">
        <f>CT193*E194*F194*H194</f>
        <v>0</v>
      </c>
      <c r="CV193" s="97"/>
      <c r="CW193" s="98"/>
      <c r="CX193" s="331">
        <f t="shared" ref="CX193:CY198" si="411">SUM(P193+N194+Z193+R193+T193+AB193+X193+V193+AD193+AH193+AF193+AJ193+AL193+AP193+BL193+BR193+AN193+AZ193+BB193+CD193+CF193+CB193+CH193+CJ193+BV193+BX193+AR193+AT193+AV193+AX193+BN193+BP193+BT193+BD193+BF193+BH193+BJ193+BZ193+CL193+CN193+CP193+CR193+CT193+CV193)</f>
        <v>12</v>
      </c>
      <c r="CY193" s="331">
        <f t="shared" si="411"/>
        <v>1430343.936</v>
      </c>
    </row>
    <row r="194" spans="1:103" ht="45" x14ac:dyDescent="0.25">
      <c r="A194" s="91"/>
      <c r="B194" s="91">
        <v>136</v>
      </c>
      <c r="C194" s="245" t="s">
        <v>1174</v>
      </c>
      <c r="D194" s="92" t="s">
        <v>1175</v>
      </c>
      <c r="E194" s="246">
        <v>13540</v>
      </c>
      <c r="F194" s="93">
        <v>7.86</v>
      </c>
      <c r="G194" s="93"/>
      <c r="H194" s="282">
        <v>0.8</v>
      </c>
      <c r="I194" s="248"/>
      <c r="J194" s="95">
        <v>1.4</v>
      </c>
      <c r="K194" s="95">
        <v>1.68</v>
      </c>
      <c r="L194" s="95">
        <v>2.23</v>
      </c>
      <c r="M194" s="96">
        <v>2.57</v>
      </c>
      <c r="N194" s="249">
        <v>12</v>
      </c>
      <c r="O194" s="98">
        <f>SUM(N194*$E194*$F194*$H194*$J194*$O$11)</f>
        <v>1430343.936</v>
      </c>
      <c r="P194" s="250">
        <v>0</v>
      </c>
      <c r="Q194" s="98">
        <f>SUM(P194*$E195*$F195*$H195*$J195*$Q$11)</f>
        <v>0</v>
      </c>
      <c r="R194" s="565"/>
      <c r="S194" s="566">
        <f t="shared" si="407"/>
        <v>0</v>
      </c>
      <c r="T194" s="250">
        <v>0</v>
      </c>
      <c r="U194" s="98">
        <f t="shared" si="408"/>
        <v>0</v>
      </c>
      <c r="V194" s="250"/>
      <c r="W194" s="98">
        <f>SUM(V194*$E195*$F195*$H195*$J195*$W$11)</f>
        <v>0</v>
      </c>
      <c r="X194" s="250"/>
      <c r="Y194" s="97">
        <f>SUM(X194*$E195*$F195*$H195*$J195*$Y$11)</f>
        <v>0</v>
      </c>
      <c r="Z194" s="326"/>
      <c r="AA194" s="98"/>
      <c r="AB194" s="250"/>
      <c r="AC194" s="98"/>
      <c r="AD194" s="250"/>
      <c r="AE194" s="98"/>
      <c r="AF194" s="250">
        <v>3</v>
      </c>
      <c r="AG194" s="98">
        <f t="shared" si="409"/>
        <v>31846.079999999998</v>
      </c>
      <c r="AH194" s="250">
        <v>0</v>
      </c>
      <c r="AI194" s="98">
        <v>0</v>
      </c>
      <c r="AJ194" s="250">
        <v>0</v>
      </c>
      <c r="AK194" s="98">
        <f>AJ194*$E195*$F195*$H195*$K195*$AK$11</f>
        <v>0</v>
      </c>
      <c r="AL194" s="326"/>
      <c r="AM194" s="98">
        <f>SUM(AL194*$E195*$F195*$H195*$J195*$AM$11)</f>
        <v>0</v>
      </c>
      <c r="AN194" s="250"/>
      <c r="AO194" s="97">
        <f>SUM(AN194*$E195*$F195*$H195*$J195*$AO$11)</f>
        <v>0</v>
      </c>
      <c r="AP194" s="250">
        <v>0</v>
      </c>
      <c r="AQ194" s="98">
        <f>SUM(AP194*$E195*$F195*$H195*$J195*$AQ$11)</f>
        <v>0</v>
      </c>
      <c r="AR194" s="250">
        <v>0</v>
      </c>
      <c r="AS194" s="98">
        <f>SUM(AR194*$E195*$F195*$H195*$J195*$AS$11)</f>
        <v>0</v>
      </c>
      <c r="AT194" s="250"/>
      <c r="AU194" s="98">
        <f>SUM(AT194*$E195*$F195*$H195*$J195*$AU$11)</f>
        <v>0</v>
      </c>
      <c r="AV194" s="250"/>
      <c r="AW194" s="98">
        <f>SUM(AV194*$E195*$F195*$H195*$J195*$AW$11)</f>
        <v>0</v>
      </c>
      <c r="AX194" s="250"/>
      <c r="AY194" s="98">
        <f>SUM(AX194*$E195*$F195*$H195*$J195*$AY$11)</f>
        <v>0</v>
      </c>
      <c r="AZ194" s="250">
        <v>0</v>
      </c>
      <c r="BA194" s="98">
        <f>SUM(AZ194*$E195*$F195*$H195*$J195*$BA$11)</f>
        <v>0</v>
      </c>
      <c r="BB194" s="250">
        <v>0</v>
      </c>
      <c r="BC194" s="98">
        <f>SUM(BB194*$E195*$F195*$H195*$J195*$BC$11)</f>
        <v>0</v>
      </c>
      <c r="BD194" s="250">
        <v>0</v>
      </c>
      <c r="BE194" s="98">
        <f>SUM(BD194*$E195*$F195*$H195*$J195*$BE$11)</f>
        <v>0</v>
      </c>
      <c r="BF194" s="250">
        <v>0</v>
      </c>
      <c r="BG194" s="98">
        <f>SUM(BF194*$E195*$F195*$H195*$J195*$BG$11)</f>
        <v>0</v>
      </c>
      <c r="BH194" s="250">
        <v>0</v>
      </c>
      <c r="BI194" s="98">
        <f>SUM(BH194*$E195*$F195*$H195*$J195*$BI$11)</f>
        <v>0</v>
      </c>
      <c r="BJ194" s="250"/>
      <c r="BK194" s="98">
        <f>SUM(BJ194*$E195*$F195*$H195*$J195*$BK$11)</f>
        <v>0</v>
      </c>
      <c r="BL194" s="250">
        <v>0</v>
      </c>
      <c r="BM194" s="98">
        <f>BL194*$E195*$F195*$H195*$K195*$BM$11</f>
        <v>0</v>
      </c>
      <c r="BN194" s="250">
        <v>0</v>
      </c>
      <c r="BO194" s="98">
        <f>BN194*$E195*$F195*$H195*$K195*$BO$11</f>
        <v>0</v>
      </c>
      <c r="BP194" s="353">
        <v>0</v>
      </c>
      <c r="BQ194" s="98">
        <f>BP194*$E195*$F195*$H195*$K195*$BQ$11</f>
        <v>0</v>
      </c>
      <c r="BR194" s="250">
        <v>0</v>
      </c>
      <c r="BS194" s="98">
        <f>BR194*$E195*$F195*$H195*$K195*$BS$11</f>
        <v>0</v>
      </c>
      <c r="BT194" s="250">
        <v>0</v>
      </c>
      <c r="BU194" s="98">
        <f>BT194*$E195*$F195*$H195*$K195*$BU$11</f>
        <v>0</v>
      </c>
      <c r="BV194" s="328"/>
      <c r="BW194" s="98">
        <f>BV194*$E195*$F195*$H195*$K195*$BW$11</f>
        <v>0</v>
      </c>
      <c r="BX194" s="250"/>
      <c r="BY194" s="98">
        <f>BX194*$E195*$F195*$H195*$K195*$BY$11</f>
        <v>0</v>
      </c>
      <c r="BZ194" s="328"/>
      <c r="CA194" s="329">
        <f t="shared" si="410"/>
        <v>0</v>
      </c>
      <c r="CB194" s="250"/>
      <c r="CC194" s="98">
        <f>CB194*$E195*$F195*$H195*$K195*$CC$11</f>
        <v>0</v>
      </c>
      <c r="CD194" s="250"/>
      <c r="CE194" s="98">
        <f>CD194*$E195*$F195*$H195*$K195*$CE$11</f>
        <v>0</v>
      </c>
      <c r="CF194" s="250"/>
      <c r="CG194" s="98">
        <f>CF194*$E195*$F195*$H195*$K195*$CG$11</f>
        <v>0</v>
      </c>
      <c r="CH194" s="250">
        <v>0</v>
      </c>
      <c r="CI194" s="98">
        <f>CH194*$E195*$F195*$H195*$K195*$CI$11</f>
        <v>0</v>
      </c>
      <c r="CJ194" s="250"/>
      <c r="CK194" s="98">
        <f>CJ194*$E195*$F195*$H195*$K195*$CK$11</f>
        <v>0</v>
      </c>
      <c r="CL194" s="250"/>
      <c r="CM194" s="98">
        <f>CL194*$E195*$F195*$H195*$K195*$CM$11</f>
        <v>0</v>
      </c>
      <c r="CN194" s="250">
        <v>0</v>
      </c>
      <c r="CO194" s="98">
        <f>CN194*$E195*$F195*$H195*$K195*$CO$11</f>
        <v>0</v>
      </c>
      <c r="CP194" s="250">
        <v>0</v>
      </c>
      <c r="CQ194" s="98">
        <f>CP194*$E195*$F195*$H195*$L195*$CQ$11</f>
        <v>0</v>
      </c>
      <c r="CR194" s="250">
        <v>0</v>
      </c>
      <c r="CS194" s="98">
        <f>CR194*$E195*$F195*$H195*$M195*$CS$11</f>
        <v>0</v>
      </c>
      <c r="CT194" s="97"/>
      <c r="CU194" s="98">
        <f>CT194*E195*F195*H195</f>
        <v>0</v>
      </c>
      <c r="CV194" s="97"/>
      <c r="CW194" s="98"/>
      <c r="CX194" s="331">
        <f t="shared" si="411"/>
        <v>3</v>
      </c>
      <c r="CY194" s="331">
        <f t="shared" si="411"/>
        <v>31846.079999999998</v>
      </c>
    </row>
    <row r="195" spans="1:103" ht="45" x14ac:dyDescent="0.25">
      <c r="A195" s="91"/>
      <c r="B195" s="91">
        <v>137</v>
      </c>
      <c r="C195" s="245" t="s">
        <v>1176</v>
      </c>
      <c r="D195" s="168" t="s">
        <v>857</v>
      </c>
      <c r="E195" s="246">
        <v>13540</v>
      </c>
      <c r="F195" s="93">
        <v>0.56000000000000005</v>
      </c>
      <c r="G195" s="93"/>
      <c r="H195" s="247">
        <v>1</v>
      </c>
      <c r="I195" s="248"/>
      <c r="J195" s="95">
        <v>1.4</v>
      </c>
      <c r="K195" s="95">
        <v>1.68</v>
      </c>
      <c r="L195" s="95">
        <v>2.23</v>
      </c>
      <c r="M195" s="96">
        <v>2.57</v>
      </c>
      <c r="N195" s="249">
        <v>0</v>
      </c>
      <c r="O195" s="98">
        <f>SUM(N195*$E195*$F195*$H195*$J195*$O$11)</f>
        <v>0</v>
      </c>
      <c r="P195" s="250">
        <v>0</v>
      </c>
      <c r="Q195" s="98">
        <f>SUM(P195*$E196*$F196*$H196*$J196*$Q$11)</f>
        <v>0</v>
      </c>
      <c r="R195" s="565">
        <v>0</v>
      </c>
      <c r="S195" s="566">
        <f t="shared" si="407"/>
        <v>0</v>
      </c>
      <c r="T195" s="250">
        <v>0</v>
      </c>
      <c r="U195" s="98">
        <f t="shared" si="408"/>
        <v>0</v>
      </c>
      <c r="V195" s="250">
        <v>0</v>
      </c>
      <c r="W195" s="98">
        <f>SUM(V195*$E196*$F196*$H196*$J196*$W$11)</f>
        <v>0</v>
      </c>
      <c r="X195" s="250"/>
      <c r="Y195" s="97">
        <f>SUM(X195*$E196*$F196*$H196*$J196*$Y$11)</f>
        <v>0</v>
      </c>
      <c r="Z195" s="326"/>
      <c r="AA195" s="98"/>
      <c r="AB195" s="250"/>
      <c r="AC195" s="98"/>
      <c r="AD195" s="250"/>
      <c r="AE195" s="98"/>
      <c r="AF195" s="250">
        <v>0</v>
      </c>
      <c r="AG195" s="98">
        <f t="shared" si="409"/>
        <v>0</v>
      </c>
      <c r="AH195" s="250">
        <v>0</v>
      </c>
      <c r="AI195" s="98">
        <v>0</v>
      </c>
      <c r="AJ195" s="250"/>
      <c r="AK195" s="98">
        <f>AJ195*$E196*$F196*$H196*$K196*$AK$11</f>
        <v>0</v>
      </c>
      <c r="AL195" s="326"/>
      <c r="AM195" s="98">
        <f>SUM(AL195*$E196*$F196*$H196*$J196*$AM$11)</f>
        <v>0</v>
      </c>
      <c r="AN195" s="250"/>
      <c r="AO195" s="97">
        <f>SUM(AN195*$E196*$F196*$H196*$J196*$AO$11)</f>
        <v>0</v>
      </c>
      <c r="AP195" s="250">
        <v>0</v>
      </c>
      <c r="AQ195" s="98">
        <f>SUM(AP195*$E196*$F196*$H196*$J196*$AQ$11)</f>
        <v>0</v>
      </c>
      <c r="AR195" s="250">
        <v>0</v>
      </c>
      <c r="AS195" s="98">
        <f>SUM(AR195*$E196*$F196*$H196*$J196*$AS$11)</f>
        <v>0</v>
      </c>
      <c r="AT195" s="250"/>
      <c r="AU195" s="98">
        <f>SUM(AT195*$E196*$F196*$H196*$J196*$AU$11)</f>
        <v>0</v>
      </c>
      <c r="AV195" s="250"/>
      <c r="AW195" s="98">
        <f>SUM(AV195*$E196*$F196*$H196*$J196*$AW$11)</f>
        <v>0</v>
      </c>
      <c r="AX195" s="250"/>
      <c r="AY195" s="98">
        <f>SUM(AX195*$E196*$F196*$H196*$J196*$AY$11)</f>
        <v>0</v>
      </c>
      <c r="AZ195" s="250"/>
      <c r="BA195" s="98">
        <f>SUM(AZ195*$E196*$F196*$H196*$J196*$BA$11)</f>
        <v>0</v>
      </c>
      <c r="BB195" s="250">
        <v>0</v>
      </c>
      <c r="BC195" s="98">
        <f>SUM(BB195*$E196*$F196*$H196*$J196*$BC$11)</f>
        <v>0</v>
      </c>
      <c r="BD195" s="250">
        <v>0</v>
      </c>
      <c r="BE195" s="98">
        <f>SUM(BD195*$E196*$F196*$H196*$J196*$BE$11)</f>
        <v>0</v>
      </c>
      <c r="BF195" s="250">
        <v>0</v>
      </c>
      <c r="BG195" s="98">
        <f>SUM(BF195*$E196*$F196*$H196*$J196*$BG$11)</f>
        <v>0</v>
      </c>
      <c r="BH195" s="250">
        <v>0</v>
      </c>
      <c r="BI195" s="98">
        <f>SUM(BH195*$E196*$F196*$H196*$J196*$BI$11)</f>
        <v>0</v>
      </c>
      <c r="BJ195" s="250"/>
      <c r="BK195" s="98">
        <f>SUM(BJ195*$E196*$F196*$H196*$J196*$BK$11)</f>
        <v>0</v>
      </c>
      <c r="BL195" s="250">
        <v>0</v>
      </c>
      <c r="BM195" s="98">
        <f>BL195*$E196*$F196*$H196*$K196*$BM$11</f>
        <v>0</v>
      </c>
      <c r="BN195" s="250">
        <v>0</v>
      </c>
      <c r="BO195" s="98">
        <f>BN195*$E196*$F196*$H196*$K196*$BO$11</f>
        <v>0</v>
      </c>
      <c r="BP195" s="353">
        <v>0</v>
      </c>
      <c r="BQ195" s="98">
        <f>BP195*$E196*$F196*$H196*$K196*$BQ$11</f>
        <v>0</v>
      </c>
      <c r="BR195" s="250">
        <v>0</v>
      </c>
      <c r="BS195" s="98">
        <f>BR195*$E196*$F196*$H196*$K196*$BS$11</f>
        <v>0</v>
      </c>
      <c r="BT195" s="250">
        <v>0</v>
      </c>
      <c r="BU195" s="98">
        <f>BT195*$E196*$F196*$H196*$K196*$BU$11</f>
        <v>0</v>
      </c>
      <c r="BV195" s="327"/>
      <c r="BW195" s="98">
        <f>BV195*$E196*$F196*$H196*$K196*$BW$11</f>
        <v>0</v>
      </c>
      <c r="BX195" s="250"/>
      <c r="BY195" s="98">
        <f>BX195*$E196*$F196*$H196*$K196*$BY$11</f>
        <v>0</v>
      </c>
      <c r="BZ195" s="328"/>
      <c r="CA195" s="329">
        <f t="shared" si="410"/>
        <v>0</v>
      </c>
      <c r="CB195" s="330"/>
      <c r="CC195" s="98">
        <f>CB195*$E196*$F196*$H196*$K196*$CC$11</f>
        <v>0</v>
      </c>
      <c r="CD195" s="250"/>
      <c r="CE195" s="98">
        <f>CD195*$E196*$F196*$H196*$K196*$CE$11</f>
        <v>0</v>
      </c>
      <c r="CF195" s="250"/>
      <c r="CG195" s="98">
        <f>CF195*$E196*$F196*$H196*$K196*$CG$11</f>
        <v>0</v>
      </c>
      <c r="CH195" s="250">
        <v>0</v>
      </c>
      <c r="CI195" s="98">
        <f>CH195*$E196*$F196*$H196*$K196*$CI$11</f>
        <v>0</v>
      </c>
      <c r="CJ195" s="250"/>
      <c r="CK195" s="98">
        <f>CJ195*$E196*$F196*$H196*$K196*$CK$11</f>
        <v>0</v>
      </c>
      <c r="CL195" s="250"/>
      <c r="CM195" s="98">
        <f>CL195*$E196*$F196*$H196*$K196*$CM$11</f>
        <v>0</v>
      </c>
      <c r="CN195" s="250"/>
      <c r="CO195" s="98">
        <f>CN195*$E196*$F196*$H196*$K196*$CO$11</f>
        <v>0</v>
      </c>
      <c r="CP195" s="250"/>
      <c r="CQ195" s="98">
        <f>CP195*$E196*$F196*$H196*$L196*$CQ$11</f>
        <v>0</v>
      </c>
      <c r="CR195" s="250"/>
      <c r="CS195" s="98">
        <f>CR195*$E196*$F196*$H196*$M196*$CS$11</f>
        <v>0</v>
      </c>
      <c r="CT195" s="97"/>
      <c r="CU195" s="98">
        <f>CT195*E196*F196*H196</f>
        <v>0</v>
      </c>
      <c r="CV195" s="97"/>
      <c r="CW195" s="98"/>
      <c r="CX195" s="331">
        <f t="shared" si="411"/>
        <v>0</v>
      </c>
      <c r="CY195" s="331">
        <f t="shared" si="411"/>
        <v>0</v>
      </c>
    </row>
    <row r="196" spans="1:103" ht="75" x14ac:dyDescent="0.25">
      <c r="A196" s="91"/>
      <c r="B196" s="91">
        <v>138</v>
      </c>
      <c r="C196" s="245" t="s">
        <v>1177</v>
      </c>
      <c r="D196" s="92" t="s">
        <v>1178</v>
      </c>
      <c r="E196" s="246">
        <v>13540</v>
      </c>
      <c r="F196" s="93">
        <v>0.46</v>
      </c>
      <c r="G196" s="93"/>
      <c r="H196" s="247">
        <v>1</v>
      </c>
      <c r="I196" s="248"/>
      <c r="J196" s="95">
        <v>1.4</v>
      </c>
      <c r="K196" s="95">
        <v>1.68</v>
      </c>
      <c r="L196" s="95">
        <v>2.23</v>
      </c>
      <c r="M196" s="96">
        <v>2.57</v>
      </c>
      <c r="N196" s="249">
        <v>0</v>
      </c>
      <c r="O196" s="98">
        <f>SUM(N196*$E196*$F196*$H196*$J196*$O$11)</f>
        <v>0</v>
      </c>
      <c r="P196" s="249"/>
      <c r="Q196" s="98">
        <f>SUM(P196*$E197*$F197*$H197*$J197*$Q$11)</f>
        <v>0</v>
      </c>
      <c r="R196" s="573"/>
      <c r="S196" s="566">
        <f t="shared" si="407"/>
        <v>0</v>
      </c>
      <c r="T196" s="249"/>
      <c r="U196" s="98">
        <f t="shared" si="408"/>
        <v>0</v>
      </c>
      <c r="V196" s="249"/>
      <c r="W196" s="98">
        <f>SUM(V196*$E197*$F197*$H197*$J197*$W$11)</f>
        <v>0</v>
      </c>
      <c r="X196" s="97">
        <v>10</v>
      </c>
      <c r="Y196" s="97">
        <f>SUM(X196*$E197*$F197*$H197*$J197*$Y$11)</f>
        <v>1477051.52</v>
      </c>
      <c r="Z196" s="326">
        <v>0</v>
      </c>
      <c r="AA196" s="98">
        <v>0</v>
      </c>
      <c r="AB196" s="249">
        <v>0</v>
      </c>
      <c r="AC196" s="98">
        <v>0</v>
      </c>
      <c r="AD196" s="249">
        <v>0</v>
      </c>
      <c r="AE196" s="98">
        <v>0</v>
      </c>
      <c r="AF196" s="249">
        <v>0</v>
      </c>
      <c r="AG196" s="98">
        <f t="shared" si="409"/>
        <v>0</v>
      </c>
      <c r="AH196" s="249">
        <v>0</v>
      </c>
      <c r="AI196" s="98">
        <v>0</v>
      </c>
      <c r="AJ196" s="249"/>
      <c r="AK196" s="98">
        <f>AJ196*$E197*$F197*$H197*$K197*$AK$11</f>
        <v>0</v>
      </c>
      <c r="AL196" s="326"/>
      <c r="AM196" s="98">
        <f>SUM(AL196*$E197*$F197*$H197*$J197*$AM$11)</f>
        <v>0</v>
      </c>
      <c r="AN196" s="249"/>
      <c r="AO196" s="97">
        <f>SUM(AN196*$E197*$F197*$H197*$J197*$AO$11)</f>
        <v>0</v>
      </c>
      <c r="AP196" s="249"/>
      <c r="AQ196" s="98">
        <f>SUM(AP196*$E197*$F197*$H197*$J197*$AQ$11)</f>
        <v>0</v>
      </c>
      <c r="AR196" s="249"/>
      <c r="AS196" s="98">
        <f>SUM(AR196*$E197*$F197*$H197*$J197*$AS$11)</f>
        <v>0</v>
      </c>
      <c r="AT196" s="249"/>
      <c r="AU196" s="98">
        <f>SUM(AT196*$E197*$F197*$H197*$J197*$AU$11)</f>
        <v>0</v>
      </c>
      <c r="AV196" s="249"/>
      <c r="AW196" s="98">
        <f>SUM(AV196*$E197*$F197*$H197*$J197*$AW$11)</f>
        <v>0</v>
      </c>
      <c r="AX196" s="250"/>
      <c r="AY196" s="98">
        <f>SUM(AX196*$E197*$F197*$H197*$J197*$AY$11)</f>
        <v>0</v>
      </c>
      <c r="AZ196" s="249"/>
      <c r="BA196" s="98">
        <f>SUM(AZ196*$E197*$F197*$H197*$J197*$BA$11)</f>
        <v>0</v>
      </c>
      <c r="BB196" s="249"/>
      <c r="BC196" s="98">
        <f>SUM(BB196*$E197*$F197*$H197*$J197*$BC$11)</f>
        <v>0</v>
      </c>
      <c r="BD196" s="249"/>
      <c r="BE196" s="98">
        <f>SUM(BD196*$E197*$F197*$H197*$J197*$BE$11)</f>
        <v>0</v>
      </c>
      <c r="BF196" s="249"/>
      <c r="BG196" s="98">
        <f>SUM(BF196*$E197*$F197*$H197*$J197*$BG$11)</f>
        <v>0</v>
      </c>
      <c r="BH196" s="249"/>
      <c r="BI196" s="98">
        <f>SUM(BH196*$E197*$F197*$H197*$J197*$BI$11)</f>
        <v>0</v>
      </c>
      <c r="BJ196" s="250"/>
      <c r="BK196" s="98">
        <f>SUM(BJ196*$E197*$F197*$H197*$J197*$BK$11)</f>
        <v>0</v>
      </c>
      <c r="BL196" s="249"/>
      <c r="BM196" s="98">
        <f>BL196*$E197*$F197*$H197*$K197*$BM$11</f>
        <v>0</v>
      </c>
      <c r="BN196" s="249"/>
      <c r="BO196" s="98">
        <f>BN196*$E197*$F197*$H197*$K197*$BO$11</f>
        <v>0</v>
      </c>
      <c r="BP196" s="360">
        <v>106</v>
      </c>
      <c r="BQ196" s="98">
        <f>BP196*$E197*$F197*$H197*$K197*$BQ$11</f>
        <v>18788095.334399998</v>
      </c>
      <c r="BR196" s="249"/>
      <c r="BS196" s="98">
        <f>BR196*$E197*$F197*$H197*$K197*$BS$11</f>
        <v>0</v>
      </c>
      <c r="BT196" s="366">
        <v>55</v>
      </c>
      <c r="BU196" s="98">
        <f>BT196*$E197*$F197*$H197*$K197*$BU$11</f>
        <v>9748540.0319999997</v>
      </c>
      <c r="BV196" s="350"/>
      <c r="BW196" s="98">
        <f>BV196*$E197*$F197*$H197*$K197*$BW$11</f>
        <v>0</v>
      </c>
      <c r="BX196" s="249"/>
      <c r="BY196" s="98">
        <f>BX196*$E197*$F197*$H197*$K197*$BY$11</f>
        <v>0</v>
      </c>
      <c r="BZ196" s="350"/>
      <c r="CA196" s="329">
        <f t="shared" si="410"/>
        <v>0</v>
      </c>
      <c r="CB196" s="249"/>
      <c r="CC196" s="98">
        <f>CB196*$E197*$F197*$H197*$K197*$CC$11</f>
        <v>0</v>
      </c>
      <c r="CD196" s="249"/>
      <c r="CE196" s="98">
        <f>CD196*$E197*$F197*$H197*$K197*$CE$11</f>
        <v>0</v>
      </c>
      <c r="CF196" s="249">
        <v>12</v>
      </c>
      <c r="CG196" s="98">
        <f>CF196*$E197*$F197*$H197*$K197*$CG$11</f>
        <v>2126954.1888000001</v>
      </c>
      <c r="CH196" s="249"/>
      <c r="CI196" s="98">
        <f>CH196*$E197*$F197*$H197*$K197*$CI$11</f>
        <v>0</v>
      </c>
      <c r="CJ196" s="250"/>
      <c r="CK196" s="98">
        <f>CJ196*$E197*$F197*$H197*$K197*$CK$11</f>
        <v>0</v>
      </c>
      <c r="CL196" s="250"/>
      <c r="CM196" s="98">
        <f>CL196*$E197*$F197*$H197*$K197*$CM$11</f>
        <v>0</v>
      </c>
      <c r="CN196" s="249"/>
      <c r="CO196" s="98">
        <f>CN196*$E197*$F197*$H197*$K197*$CO$11</f>
        <v>0</v>
      </c>
      <c r="CP196" s="249"/>
      <c r="CQ196" s="98">
        <f>CP196*$E197*$F197*$H197*$L197*$CQ$11</f>
        <v>0</v>
      </c>
      <c r="CR196" s="249"/>
      <c r="CS196" s="98">
        <f>CR196*$E197*$F197*$H197*$M197*$CS$11</f>
        <v>0</v>
      </c>
      <c r="CT196" s="97"/>
      <c r="CU196" s="98">
        <f>CT196*E197*F197*H197</f>
        <v>0</v>
      </c>
      <c r="CV196" s="97"/>
      <c r="CW196" s="98"/>
      <c r="CX196" s="331">
        <f t="shared" si="411"/>
        <v>282</v>
      </c>
      <c r="CY196" s="331">
        <f t="shared" si="411"/>
        <v>46763451.123199992</v>
      </c>
    </row>
    <row r="197" spans="1:103" ht="60" x14ac:dyDescent="0.25">
      <c r="A197" s="91"/>
      <c r="B197" s="91">
        <v>139</v>
      </c>
      <c r="C197" s="245" t="s">
        <v>1179</v>
      </c>
      <c r="D197" s="92" t="s">
        <v>855</v>
      </c>
      <c r="E197" s="246">
        <v>13540</v>
      </c>
      <c r="F197" s="93">
        <v>9.74</v>
      </c>
      <c r="G197" s="93"/>
      <c r="H197" s="282">
        <v>0.8</v>
      </c>
      <c r="I197" s="248"/>
      <c r="J197" s="95">
        <v>1.4</v>
      </c>
      <c r="K197" s="95">
        <v>1.68</v>
      </c>
      <c r="L197" s="95">
        <v>2.23</v>
      </c>
      <c r="M197" s="96">
        <v>2.57</v>
      </c>
      <c r="N197" s="249">
        <v>99</v>
      </c>
      <c r="O197" s="98">
        <f>SUM(N197*$E197*$F197*$H197*$J197*$O$11)</f>
        <v>14622810.048</v>
      </c>
      <c r="P197" s="249"/>
      <c r="Q197" s="98">
        <f>SUM(P197*$E198*$F198*$H198*$J198*$Q$11)</f>
        <v>0</v>
      </c>
      <c r="R197" s="573"/>
      <c r="S197" s="566">
        <f t="shared" si="407"/>
        <v>0</v>
      </c>
      <c r="T197" s="249"/>
      <c r="U197" s="98">
        <f t="shared" si="408"/>
        <v>0</v>
      </c>
      <c r="V197" s="249"/>
      <c r="W197" s="98">
        <f>SUM(V197*$E198*$F198*$H198*$J198*$W$11)</f>
        <v>0</v>
      </c>
      <c r="X197" s="250"/>
      <c r="Y197" s="97">
        <f>SUM(X197*$E198*$F198*$H198*$J198*$Y$11)</f>
        <v>0</v>
      </c>
      <c r="Z197" s="326"/>
      <c r="AA197" s="98"/>
      <c r="AB197" s="249"/>
      <c r="AC197" s="98"/>
      <c r="AD197" s="249"/>
      <c r="AE197" s="98"/>
      <c r="AF197" s="249">
        <v>0</v>
      </c>
      <c r="AG197" s="98">
        <f t="shared" si="409"/>
        <v>0</v>
      </c>
      <c r="AH197" s="249">
        <v>0</v>
      </c>
      <c r="AI197" s="98">
        <v>0</v>
      </c>
      <c r="AJ197" s="249"/>
      <c r="AK197" s="98">
        <f>AJ197*$E198*$F198*$H198*$K198*$AK$11</f>
        <v>0</v>
      </c>
      <c r="AL197" s="326"/>
      <c r="AM197" s="98">
        <f>SUM(AL197*$E198*$F198*$H198*$J198*$AM$11)</f>
        <v>0</v>
      </c>
      <c r="AN197" s="249"/>
      <c r="AO197" s="97">
        <f>SUM(AN197*$E198*$F198*$H198*$J198*$AO$11)</f>
        <v>0</v>
      </c>
      <c r="AP197" s="249"/>
      <c r="AQ197" s="98">
        <f>SUM(AP197*$E198*$F198*$H198*$J198*$AQ$11)</f>
        <v>0</v>
      </c>
      <c r="AR197" s="249"/>
      <c r="AS197" s="98">
        <f>SUM(AR197*$E198*$F198*$H198*$J198*$AS$11)</f>
        <v>0</v>
      </c>
      <c r="AT197" s="249"/>
      <c r="AU197" s="98">
        <f>SUM(AT197*$E198*$F198*$H198*$J198*$AU$11)</f>
        <v>0</v>
      </c>
      <c r="AV197" s="249"/>
      <c r="AW197" s="98">
        <f>SUM(AV197*$E198*$F198*$H198*$J198*$AW$11)</f>
        <v>0</v>
      </c>
      <c r="AX197" s="250"/>
      <c r="AY197" s="98">
        <f>SUM(AX197*$E198*$F198*$H198*$J198*$AY$11)</f>
        <v>0</v>
      </c>
      <c r="AZ197" s="249"/>
      <c r="BA197" s="98">
        <f>SUM(AZ197*$E198*$F198*$H198*$J198*$BA$11)</f>
        <v>0</v>
      </c>
      <c r="BB197" s="249"/>
      <c r="BC197" s="98">
        <f>SUM(BB197*$E198*$F198*$H198*$J198*$BC$11)</f>
        <v>0</v>
      </c>
      <c r="BD197" s="249"/>
      <c r="BE197" s="98">
        <f>SUM(BD197*$E198*$F198*$H198*$J198*$BE$11)</f>
        <v>0</v>
      </c>
      <c r="BF197" s="249"/>
      <c r="BG197" s="98">
        <f>SUM(BF197*$E198*$F198*$H198*$J198*$BG$11)</f>
        <v>0</v>
      </c>
      <c r="BH197" s="249"/>
      <c r="BI197" s="98">
        <f>SUM(BH197*$E198*$F198*$H198*$J198*$BI$11)</f>
        <v>0</v>
      </c>
      <c r="BJ197" s="250"/>
      <c r="BK197" s="98">
        <f>SUM(BJ197*$E198*$F198*$H198*$J198*$BK$11)</f>
        <v>0</v>
      </c>
      <c r="BL197" s="249"/>
      <c r="BM197" s="98">
        <f>BL197*$E198*$F198*$H198*$K198*$BM$11</f>
        <v>0</v>
      </c>
      <c r="BN197" s="249"/>
      <c r="BO197" s="98">
        <f>BN197*$E198*$F198*$H198*$K198*$BO$11</f>
        <v>0</v>
      </c>
      <c r="BP197" s="360"/>
      <c r="BQ197" s="98">
        <f>BP197*$E198*$F198*$H198*$K198*$BQ$11</f>
        <v>0</v>
      </c>
      <c r="BR197" s="249"/>
      <c r="BS197" s="98">
        <f>BR197*$E198*$F198*$H198*$K198*$BS$11</f>
        <v>0</v>
      </c>
      <c r="BT197" s="249"/>
      <c r="BU197" s="98">
        <f>BT197*$E198*$F198*$H198*$K198*$BU$11</f>
        <v>0</v>
      </c>
      <c r="BV197" s="350"/>
      <c r="BW197" s="98">
        <f>BV197*$E198*$F198*$H198*$K198*$BW$11</f>
        <v>0</v>
      </c>
      <c r="BX197" s="249"/>
      <c r="BY197" s="98">
        <f>BX197*$E198*$F198*$H198*$K198*$BY$11</f>
        <v>0</v>
      </c>
      <c r="BZ197" s="350"/>
      <c r="CA197" s="329">
        <f t="shared" si="410"/>
        <v>0</v>
      </c>
      <c r="CB197" s="249"/>
      <c r="CC197" s="98">
        <f>CB197*$E198*$F198*$H198*$K198*$CC$11</f>
        <v>0</v>
      </c>
      <c r="CD197" s="249"/>
      <c r="CE197" s="98">
        <f>CD197*$E198*$F198*$H198*$K198*$CE$11</f>
        <v>0</v>
      </c>
      <c r="CF197" s="249"/>
      <c r="CG197" s="98">
        <f>CF197*$E198*$F198*$H198*$K198*$CG$11</f>
        <v>0</v>
      </c>
      <c r="CH197" s="249"/>
      <c r="CI197" s="98">
        <f>CH197*$E198*$F198*$H198*$K198*$CI$11</f>
        <v>0</v>
      </c>
      <c r="CJ197" s="250"/>
      <c r="CK197" s="98">
        <f>CJ197*$E198*$F198*$H198*$K198*$CK$11</f>
        <v>0</v>
      </c>
      <c r="CL197" s="250"/>
      <c r="CM197" s="98">
        <f>CL197*$E198*$F198*$H198*$K198*$CM$11</f>
        <v>0</v>
      </c>
      <c r="CN197" s="249"/>
      <c r="CO197" s="98">
        <f>CN197*$E198*$F198*$H198*$K198*$CO$11</f>
        <v>0</v>
      </c>
      <c r="CP197" s="249"/>
      <c r="CQ197" s="98">
        <f>CP197*$E198*$F198*$H198*$L198*$CQ$11</f>
        <v>0</v>
      </c>
      <c r="CR197" s="249"/>
      <c r="CS197" s="98">
        <f>CR197*$E198*$F198*$H198*$M198*$CS$11</f>
        <v>0</v>
      </c>
      <c r="CT197" s="97"/>
      <c r="CU197" s="98">
        <f>CT197*E198*F198*H198</f>
        <v>0</v>
      </c>
      <c r="CV197" s="97"/>
      <c r="CW197" s="98"/>
      <c r="CX197" s="331">
        <f t="shared" si="411"/>
        <v>0</v>
      </c>
      <c r="CY197" s="331">
        <f t="shared" si="411"/>
        <v>0</v>
      </c>
    </row>
    <row r="198" spans="1:103" ht="30" x14ac:dyDescent="0.25">
      <c r="A198" s="91"/>
      <c r="B198" s="91">
        <v>140</v>
      </c>
      <c r="C198" s="245" t="s">
        <v>1180</v>
      </c>
      <c r="D198" s="92" t="s">
        <v>861</v>
      </c>
      <c r="E198" s="246">
        <v>13540</v>
      </c>
      <c r="F198" s="108">
        <v>7.4</v>
      </c>
      <c r="G198" s="108"/>
      <c r="H198" s="247">
        <v>1</v>
      </c>
      <c r="I198" s="248"/>
      <c r="J198" s="95">
        <v>1.4</v>
      </c>
      <c r="K198" s="95">
        <v>1.68</v>
      </c>
      <c r="L198" s="95">
        <v>2.23</v>
      </c>
      <c r="M198" s="96">
        <v>2.57</v>
      </c>
      <c r="N198" s="249"/>
      <c r="O198" s="98">
        <f>SUM(N198*$E198*$F198*$H198*$J198*$O$11)</f>
        <v>0</v>
      </c>
      <c r="P198" s="250"/>
      <c r="Q198" s="146"/>
      <c r="R198" s="565">
        <v>100</v>
      </c>
      <c r="S198" s="566">
        <f t="shared" si="407"/>
        <v>758240</v>
      </c>
      <c r="T198" s="97"/>
      <c r="U198" s="98">
        <f t="shared" si="408"/>
        <v>0</v>
      </c>
      <c r="V198" s="250"/>
      <c r="W198" s="146"/>
      <c r="X198" s="250"/>
      <c r="Y198" s="104"/>
      <c r="Z198" s="326">
        <v>0</v>
      </c>
      <c r="AA198" s="146">
        <v>0</v>
      </c>
      <c r="AB198" s="250">
        <v>0</v>
      </c>
      <c r="AC198" s="146">
        <v>0</v>
      </c>
      <c r="AD198" s="250">
        <v>0</v>
      </c>
      <c r="AE198" s="146">
        <v>0</v>
      </c>
      <c r="AF198" s="250"/>
      <c r="AG198" s="98">
        <f t="shared" si="409"/>
        <v>0</v>
      </c>
      <c r="AH198" s="250">
        <v>0</v>
      </c>
      <c r="AI198" s="98">
        <v>0</v>
      </c>
      <c r="AJ198" s="250"/>
      <c r="AK198" s="146"/>
      <c r="AL198" s="326"/>
      <c r="AM198" s="146"/>
      <c r="AN198" s="250"/>
      <c r="AO198" s="104"/>
      <c r="AP198" s="250"/>
      <c r="AQ198" s="146"/>
      <c r="AR198" s="250"/>
      <c r="AS198" s="146"/>
      <c r="AT198" s="250"/>
      <c r="AU198" s="146"/>
      <c r="AV198" s="250"/>
      <c r="AW198" s="146"/>
      <c r="AX198" s="250"/>
      <c r="AY198" s="146"/>
      <c r="AZ198" s="249"/>
      <c r="BA198" s="146"/>
      <c r="BB198" s="250"/>
      <c r="BC198" s="146"/>
      <c r="BD198" s="250"/>
      <c r="BE198" s="146"/>
      <c r="BF198" s="250"/>
      <c r="BG198" s="146"/>
      <c r="BH198" s="249"/>
      <c r="BI198" s="146"/>
      <c r="BJ198" s="250"/>
      <c r="BK198" s="146"/>
      <c r="BL198" s="249"/>
      <c r="BM198" s="146"/>
      <c r="BN198" s="250"/>
      <c r="BO198" s="146"/>
      <c r="BP198" s="353"/>
      <c r="BQ198" s="146"/>
      <c r="BR198" s="330"/>
      <c r="BS198" s="146"/>
      <c r="BT198" s="250"/>
      <c r="BU198" s="146"/>
      <c r="BV198" s="328"/>
      <c r="BW198" s="146"/>
      <c r="BX198" s="250"/>
      <c r="BY198" s="146"/>
      <c r="BZ198" s="327">
        <v>11</v>
      </c>
      <c r="CA198" s="329">
        <f t="shared" si="410"/>
        <v>100087.67999999999</v>
      </c>
      <c r="CB198" s="330"/>
      <c r="CC198" s="146"/>
      <c r="CD198" s="250"/>
      <c r="CE198" s="146"/>
      <c r="CF198" s="250">
        <v>273</v>
      </c>
      <c r="CG198" s="146"/>
      <c r="CH198" s="250"/>
      <c r="CI198" s="146"/>
      <c r="CJ198" s="250"/>
      <c r="CK198" s="146"/>
      <c r="CL198" s="250"/>
      <c r="CM198" s="146"/>
      <c r="CN198" s="250"/>
      <c r="CO198" s="146"/>
      <c r="CP198" s="250"/>
      <c r="CQ198" s="146"/>
      <c r="CR198" s="330"/>
      <c r="CS198" s="146"/>
      <c r="CT198" s="97"/>
      <c r="CU198" s="146"/>
      <c r="CV198" s="97"/>
      <c r="CW198" s="146"/>
      <c r="CX198" s="331">
        <f t="shared" si="411"/>
        <v>384</v>
      </c>
      <c r="CY198" s="331">
        <f t="shared" si="411"/>
        <v>858327.67999999993</v>
      </c>
    </row>
    <row r="199" spans="1:103" ht="45" x14ac:dyDescent="0.25">
      <c r="A199" s="91"/>
      <c r="B199" s="91">
        <v>141</v>
      </c>
      <c r="C199" s="245" t="s">
        <v>1181</v>
      </c>
      <c r="D199" s="148" t="s">
        <v>873</v>
      </c>
      <c r="E199" s="246">
        <v>13540</v>
      </c>
      <c r="F199" s="93">
        <v>0.4</v>
      </c>
      <c r="G199" s="93"/>
      <c r="H199" s="94">
        <v>1</v>
      </c>
      <c r="I199" s="88"/>
      <c r="J199" s="164">
        <v>1.4</v>
      </c>
      <c r="K199" s="164">
        <v>1.68</v>
      </c>
      <c r="L199" s="164">
        <v>2.23</v>
      </c>
      <c r="M199" s="165">
        <v>2.57</v>
      </c>
      <c r="N199" s="249"/>
      <c r="O199" s="146"/>
      <c r="P199" s="156">
        <f t="shared" ref="O199:BZ200" si="412">SUM(P200:P211)</f>
        <v>0</v>
      </c>
      <c r="Q199" s="156">
        <f t="shared" si="412"/>
        <v>0</v>
      </c>
      <c r="R199" s="574">
        <f>SUM(R200:R209)</f>
        <v>0</v>
      </c>
      <c r="S199" s="574">
        <f t="shared" ref="S199:T199" si="413">SUM(S200:S211)</f>
        <v>0</v>
      </c>
      <c r="T199" s="156">
        <f t="shared" si="413"/>
        <v>0</v>
      </c>
      <c r="U199" s="156">
        <f t="shared" si="412"/>
        <v>0</v>
      </c>
      <c r="V199" s="156">
        <f t="shared" si="412"/>
        <v>0</v>
      </c>
      <c r="W199" s="156">
        <f t="shared" si="412"/>
        <v>0</v>
      </c>
      <c r="X199" s="156">
        <f t="shared" si="412"/>
        <v>0</v>
      </c>
      <c r="Y199" s="156">
        <f t="shared" si="412"/>
        <v>0</v>
      </c>
      <c r="Z199" s="156">
        <v>0</v>
      </c>
      <c r="AA199" s="156">
        <v>0</v>
      </c>
      <c r="AB199" s="156">
        <v>0</v>
      </c>
      <c r="AC199" s="156">
        <v>0</v>
      </c>
      <c r="AD199" s="156">
        <v>0</v>
      </c>
      <c r="AE199" s="156">
        <v>0</v>
      </c>
      <c r="AF199" s="156">
        <v>0</v>
      </c>
      <c r="AG199" s="156">
        <v>0</v>
      </c>
      <c r="AH199" s="156">
        <v>0</v>
      </c>
      <c r="AI199" s="156">
        <v>0</v>
      </c>
      <c r="AJ199" s="156">
        <f t="shared" ref="AJ199" si="414">SUM(AJ200:AJ211)</f>
        <v>0</v>
      </c>
      <c r="AK199" s="156">
        <f t="shared" si="412"/>
        <v>0</v>
      </c>
      <c r="AL199" s="156">
        <f t="shared" si="412"/>
        <v>0</v>
      </c>
      <c r="AM199" s="156">
        <f t="shared" si="412"/>
        <v>0</v>
      </c>
      <c r="AN199" s="156">
        <f t="shared" si="412"/>
        <v>0</v>
      </c>
      <c r="AO199" s="156">
        <f t="shared" si="412"/>
        <v>0</v>
      </c>
      <c r="AP199" s="156">
        <f t="shared" si="412"/>
        <v>0</v>
      </c>
      <c r="AQ199" s="156">
        <f t="shared" si="412"/>
        <v>0</v>
      </c>
      <c r="AR199" s="156">
        <f t="shared" si="412"/>
        <v>0</v>
      </c>
      <c r="AS199" s="156">
        <f t="shared" si="412"/>
        <v>0</v>
      </c>
      <c r="AT199" s="156">
        <f t="shared" si="412"/>
        <v>0</v>
      </c>
      <c r="AU199" s="156">
        <f t="shared" si="412"/>
        <v>0</v>
      </c>
      <c r="AV199" s="156">
        <f t="shared" si="412"/>
        <v>360</v>
      </c>
      <c r="AW199" s="156">
        <f t="shared" si="412"/>
        <v>9762908.6799999997</v>
      </c>
      <c r="AX199" s="156">
        <f t="shared" si="412"/>
        <v>0</v>
      </c>
      <c r="AY199" s="156">
        <f t="shared" si="412"/>
        <v>0</v>
      </c>
      <c r="AZ199" s="156">
        <f t="shared" si="412"/>
        <v>0</v>
      </c>
      <c r="BA199" s="156">
        <f t="shared" si="412"/>
        <v>0</v>
      </c>
      <c r="BB199" s="156">
        <f t="shared" si="412"/>
        <v>0</v>
      </c>
      <c r="BC199" s="156">
        <f t="shared" si="412"/>
        <v>0</v>
      </c>
      <c r="BD199" s="156">
        <f t="shared" si="412"/>
        <v>0</v>
      </c>
      <c r="BE199" s="156">
        <f t="shared" si="412"/>
        <v>0</v>
      </c>
      <c r="BF199" s="156">
        <f t="shared" si="412"/>
        <v>0</v>
      </c>
      <c r="BG199" s="156">
        <f t="shared" si="412"/>
        <v>0</v>
      </c>
      <c r="BH199" s="156">
        <f t="shared" si="412"/>
        <v>0</v>
      </c>
      <c r="BI199" s="156">
        <f t="shared" si="412"/>
        <v>0</v>
      </c>
      <c r="BJ199" s="156">
        <f t="shared" si="412"/>
        <v>0</v>
      </c>
      <c r="BK199" s="156">
        <f t="shared" si="412"/>
        <v>0</v>
      </c>
      <c r="BL199" s="156">
        <f t="shared" si="412"/>
        <v>0</v>
      </c>
      <c r="BM199" s="156">
        <f t="shared" si="412"/>
        <v>0</v>
      </c>
      <c r="BN199" s="156">
        <f t="shared" si="412"/>
        <v>0</v>
      </c>
      <c r="BO199" s="156">
        <f t="shared" si="412"/>
        <v>0</v>
      </c>
      <c r="BP199" s="156">
        <f t="shared" si="412"/>
        <v>0</v>
      </c>
      <c r="BQ199" s="156">
        <f t="shared" si="412"/>
        <v>0</v>
      </c>
      <c r="BR199" s="156">
        <f t="shared" si="412"/>
        <v>0</v>
      </c>
      <c r="BS199" s="156">
        <f t="shared" si="412"/>
        <v>0</v>
      </c>
      <c r="BT199" s="156">
        <f t="shared" si="412"/>
        <v>0</v>
      </c>
      <c r="BU199" s="156">
        <f t="shared" si="412"/>
        <v>0</v>
      </c>
      <c r="BV199" s="352">
        <f t="shared" si="412"/>
        <v>0</v>
      </c>
      <c r="BW199" s="156">
        <f t="shared" si="412"/>
        <v>0</v>
      </c>
      <c r="BX199" s="156">
        <f t="shared" si="412"/>
        <v>0</v>
      </c>
      <c r="BY199" s="156">
        <f t="shared" si="412"/>
        <v>0</v>
      </c>
      <c r="BZ199" s="352">
        <f t="shared" si="412"/>
        <v>40</v>
      </c>
      <c r="CA199" s="352">
        <f t="shared" ref="CA199:CY199" si="415">SUM(CA200:CA211)</f>
        <v>1519512.96</v>
      </c>
      <c r="CB199" s="156">
        <f t="shared" si="415"/>
        <v>0</v>
      </c>
      <c r="CC199" s="156">
        <f t="shared" si="415"/>
        <v>0</v>
      </c>
      <c r="CD199" s="156">
        <f t="shared" si="415"/>
        <v>0</v>
      </c>
      <c r="CE199" s="156">
        <f t="shared" si="415"/>
        <v>0</v>
      </c>
      <c r="CF199" s="156">
        <f t="shared" si="415"/>
        <v>0</v>
      </c>
      <c r="CG199" s="156">
        <f t="shared" si="415"/>
        <v>0</v>
      </c>
      <c r="CH199" s="156">
        <f t="shared" si="415"/>
        <v>0</v>
      </c>
      <c r="CI199" s="156">
        <f t="shared" si="415"/>
        <v>0</v>
      </c>
      <c r="CJ199" s="156">
        <f t="shared" si="415"/>
        <v>0</v>
      </c>
      <c r="CK199" s="156">
        <f t="shared" si="415"/>
        <v>0</v>
      </c>
      <c r="CL199" s="156">
        <f t="shared" si="415"/>
        <v>0</v>
      </c>
      <c r="CM199" s="156">
        <f t="shared" si="415"/>
        <v>0</v>
      </c>
      <c r="CN199" s="156">
        <f t="shared" si="415"/>
        <v>0</v>
      </c>
      <c r="CO199" s="156">
        <f t="shared" si="415"/>
        <v>0</v>
      </c>
      <c r="CP199" s="156">
        <f t="shared" si="415"/>
        <v>0</v>
      </c>
      <c r="CQ199" s="156">
        <f t="shared" si="415"/>
        <v>0</v>
      </c>
      <c r="CR199" s="156">
        <f t="shared" si="415"/>
        <v>0</v>
      </c>
      <c r="CS199" s="156">
        <f t="shared" si="415"/>
        <v>0</v>
      </c>
      <c r="CT199" s="156">
        <f t="shared" si="415"/>
        <v>0</v>
      </c>
      <c r="CU199" s="156">
        <f t="shared" si="415"/>
        <v>0</v>
      </c>
      <c r="CV199" s="156">
        <f t="shared" si="415"/>
        <v>0</v>
      </c>
      <c r="CW199" s="156">
        <f t="shared" si="415"/>
        <v>0</v>
      </c>
      <c r="CX199" s="156">
        <f t="shared" si="415"/>
        <v>400</v>
      </c>
      <c r="CY199" s="156">
        <f t="shared" si="415"/>
        <v>11282421.640000001</v>
      </c>
    </row>
    <row r="200" spans="1:103" x14ac:dyDescent="0.25">
      <c r="A200" s="91">
        <v>37</v>
      </c>
      <c r="B200" s="91"/>
      <c r="C200" s="245" t="s">
        <v>1182</v>
      </c>
      <c r="D200" s="243" t="s">
        <v>874</v>
      </c>
      <c r="E200" s="246">
        <v>13540</v>
      </c>
      <c r="F200" s="155">
        <v>1.71</v>
      </c>
      <c r="G200" s="155"/>
      <c r="H200" s="236">
        <v>1</v>
      </c>
      <c r="I200" s="68"/>
      <c r="J200" s="95">
        <v>1.4</v>
      </c>
      <c r="K200" s="95">
        <v>1.68</v>
      </c>
      <c r="L200" s="95">
        <v>2.23</v>
      </c>
      <c r="M200" s="96">
        <v>2.57</v>
      </c>
      <c r="N200" s="156">
        <f>SUM(N201:N212)</f>
        <v>0</v>
      </c>
      <c r="O200" s="156">
        <f t="shared" si="412"/>
        <v>0</v>
      </c>
      <c r="P200" s="250"/>
      <c r="Q200" s="98">
        <f>SUM(P200*$E201*$F201*$H201*$J201*$Q$11)</f>
        <v>0</v>
      </c>
      <c r="R200" s="565"/>
      <c r="S200" s="566">
        <f>SUM(R200*$E201*$F201*$H201*$J201*$S$11)</f>
        <v>0</v>
      </c>
      <c r="T200" s="250"/>
      <c r="U200" s="98">
        <f>SUM(T200*$E201*$F201*$H201*$J201*$U$11)</f>
        <v>0</v>
      </c>
      <c r="V200" s="250"/>
      <c r="W200" s="98">
        <f>SUM(V200*$E201*$F201*$H201*$J201*$W$11)</f>
        <v>0</v>
      </c>
      <c r="X200" s="250"/>
      <c r="Y200" s="97">
        <f>SUM(X200*$E201*$F201*$H201*$J201*$Y$11)</f>
        <v>0</v>
      </c>
      <c r="Z200" s="326"/>
      <c r="AA200" s="98"/>
      <c r="AB200" s="250"/>
      <c r="AC200" s="98"/>
      <c r="AD200" s="250">
        <v>0</v>
      </c>
      <c r="AE200" s="98">
        <v>0</v>
      </c>
      <c r="AF200" s="250">
        <v>0</v>
      </c>
      <c r="AG200" s="98">
        <v>0</v>
      </c>
      <c r="AH200" s="250">
        <v>0</v>
      </c>
      <c r="AI200" s="98">
        <v>0</v>
      </c>
      <c r="AJ200" s="250"/>
      <c r="AK200" s="98">
        <f>AJ200*$E201*$F201*$H201*$K201*$AK$11</f>
        <v>0</v>
      </c>
      <c r="AL200" s="326"/>
      <c r="AM200" s="98">
        <f>SUM(AL200*$E201*$F201*$H201*$J201*$AM$11)</f>
        <v>0</v>
      </c>
      <c r="AN200" s="250"/>
      <c r="AO200" s="97">
        <f>SUM(AN200*$E201*$F201*$H201*$J201*$AO$11)</f>
        <v>0</v>
      </c>
      <c r="AP200" s="250"/>
      <c r="AQ200" s="98">
        <f>SUM(AP200*$E201*$F201*$H201*$J201*$AQ$11)</f>
        <v>0</v>
      </c>
      <c r="AR200" s="250"/>
      <c r="AS200" s="98">
        <f>SUM(AR200*$E201*$F201*$H201*$J201*$AS$11)</f>
        <v>0</v>
      </c>
      <c r="AT200" s="250"/>
      <c r="AU200" s="98">
        <f>SUM(AT200*$E201*$F201*$H201*$J201*$AU$11)</f>
        <v>0</v>
      </c>
      <c r="AV200" s="97">
        <v>5</v>
      </c>
      <c r="AW200" s="98">
        <f t="shared" ref="AW200:AW211" si="416">SUM(AV200*$E201*$F201*$H201*$J201*$AW$11)</f>
        <v>152595.79999999999</v>
      </c>
      <c r="AX200" s="250"/>
      <c r="AY200" s="98">
        <f>SUM(AX200*$E201*$F201*$H201*$J201*$AY$11)</f>
        <v>0</v>
      </c>
      <c r="AZ200" s="250"/>
      <c r="BA200" s="98">
        <f>SUM(AZ200*$E201*$F201*$H201*$J201*$BA$11)</f>
        <v>0</v>
      </c>
      <c r="BB200" s="250"/>
      <c r="BC200" s="98">
        <f>SUM(BB200*$E201*$F201*$H201*$J201*$BC$11)</f>
        <v>0</v>
      </c>
      <c r="BD200" s="250"/>
      <c r="BE200" s="98">
        <f>SUM(BD200*$E201*$F201*$H201*$J201*$BE$11)</f>
        <v>0</v>
      </c>
      <c r="BF200" s="250"/>
      <c r="BG200" s="98">
        <f>SUM(BF200*$E201*$F201*$H201*$J201*$BG$11)</f>
        <v>0</v>
      </c>
      <c r="BH200" s="250"/>
      <c r="BI200" s="98">
        <f>SUM(BH200*$E201*$F201*$H201*$J201*$BI$11)</f>
        <v>0</v>
      </c>
      <c r="BJ200" s="250"/>
      <c r="BK200" s="98">
        <f>SUM(BJ200*$E201*$F201*$H201*$J201*$BK$11)</f>
        <v>0</v>
      </c>
      <c r="BL200" s="250"/>
      <c r="BM200" s="98">
        <f>BL200*$E201*$F201*$H201*$K201*$BM$11</f>
        <v>0</v>
      </c>
      <c r="BN200" s="250"/>
      <c r="BO200" s="98">
        <f>BN200*$E201*$F201*$H201*$K201*$BO$11</f>
        <v>0</v>
      </c>
      <c r="BP200" s="353"/>
      <c r="BQ200" s="98">
        <f>BP200*$E201*$F201*$H201*$K201*$BQ$11</f>
        <v>0</v>
      </c>
      <c r="BR200" s="250"/>
      <c r="BS200" s="98">
        <f>BR200*$E201*$F201*$H201*$K201*$BS$11</f>
        <v>0</v>
      </c>
      <c r="BT200" s="250"/>
      <c r="BU200" s="98">
        <f>BT200*$E201*$F201*$H201*$K201*$BU$11</f>
        <v>0</v>
      </c>
      <c r="BV200" s="328"/>
      <c r="BW200" s="98">
        <f>BV200*$E201*$F201*$H201*$K201*$BW$11</f>
        <v>0</v>
      </c>
      <c r="BX200" s="250"/>
      <c r="BY200" s="98">
        <f>BX200*$E201*$F201*$H201*$K201*$BY$11</f>
        <v>0</v>
      </c>
      <c r="BZ200" s="328"/>
      <c r="CA200" s="329">
        <f>BZ200*$E201*$F201*$H201*$K201*$CA$11</f>
        <v>0</v>
      </c>
      <c r="CB200" s="250"/>
      <c r="CC200" s="98">
        <f>CB200*$E201*$F201*$H201*$K201*$CC$11</f>
        <v>0</v>
      </c>
      <c r="CD200" s="250"/>
      <c r="CE200" s="98">
        <f>CD200*$E201*$F201*$H201*$K201*$CE$11</f>
        <v>0</v>
      </c>
      <c r="CF200" s="250"/>
      <c r="CG200" s="98">
        <f>CF200*$E201*$F201*$H201*$K201*$CG$11</f>
        <v>0</v>
      </c>
      <c r="CH200" s="250"/>
      <c r="CI200" s="98">
        <f>CH200*$E201*$F201*$H201*$K201*$CI$11</f>
        <v>0</v>
      </c>
      <c r="CJ200" s="250"/>
      <c r="CK200" s="98">
        <f>CJ200*$E201*$F201*$H201*$K201*$CK$11</f>
        <v>0</v>
      </c>
      <c r="CL200" s="250"/>
      <c r="CM200" s="98">
        <f>CL200*$E201*$F201*$H201*$K201*$CM$11</f>
        <v>0</v>
      </c>
      <c r="CN200" s="250"/>
      <c r="CO200" s="98">
        <f>CN200*$E201*$F201*$H201*$K201*$CO$11</f>
        <v>0</v>
      </c>
      <c r="CP200" s="250"/>
      <c r="CQ200" s="98">
        <f>CP200*$E201*$F201*$H201*$L201*$CQ$11</f>
        <v>0</v>
      </c>
      <c r="CR200" s="250"/>
      <c r="CS200" s="98">
        <f>CR200*$E201*$F201*$H201*$M201*$CS$11</f>
        <v>0</v>
      </c>
      <c r="CT200" s="97"/>
      <c r="CU200" s="98">
        <f>CT200*E201*F201*H201</f>
        <v>0</v>
      </c>
      <c r="CV200" s="97"/>
      <c r="CW200" s="98"/>
      <c r="CX200" s="331">
        <f t="shared" ref="CX200:CX211" si="417">SUM(P200+N201+Z200+R200+T200+AB200+X200+V200+AD200+AH200+AF200+AJ200+AL200+AP200+BL200+BR200+AN200+AZ200+BB200+CD200+CF200+CB200+CH200+CJ200+BV200+BX200+AR200+AT200+AV200+AX200+BN200+BP200+BT200+BD200+BF200+BH200+BJ200+BZ200+CL200+CN200+CP200+CR200+CT200+CV200)</f>
        <v>5</v>
      </c>
      <c r="CY200" s="331">
        <f t="shared" ref="CY200:CY211" si="418">SUM(Q200+O201+AA200+S200+U200+AC200+Y200+W200+AE200+AI200+AG200+AK200+AM200+AQ200+BM200+BS200+AO200+BA200+BC200+CE200+CG200+CC200+CI200+CK200+BW200+BY200+AS200+AU200+AW200+AY200+BO200+BQ200+BU200+BE200+BG200+BI200+BK200+CA200+CM200+CO200+CQ200+CS200+CU200+CW200)</f>
        <v>152595.79999999999</v>
      </c>
    </row>
    <row r="201" spans="1:103" ht="60" x14ac:dyDescent="0.25">
      <c r="A201" s="91"/>
      <c r="B201" s="91">
        <v>142</v>
      </c>
      <c r="C201" s="245" t="s">
        <v>1183</v>
      </c>
      <c r="D201" s="92" t="s">
        <v>1184</v>
      </c>
      <c r="E201" s="246">
        <v>13540</v>
      </c>
      <c r="F201" s="93">
        <v>1.61</v>
      </c>
      <c r="G201" s="93"/>
      <c r="H201" s="247">
        <v>1</v>
      </c>
      <c r="I201" s="248"/>
      <c r="J201" s="95">
        <v>1.4</v>
      </c>
      <c r="K201" s="95">
        <v>1.68</v>
      </c>
      <c r="L201" s="95">
        <v>2.23</v>
      </c>
      <c r="M201" s="96">
        <v>2.57</v>
      </c>
      <c r="N201" s="249"/>
      <c r="O201" s="98">
        <f>SUM(N201*$E201*$F201*$H201*$J201*$O$11)</f>
        <v>0</v>
      </c>
      <c r="P201" s="250"/>
      <c r="Q201" s="98">
        <f>SUM(P201*$E202*$F202*$H202*$J202*$Q$11)</f>
        <v>0</v>
      </c>
      <c r="R201" s="565"/>
      <c r="S201" s="566">
        <f>SUM(R201*$E202*$F202*$H202*$J202*$S$11)</f>
        <v>0</v>
      </c>
      <c r="T201" s="250"/>
      <c r="U201" s="98">
        <f>SUM(T201*$E202*$F202*$H202*$J202*$U$11)</f>
        <v>0</v>
      </c>
      <c r="V201" s="250"/>
      <c r="W201" s="98">
        <f>SUM(V201*$E202*$F202*$H202*$J202*$W$11)</f>
        <v>0</v>
      </c>
      <c r="X201" s="250"/>
      <c r="Y201" s="97">
        <f>SUM(X201*$E202*$F202*$H202*$J202*$Y$11)</f>
        <v>0</v>
      </c>
      <c r="Z201" s="326">
        <v>0</v>
      </c>
      <c r="AA201" s="98">
        <v>0</v>
      </c>
      <c r="AB201" s="250">
        <v>0</v>
      </c>
      <c r="AC201" s="98">
        <v>0</v>
      </c>
      <c r="AD201" s="250">
        <v>0</v>
      </c>
      <c r="AE201" s="98">
        <v>0</v>
      </c>
      <c r="AF201" s="250">
        <v>0</v>
      </c>
      <c r="AG201" s="98">
        <v>0</v>
      </c>
      <c r="AH201" s="250">
        <v>0</v>
      </c>
      <c r="AI201" s="98">
        <v>0</v>
      </c>
      <c r="AJ201" s="250"/>
      <c r="AK201" s="98">
        <f>AJ201*$E202*$F202*$H202*$K202*$AK$11</f>
        <v>0</v>
      </c>
      <c r="AL201" s="326"/>
      <c r="AM201" s="98">
        <f>SUM(AL201*$E202*$F202*$H202*$J202*$AM$11)</f>
        <v>0</v>
      </c>
      <c r="AN201" s="250"/>
      <c r="AO201" s="97">
        <f>SUM(AN201*$E202*$F202*$H202*$J202*$AO$11)</f>
        <v>0</v>
      </c>
      <c r="AP201" s="250"/>
      <c r="AQ201" s="98">
        <f>SUM(AP201*$E202*$F202*$H202*$J202*$AQ$11)</f>
        <v>0</v>
      </c>
      <c r="AR201" s="250"/>
      <c r="AS201" s="98">
        <f>SUM(AR201*$E202*$F202*$H202*$J202*$AS$11)</f>
        <v>0</v>
      </c>
      <c r="AT201" s="250"/>
      <c r="AU201" s="98">
        <f>SUM(AT201*$E202*$F202*$H202*$J202*$AU$11)</f>
        <v>0</v>
      </c>
      <c r="AV201" s="97">
        <v>5</v>
      </c>
      <c r="AW201" s="98">
        <f t="shared" si="416"/>
        <v>183873.19999999998</v>
      </c>
      <c r="AX201" s="250"/>
      <c r="AY201" s="98">
        <f>SUM(AX201*$E202*$F202*$H202*$J202*$AY$11)</f>
        <v>0</v>
      </c>
      <c r="AZ201" s="250"/>
      <c r="BA201" s="98">
        <f>SUM(AZ201*$E202*$F202*$H202*$J202*$BA$11)</f>
        <v>0</v>
      </c>
      <c r="BB201" s="250"/>
      <c r="BC201" s="98">
        <f>SUM(BB201*$E202*$F202*$H202*$J202*$BC$11)</f>
        <v>0</v>
      </c>
      <c r="BD201" s="250"/>
      <c r="BE201" s="98">
        <f>SUM(BD201*$E202*$F202*$H202*$J202*$BE$11)</f>
        <v>0</v>
      </c>
      <c r="BF201" s="250"/>
      <c r="BG201" s="98">
        <f>SUM(BF201*$E202*$F202*$H202*$J202*$BG$11)</f>
        <v>0</v>
      </c>
      <c r="BH201" s="250"/>
      <c r="BI201" s="98">
        <f>SUM(BH201*$E202*$F202*$H202*$J202*$BI$11)</f>
        <v>0</v>
      </c>
      <c r="BJ201" s="250"/>
      <c r="BK201" s="98">
        <f>SUM(BJ201*$E202*$F202*$H202*$J202*$BK$11)</f>
        <v>0</v>
      </c>
      <c r="BL201" s="250"/>
      <c r="BM201" s="98">
        <f>BL201*$E202*$F202*$H202*$K202*$BM$11</f>
        <v>0</v>
      </c>
      <c r="BN201" s="250"/>
      <c r="BO201" s="98">
        <f>BN201*$E202*$F202*$H202*$K202*$BO$11</f>
        <v>0</v>
      </c>
      <c r="BP201" s="353"/>
      <c r="BQ201" s="98">
        <f>BP201*$E202*$F202*$H202*$K202*$BQ$11</f>
        <v>0</v>
      </c>
      <c r="BR201" s="250"/>
      <c r="BS201" s="98">
        <f>BR201*$E202*$F202*$H202*$K202*$BS$11</f>
        <v>0</v>
      </c>
      <c r="BT201" s="250"/>
      <c r="BU201" s="98">
        <f>BT201*$E202*$F202*$H202*$K202*$BU$11</f>
        <v>0</v>
      </c>
      <c r="BV201" s="328"/>
      <c r="BW201" s="98">
        <f>BV201*$E202*$F202*$H202*$K202*$BW$11</f>
        <v>0</v>
      </c>
      <c r="BX201" s="250"/>
      <c r="BY201" s="98">
        <f>BX201*$E202*$F202*$H202*$K202*$BY$11</f>
        <v>0</v>
      </c>
      <c r="BZ201" s="328"/>
      <c r="CA201" s="329">
        <f>BZ201*$E202*$F202*$H202*$K202*$CA$11</f>
        <v>0</v>
      </c>
      <c r="CB201" s="250"/>
      <c r="CC201" s="98">
        <f>CB201*$E202*$F202*$H202*$K202*$CC$11</f>
        <v>0</v>
      </c>
      <c r="CD201" s="250"/>
      <c r="CE201" s="98">
        <f>CD201*$E202*$F202*$H202*$K202*$CE$11</f>
        <v>0</v>
      </c>
      <c r="CF201" s="250"/>
      <c r="CG201" s="98">
        <f>CF201*$E202*$F202*$H202*$K202*$CG$11</f>
        <v>0</v>
      </c>
      <c r="CH201" s="250"/>
      <c r="CI201" s="98">
        <f>CH201*$E202*$F202*$H202*$K202*$CI$11</f>
        <v>0</v>
      </c>
      <c r="CJ201" s="250"/>
      <c r="CK201" s="98">
        <f>CJ201*$E202*$F202*$H202*$K202*$CK$11</f>
        <v>0</v>
      </c>
      <c r="CL201" s="250"/>
      <c r="CM201" s="98">
        <f>CL201*$E202*$F202*$H202*$K202*$CM$11</f>
        <v>0</v>
      </c>
      <c r="CN201" s="250"/>
      <c r="CO201" s="98">
        <f>CN201*$E202*$F202*$H202*$K202*$CO$11</f>
        <v>0</v>
      </c>
      <c r="CP201" s="250"/>
      <c r="CQ201" s="98">
        <f>CP201*$E202*$F202*$H202*$L202*$CQ$11</f>
        <v>0</v>
      </c>
      <c r="CR201" s="250"/>
      <c r="CS201" s="98">
        <f>CR201*$E202*$F202*$H202*$M202*$CS$11</f>
        <v>0</v>
      </c>
      <c r="CT201" s="97"/>
      <c r="CU201" s="98">
        <f>CT201*E202*F202*H202</f>
        <v>0</v>
      </c>
      <c r="CV201" s="97"/>
      <c r="CW201" s="98"/>
      <c r="CX201" s="331">
        <f t="shared" si="417"/>
        <v>5</v>
      </c>
      <c r="CY201" s="331">
        <f t="shared" si="418"/>
        <v>183873.19999999998</v>
      </c>
    </row>
    <row r="202" spans="1:103" ht="60" x14ac:dyDescent="0.25">
      <c r="A202" s="91"/>
      <c r="B202" s="91">
        <v>143</v>
      </c>
      <c r="C202" s="245" t="s">
        <v>1185</v>
      </c>
      <c r="D202" s="92" t="s">
        <v>876</v>
      </c>
      <c r="E202" s="246">
        <v>13540</v>
      </c>
      <c r="F202" s="93">
        <v>1.94</v>
      </c>
      <c r="G202" s="93"/>
      <c r="H202" s="247">
        <v>1</v>
      </c>
      <c r="I202" s="248"/>
      <c r="J202" s="95">
        <v>1.4</v>
      </c>
      <c r="K202" s="95">
        <v>1.68</v>
      </c>
      <c r="L202" s="95">
        <v>2.23</v>
      </c>
      <c r="M202" s="96">
        <v>2.57</v>
      </c>
      <c r="N202" s="249"/>
      <c r="O202" s="98">
        <f>SUM(N202*$E202*$F202*$H202*$J202*$O$11)</f>
        <v>0</v>
      </c>
      <c r="P202" s="250"/>
      <c r="Q202" s="98">
        <f>SUM(P202*$E203*$F203*$H203*$J203*$Q$11)</f>
        <v>0</v>
      </c>
      <c r="R202" s="565"/>
      <c r="S202" s="566">
        <f>SUM(R202*$E203*$F203*$H203*$J203*$S$11)</f>
        <v>0</v>
      </c>
      <c r="T202" s="250"/>
      <c r="U202" s="98">
        <f>SUM(T202*$E203*$F203*$H203*$J203*$U$11)</f>
        <v>0</v>
      </c>
      <c r="V202" s="250"/>
      <c r="W202" s="98">
        <f>SUM(V202*$E203*$F203*$H203*$J203*$W$11)</f>
        <v>0</v>
      </c>
      <c r="X202" s="250"/>
      <c r="Y202" s="97">
        <f>SUM(X202*$E203*$F203*$H203*$J203*$Y$11)</f>
        <v>0</v>
      </c>
      <c r="Z202" s="326">
        <v>0</v>
      </c>
      <c r="AA202" s="98">
        <v>0</v>
      </c>
      <c r="AB202" s="250">
        <v>0</v>
      </c>
      <c r="AC202" s="98">
        <v>0</v>
      </c>
      <c r="AD202" s="250">
        <v>0</v>
      </c>
      <c r="AE202" s="98">
        <v>0</v>
      </c>
      <c r="AF202" s="250">
        <v>0</v>
      </c>
      <c r="AG202" s="98">
        <v>0</v>
      </c>
      <c r="AH202" s="250">
        <v>0</v>
      </c>
      <c r="AI202" s="98">
        <v>0</v>
      </c>
      <c r="AJ202" s="250"/>
      <c r="AK202" s="98">
        <f>AJ202*$E203*$F203*$H203*$K203*$AK$11</f>
        <v>0</v>
      </c>
      <c r="AL202" s="326"/>
      <c r="AM202" s="98">
        <f>SUM(AL202*$E203*$F203*$H203*$J203*$AM$11)</f>
        <v>0</v>
      </c>
      <c r="AN202" s="250"/>
      <c r="AO202" s="97">
        <f>SUM(AN202*$E203*$F203*$H203*$J203*$AO$11)</f>
        <v>0</v>
      </c>
      <c r="AP202" s="250"/>
      <c r="AQ202" s="98">
        <f>SUM(AP202*$E203*$F203*$H203*$J203*$AQ$11)</f>
        <v>0</v>
      </c>
      <c r="AR202" s="250"/>
      <c r="AS202" s="98">
        <f>SUM(AR202*$E203*$F203*$H203*$J203*$AS$11)</f>
        <v>0</v>
      </c>
      <c r="AT202" s="250"/>
      <c r="AU202" s="98">
        <f>SUM(AT202*$E203*$F203*$H203*$J203*$AU$11)</f>
        <v>0</v>
      </c>
      <c r="AV202" s="97">
        <v>50</v>
      </c>
      <c r="AW202" s="98">
        <f t="shared" si="416"/>
        <v>1440656</v>
      </c>
      <c r="AX202" s="250"/>
      <c r="AY202" s="98">
        <f>SUM(AX202*$E203*$F203*$H203*$J203*$AY$11)</f>
        <v>0</v>
      </c>
      <c r="AZ202" s="250"/>
      <c r="BA202" s="98">
        <f>SUM(AZ202*$E203*$F203*$H203*$J203*$BA$11)</f>
        <v>0</v>
      </c>
      <c r="BB202" s="250"/>
      <c r="BC202" s="98">
        <f>SUM(BB202*$E203*$F203*$H203*$J203*$BC$11)</f>
        <v>0</v>
      </c>
      <c r="BD202" s="250"/>
      <c r="BE202" s="98">
        <f>SUM(BD202*$E203*$F203*$H203*$J203*$BE$11)</f>
        <v>0</v>
      </c>
      <c r="BF202" s="250"/>
      <c r="BG202" s="98">
        <f>SUM(BF202*$E203*$F203*$H203*$J203*$BG$11)</f>
        <v>0</v>
      </c>
      <c r="BH202" s="250"/>
      <c r="BI202" s="98">
        <f>SUM(BH202*$E203*$F203*$H203*$J203*$BI$11)</f>
        <v>0</v>
      </c>
      <c r="BJ202" s="250"/>
      <c r="BK202" s="98">
        <f>SUM(BJ202*$E203*$F203*$H203*$J203*$BK$11)</f>
        <v>0</v>
      </c>
      <c r="BL202" s="250"/>
      <c r="BM202" s="98">
        <f>BL202*$E203*$F203*$H203*$K203*$BM$11</f>
        <v>0</v>
      </c>
      <c r="BN202" s="250"/>
      <c r="BO202" s="98">
        <f>BN202*$E203*$F203*$H203*$K203*$BO$11</f>
        <v>0</v>
      </c>
      <c r="BP202" s="353"/>
      <c r="BQ202" s="98">
        <f>BP202*$E203*$F203*$H203*$K203*$BQ$11</f>
        <v>0</v>
      </c>
      <c r="BR202" s="250"/>
      <c r="BS202" s="98">
        <f>BR202*$E203*$F203*$H203*$K203*$BS$11</f>
        <v>0</v>
      </c>
      <c r="BT202" s="250"/>
      <c r="BU202" s="98">
        <f>BT202*$E203*$F203*$H203*$K203*$BU$11</f>
        <v>0</v>
      </c>
      <c r="BV202" s="328"/>
      <c r="BW202" s="98">
        <f>BV202*$E203*$F203*$H203*$K203*$BW$11</f>
        <v>0</v>
      </c>
      <c r="BX202" s="250"/>
      <c r="BY202" s="98">
        <f>BX202*$E203*$F203*$H203*$K203*$BY$11</f>
        <v>0</v>
      </c>
      <c r="BZ202" s="328">
        <v>20</v>
      </c>
      <c r="CA202" s="329">
        <f>BZ202*$E203*$F203*$H203*$K203*$CA$11</f>
        <v>691514.88</v>
      </c>
      <c r="CB202" s="250"/>
      <c r="CC202" s="98">
        <f>CB202*$E203*$F203*$H203*$K203*$CC$11</f>
        <v>0</v>
      </c>
      <c r="CD202" s="250"/>
      <c r="CE202" s="98">
        <f>CD202*$E203*$F203*$H203*$K203*$CE$11</f>
        <v>0</v>
      </c>
      <c r="CF202" s="250"/>
      <c r="CG202" s="98">
        <f>CF202*$E203*$F203*$H203*$K203*$CG$11</f>
        <v>0</v>
      </c>
      <c r="CH202" s="250"/>
      <c r="CI202" s="98">
        <f>CH202*$E203*$F203*$H203*$K203*$CI$11</f>
        <v>0</v>
      </c>
      <c r="CJ202" s="250"/>
      <c r="CK202" s="98">
        <f>CJ202*$E203*$F203*$H203*$K203*$CK$11</f>
        <v>0</v>
      </c>
      <c r="CL202" s="250"/>
      <c r="CM202" s="98">
        <f>CL202*$E203*$F203*$H203*$K203*$CM$11</f>
        <v>0</v>
      </c>
      <c r="CN202" s="250"/>
      <c r="CO202" s="98">
        <f>CN202*$E203*$F203*$H203*$K203*$CO$11</f>
        <v>0</v>
      </c>
      <c r="CP202" s="250"/>
      <c r="CQ202" s="98">
        <f>CP202*$E203*$F203*$H203*$L203*$CQ$11</f>
        <v>0</v>
      </c>
      <c r="CR202" s="250"/>
      <c r="CS202" s="98">
        <f>CR202*$E203*$F203*$H203*$M203*$CS$11</f>
        <v>0</v>
      </c>
      <c r="CT202" s="97"/>
      <c r="CU202" s="98">
        <f>CT202*E203*F203*H203</f>
        <v>0</v>
      </c>
      <c r="CV202" s="97"/>
      <c r="CW202" s="98"/>
      <c r="CX202" s="331">
        <f t="shared" si="417"/>
        <v>70</v>
      </c>
      <c r="CY202" s="331">
        <f t="shared" si="418"/>
        <v>2132170.88</v>
      </c>
    </row>
    <row r="203" spans="1:103" ht="75" x14ac:dyDescent="0.25">
      <c r="A203" s="91"/>
      <c r="B203" s="91">
        <v>144</v>
      </c>
      <c r="C203" s="245" t="s">
        <v>1186</v>
      </c>
      <c r="D203" s="92" t="s">
        <v>1187</v>
      </c>
      <c r="E203" s="246">
        <v>13540</v>
      </c>
      <c r="F203" s="93">
        <v>1.52</v>
      </c>
      <c r="G203" s="93"/>
      <c r="H203" s="247">
        <v>1</v>
      </c>
      <c r="I203" s="248"/>
      <c r="J203" s="95">
        <v>1.4</v>
      </c>
      <c r="K203" s="95">
        <v>1.68</v>
      </c>
      <c r="L203" s="95">
        <v>2.23</v>
      </c>
      <c r="M203" s="96">
        <v>2.57</v>
      </c>
      <c r="N203" s="249"/>
      <c r="O203" s="98">
        <f>SUM(N203*$E203*$F203*$H203*$J203*$O$11)</f>
        <v>0</v>
      </c>
      <c r="P203" s="250"/>
      <c r="Q203" s="98">
        <f>SUM(P203*$E204*$F204*$H204*$J204*$Q$11)</f>
        <v>0</v>
      </c>
      <c r="R203" s="565"/>
      <c r="S203" s="566">
        <f>SUM(R203*$E204*$F204*$H204*$J204*$S$11)</f>
        <v>0</v>
      </c>
      <c r="T203" s="250"/>
      <c r="U203" s="98">
        <f>SUM(T203*$E204*$F204*$H204*$J204*$U$11)</f>
        <v>0</v>
      </c>
      <c r="V203" s="250"/>
      <c r="W203" s="98">
        <f>SUM(V203*$E204*$F204*$H204*$J204*$W$11)</f>
        <v>0</v>
      </c>
      <c r="X203" s="250"/>
      <c r="Y203" s="97">
        <f>SUM(X203*$E204*$F204*$H204*$J204*$Y$11)</f>
        <v>0</v>
      </c>
      <c r="Z203" s="326">
        <v>0</v>
      </c>
      <c r="AA203" s="98">
        <v>0</v>
      </c>
      <c r="AB203" s="250">
        <v>0</v>
      </c>
      <c r="AC203" s="98">
        <v>0</v>
      </c>
      <c r="AD203" s="250">
        <v>0</v>
      </c>
      <c r="AE203" s="98">
        <v>0</v>
      </c>
      <c r="AF203" s="250">
        <v>0</v>
      </c>
      <c r="AG203" s="98">
        <v>0</v>
      </c>
      <c r="AH203" s="250">
        <v>0</v>
      </c>
      <c r="AI203" s="98">
        <v>0</v>
      </c>
      <c r="AJ203" s="250"/>
      <c r="AK203" s="98">
        <f>AJ203*$E204*$F204*$H204*$K204*$AK$11</f>
        <v>0</v>
      </c>
      <c r="AL203" s="326"/>
      <c r="AM203" s="98">
        <f>SUM(AL203*$E204*$F204*$H204*$J204*$AM$11)</f>
        <v>0</v>
      </c>
      <c r="AN203" s="250"/>
      <c r="AO203" s="97">
        <f>SUM(AN203*$E204*$F204*$H204*$J204*$AO$11)</f>
        <v>0</v>
      </c>
      <c r="AP203" s="250"/>
      <c r="AQ203" s="98">
        <f>SUM(AP203*$E204*$F204*$H204*$J204*$AQ$11)</f>
        <v>0</v>
      </c>
      <c r="AR203" s="250"/>
      <c r="AS203" s="98">
        <f>SUM(AR203*$E204*$F204*$H204*$J204*$AS$11)</f>
        <v>0</v>
      </c>
      <c r="AT203" s="250"/>
      <c r="AU203" s="98">
        <f>SUM(AT203*$E204*$F204*$H204*$J204*$AU$11)</f>
        <v>0</v>
      </c>
      <c r="AV203" s="97">
        <v>20</v>
      </c>
      <c r="AW203" s="98">
        <f t="shared" si="416"/>
        <v>689998.39999999991</v>
      </c>
      <c r="AX203" s="250"/>
      <c r="AY203" s="98">
        <f>SUM(AX203*$E204*$F204*$H204*$J204*$AY$11)</f>
        <v>0</v>
      </c>
      <c r="AZ203" s="250"/>
      <c r="BA203" s="98">
        <f>SUM(AZ203*$E204*$F204*$H204*$J204*$BA$11)</f>
        <v>0</v>
      </c>
      <c r="BB203" s="250"/>
      <c r="BC203" s="98">
        <f>SUM(BB203*$E204*$F204*$H204*$J204*$BC$11)</f>
        <v>0</v>
      </c>
      <c r="BD203" s="250"/>
      <c r="BE203" s="98">
        <f>SUM(BD203*$E204*$F204*$H204*$J204*$BE$11)</f>
        <v>0</v>
      </c>
      <c r="BF203" s="250"/>
      <c r="BG203" s="98">
        <f>SUM(BF203*$E204*$F204*$H204*$J204*$BG$11)</f>
        <v>0</v>
      </c>
      <c r="BH203" s="250"/>
      <c r="BI203" s="98">
        <f>SUM(BH203*$E204*$F204*$H204*$J204*$BI$11)</f>
        <v>0</v>
      </c>
      <c r="BJ203" s="250"/>
      <c r="BK203" s="98">
        <f>SUM(BJ203*$E204*$F204*$H204*$J204*$BK$11)</f>
        <v>0</v>
      </c>
      <c r="BL203" s="250"/>
      <c r="BM203" s="98">
        <f>BL203*$E204*$F204*$H204*$K204*$BM$11</f>
        <v>0</v>
      </c>
      <c r="BN203" s="250"/>
      <c r="BO203" s="98">
        <f>BN203*$E204*$F204*$H204*$K204*$BO$11</f>
        <v>0</v>
      </c>
      <c r="BP203" s="353"/>
      <c r="BQ203" s="98">
        <f>BP203*$E204*$F204*$H204*$K204*$BQ$11</f>
        <v>0</v>
      </c>
      <c r="BR203" s="250"/>
      <c r="BS203" s="98">
        <f>BR203*$E204*$F204*$H204*$K204*$BS$11</f>
        <v>0</v>
      </c>
      <c r="BT203" s="250"/>
      <c r="BU203" s="98">
        <f>BT203*$E204*$F204*$H204*$K204*$BU$11</f>
        <v>0</v>
      </c>
      <c r="BV203" s="328"/>
      <c r="BW203" s="98">
        <f>BV203*$E204*$F204*$H204*$K204*$BW$11</f>
        <v>0</v>
      </c>
      <c r="BX203" s="250"/>
      <c r="BY203" s="98">
        <f>BX203*$E204*$F204*$H204*$K204*$BY$11</f>
        <v>0</v>
      </c>
      <c r="BZ203" s="328">
        <v>20</v>
      </c>
      <c r="CA203" s="329">
        <f>BZ203*$E204*$F204*$H204*$K204*$CA$11</f>
        <v>827998.08</v>
      </c>
      <c r="CB203" s="250"/>
      <c r="CC203" s="98">
        <f>CB203*$E204*$F204*$H204*$K204*$CC$11</f>
        <v>0</v>
      </c>
      <c r="CD203" s="250"/>
      <c r="CE203" s="98">
        <f>CD203*$E204*$F204*$H204*$K204*$CE$11</f>
        <v>0</v>
      </c>
      <c r="CF203" s="250"/>
      <c r="CG203" s="98">
        <f>CF203*$E204*$F204*$H204*$K204*$CG$11</f>
        <v>0</v>
      </c>
      <c r="CH203" s="250"/>
      <c r="CI203" s="98">
        <f>CH203*$E204*$F204*$H204*$K204*$CI$11</f>
        <v>0</v>
      </c>
      <c r="CJ203" s="250"/>
      <c r="CK203" s="98">
        <f>CJ203*$E204*$F204*$H204*$K204*$CK$11</f>
        <v>0</v>
      </c>
      <c r="CL203" s="250"/>
      <c r="CM203" s="98">
        <f>CL203*$E204*$F204*$H204*$K204*$CM$11</f>
        <v>0</v>
      </c>
      <c r="CN203" s="250"/>
      <c r="CO203" s="98">
        <f>CN203*$E204*$F204*$H204*$K204*$CO$11</f>
        <v>0</v>
      </c>
      <c r="CP203" s="250"/>
      <c r="CQ203" s="98">
        <f>CP203*$E204*$F204*$H204*$L204*$CQ$11</f>
        <v>0</v>
      </c>
      <c r="CR203" s="250"/>
      <c r="CS203" s="98">
        <f>CR203*$E204*$F204*$H204*$M204*$CS$11</f>
        <v>0</v>
      </c>
      <c r="CT203" s="97"/>
      <c r="CU203" s="98">
        <f>CT203*E204*F204*H204</f>
        <v>0</v>
      </c>
      <c r="CV203" s="97"/>
      <c r="CW203" s="98"/>
      <c r="CX203" s="331">
        <f t="shared" si="417"/>
        <v>40</v>
      </c>
      <c r="CY203" s="331">
        <f t="shared" si="418"/>
        <v>1517996.48</v>
      </c>
    </row>
    <row r="204" spans="1:103" ht="75" x14ac:dyDescent="0.25">
      <c r="A204" s="91"/>
      <c r="B204" s="91">
        <v>145</v>
      </c>
      <c r="C204" s="245" t="s">
        <v>1188</v>
      </c>
      <c r="D204" s="92" t="s">
        <v>884</v>
      </c>
      <c r="E204" s="246">
        <v>13540</v>
      </c>
      <c r="F204" s="93">
        <v>1.82</v>
      </c>
      <c r="G204" s="93"/>
      <c r="H204" s="247">
        <v>1</v>
      </c>
      <c r="I204" s="248"/>
      <c r="J204" s="95">
        <v>1.4</v>
      </c>
      <c r="K204" s="95">
        <v>1.68</v>
      </c>
      <c r="L204" s="95">
        <v>2.23</v>
      </c>
      <c r="M204" s="96">
        <v>2.57</v>
      </c>
      <c r="N204" s="249"/>
      <c r="O204" s="98">
        <f>SUM(N204*$E204*$F204*$H204*$J204*$O$11)</f>
        <v>0</v>
      </c>
      <c r="P204" s="250"/>
      <c r="Q204" s="98"/>
      <c r="R204" s="565"/>
      <c r="S204" s="566"/>
      <c r="T204" s="250"/>
      <c r="U204" s="98"/>
      <c r="V204" s="250"/>
      <c r="W204" s="98"/>
      <c r="X204" s="250"/>
      <c r="Y204" s="97"/>
      <c r="Z204" s="326"/>
      <c r="AA204" s="98"/>
      <c r="AB204" s="250"/>
      <c r="AC204" s="98"/>
      <c r="AD204" s="250"/>
      <c r="AE204" s="98"/>
      <c r="AF204" s="250">
        <v>0</v>
      </c>
      <c r="AG204" s="98">
        <v>0</v>
      </c>
      <c r="AH204" s="250">
        <v>0</v>
      </c>
      <c r="AI204" s="98">
        <v>0</v>
      </c>
      <c r="AJ204" s="250"/>
      <c r="AK204" s="98"/>
      <c r="AL204" s="326"/>
      <c r="AM204" s="98"/>
      <c r="AN204" s="250"/>
      <c r="AO204" s="97"/>
      <c r="AP204" s="250"/>
      <c r="AQ204" s="98"/>
      <c r="AR204" s="250"/>
      <c r="AS204" s="98"/>
      <c r="AT204" s="250"/>
      <c r="AU204" s="98"/>
      <c r="AV204" s="97">
        <v>10</v>
      </c>
      <c r="AW204" s="98">
        <f t="shared" si="416"/>
        <v>263488.39999999997</v>
      </c>
      <c r="AX204" s="250"/>
      <c r="AY204" s="98"/>
      <c r="AZ204" s="250"/>
      <c r="BA204" s="98"/>
      <c r="BB204" s="250"/>
      <c r="BC204" s="98"/>
      <c r="BD204" s="250"/>
      <c r="BE204" s="98"/>
      <c r="BF204" s="250"/>
      <c r="BG204" s="98"/>
      <c r="BH204" s="250"/>
      <c r="BI204" s="98"/>
      <c r="BJ204" s="250"/>
      <c r="BK204" s="98"/>
      <c r="BL204" s="250"/>
      <c r="BM204" s="98"/>
      <c r="BN204" s="250"/>
      <c r="BO204" s="98"/>
      <c r="BP204" s="353"/>
      <c r="BQ204" s="98"/>
      <c r="BR204" s="250"/>
      <c r="BS204" s="98"/>
      <c r="BT204" s="250"/>
      <c r="BU204" s="98"/>
      <c r="BV204" s="328"/>
      <c r="BW204" s="98"/>
      <c r="BX204" s="250"/>
      <c r="BY204" s="98"/>
      <c r="BZ204" s="328"/>
      <c r="CA204" s="329"/>
      <c r="CB204" s="250"/>
      <c r="CC204" s="98"/>
      <c r="CD204" s="250"/>
      <c r="CE204" s="98"/>
      <c r="CF204" s="250"/>
      <c r="CG204" s="98"/>
      <c r="CH204" s="250"/>
      <c r="CI204" s="98"/>
      <c r="CJ204" s="250"/>
      <c r="CK204" s="98"/>
      <c r="CL204" s="250"/>
      <c r="CM204" s="98"/>
      <c r="CN204" s="250"/>
      <c r="CO204" s="98"/>
      <c r="CP204" s="250"/>
      <c r="CQ204" s="98"/>
      <c r="CR204" s="250"/>
      <c r="CS204" s="98"/>
      <c r="CT204" s="97"/>
      <c r="CU204" s="98"/>
      <c r="CV204" s="97"/>
      <c r="CW204" s="98"/>
      <c r="CX204" s="331">
        <f t="shared" si="417"/>
        <v>10</v>
      </c>
      <c r="CY204" s="331">
        <f t="shared" si="418"/>
        <v>263488.39999999997</v>
      </c>
    </row>
    <row r="205" spans="1:103" ht="30" x14ac:dyDescent="0.25">
      <c r="A205" s="91"/>
      <c r="B205" s="91">
        <v>146</v>
      </c>
      <c r="C205" s="245" t="s">
        <v>1189</v>
      </c>
      <c r="D205" s="92" t="s">
        <v>1190</v>
      </c>
      <c r="E205" s="246">
        <v>13540</v>
      </c>
      <c r="F205" s="93">
        <v>1.39</v>
      </c>
      <c r="G205" s="93"/>
      <c r="H205" s="247">
        <v>1</v>
      </c>
      <c r="I205" s="248"/>
      <c r="J205" s="95">
        <v>1.4</v>
      </c>
      <c r="K205" s="95">
        <v>1.68</v>
      </c>
      <c r="L205" s="95">
        <v>2.23</v>
      </c>
      <c r="M205" s="96">
        <v>2.57</v>
      </c>
      <c r="N205" s="249"/>
      <c r="O205" s="98"/>
      <c r="P205" s="250"/>
      <c r="Q205" s="98"/>
      <c r="R205" s="565"/>
      <c r="S205" s="566"/>
      <c r="T205" s="250"/>
      <c r="U205" s="98"/>
      <c r="V205" s="250"/>
      <c r="W205" s="98"/>
      <c r="X205" s="250"/>
      <c r="Y205" s="97"/>
      <c r="Z205" s="326"/>
      <c r="AA205" s="98"/>
      <c r="AB205" s="250"/>
      <c r="AC205" s="98"/>
      <c r="AD205" s="250"/>
      <c r="AE205" s="98"/>
      <c r="AF205" s="250">
        <v>0</v>
      </c>
      <c r="AG205" s="98">
        <v>0</v>
      </c>
      <c r="AH205" s="250">
        <v>0</v>
      </c>
      <c r="AI205" s="98">
        <v>0</v>
      </c>
      <c r="AJ205" s="250"/>
      <c r="AK205" s="98"/>
      <c r="AL205" s="326"/>
      <c r="AM205" s="98"/>
      <c r="AN205" s="250"/>
      <c r="AO205" s="97"/>
      <c r="AP205" s="250"/>
      <c r="AQ205" s="98"/>
      <c r="AR205" s="250"/>
      <c r="AS205" s="98"/>
      <c r="AT205" s="250"/>
      <c r="AU205" s="98"/>
      <c r="AV205" s="97">
        <v>10</v>
      </c>
      <c r="AW205" s="98">
        <f t="shared" si="416"/>
        <v>316565.19999999995</v>
      </c>
      <c r="AX205" s="250"/>
      <c r="AY205" s="98"/>
      <c r="AZ205" s="250"/>
      <c r="BA205" s="98"/>
      <c r="BB205" s="250"/>
      <c r="BC205" s="98"/>
      <c r="BD205" s="250"/>
      <c r="BE205" s="98"/>
      <c r="BF205" s="250"/>
      <c r="BG205" s="98"/>
      <c r="BH205" s="250"/>
      <c r="BI205" s="98"/>
      <c r="BJ205" s="250"/>
      <c r="BK205" s="98"/>
      <c r="BL205" s="250"/>
      <c r="BM205" s="98"/>
      <c r="BN205" s="250"/>
      <c r="BO205" s="98"/>
      <c r="BP205" s="353"/>
      <c r="BQ205" s="98"/>
      <c r="BR205" s="250"/>
      <c r="BS205" s="98"/>
      <c r="BT205" s="250"/>
      <c r="BU205" s="98"/>
      <c r="BV205" s="328"/>
      <c r="BW205" s="98"/>
      <c r="BX205" s="250"/>
      <c r="BY205" s="98"/>
      <c r="BZ205" s="328"/>
      <c r="CA205" s="329"/>
      <c r="CB205" s="250"/>
      <c r="CC205" s="98"/>
      <c r="CD205" s="250"/>
      <c r="CE205" s="98"/>
      <c r="CF205" s="250"/>
      <c r="CG205" s="98"/>
      <c r="CH205" s="250"/>
      <c r="CI205" s="98"/>
      <c r="CJ205" s="250"/>
      <c r="CK205" s="98"/>
      <c r="CL205" s="250"/>
      <c r="CM205" s="98"/>
      <c r="CN205" s="250"/>
      <c r="CO205" s="98"/>
      <c r="CP205" s="250"/>
      <c r="CQ205" s="98"/>
      <c r="CR205" s="250"/>
      <c r="CS205" s="98"/>
      <c r="CT205" s="97"/>
      <c r="CU205" s="98"/>
      <c r="CV205" s="97"/>
      <c r="CW205" s="98"/>
      <c r="CX205" s="331">
        <f t="shared" si="417"/>
        <v>10</v>
      </c>
      <c r="CY205" s="331">
        <f t="shared" si="418"/>
        <v>316565.19999999995</v>
      </c>
    </row>
    <row r="206" spans="1:103" ht="30" x14ac:dyDescent="0.25">
      <c r="A206" s="91"/>
      <c r="B206" s="91">
        <v>147</v>
      </c>
      <c r="C206" s="245" t="s">
        <v>1191</v>
      </c>
      <c r="D206" s="92" t="s">
        <v>890</v>
      </c>
      <c r="E206" s="246">
        <v>13540</v>
      </c>
      <c r="F206" s="93">
        <v>1.67</v>
      </c>
      <c r="G206" s="93"/>
      <c r="H206" s="247">
        <v>1</v>
      </c>
      <c r="I206" s="248"/>
      <c r="J206" s="95">
        <v>1.4</v>
      </c>
      <c r="K206" s="95">
        <v>1.68</v>
      </c>
      <c r="L206" s="95">
        <v>2.23</v>
      </c>
      <c r="M206" s="96">
        <v>2.57</v>
      </c>
      <c r="N206" s="249"/>
      <c r="O206" s="98"/>
      <c r="P206" s="250"/>
      <c r="Q206" s="98">
        <f t="shared" ref="Q206:Q211" si="419">SUM(P206*$E207*$F207*$H207*$J207*$Q$11)</f>
        <v>0</v>
      </c>
      <c r="R206" s="565"/>
      <c r="S206" s="566">
        <f t="shared" ref="S206:S211" si="420">SUM(R206*$E207*$F207*$H207*$J207*$S$11)</f>
        <v>0</v>
      </c>
      <c r="T206" s="250"/>
      <c r="U206" s="98">
        <f t="shared" ref="U206:U211" si="421">SUM(T206*$E207*$F207*$H207*$J207*$U$11)</f>
        <v>0</v>
      </c>
      <c r="V206" s="250"/>
      <c r="W206" s="98">
        <f t="shared" ref="W206:W211" si="422">SUM(V206*$E207*$F207*$H207*$J207*$W$11)</f>
        <v>0</v>
      </c>
      <c r="X206" s="250"/>
      <c r="Y206" s="97">
        <f t="shared" ref="Y206:Y211" si="423">SUM(X206*$E207*$F207*$H207*$J207*$Y$11)</f>
        <v>0</v>
      </c>
      <c r="Z206" s="326">
        <v>0</v>
      </c>
      <c r="AA206" s="98">
        <v>0</v>
      </c>
      <c r="AB206" s="250">
        <v>0</v>
      </c>
      <c r="AC206" s="98">
        <v>0</v>
      </c>
      <c r="AD206" s="250">
        <v>0</v>
      </c>
      <c r="AE206" s="98">
        <v>0</v>
      </c>
      <c r="AF206" s="250">
        <v>0</v>
      </c>
      <c r="AG206" s="98">
        <v>0</v>
      </c>
      <c r="AH206" s="250">
        <v>0</v>
      </c>
      <c r="AI206" s="98">
        <v>0</v>
      </c>
      <c r="AJ206" s="250"/>
      <c r="AK206" s="98">
        <f t="shared" ref="AK206:AK211" si="424">AJ206*$E207*$F207*$H207*$K207*$AK$11</f>
        <v>0</v>
      </c>
      <c r="AL206" s="326"/>
      <c r="AM206" s="98">
        <f t="shared" ref="AM206:AM211" si="425">SUM(AL206*$E207*$F207*$H207*$J207*$AM$11)</f>
        <v>0</v>
      </c>
      <c r="AN206" s="250"/>
      <c r="AO206" s="97">
        <f t="shared" ref="AO206:AO211" si="426">SUM(AN206*$E207*$F207*$H207*$J207*$AO$11)</f>
        <v>0</v>
      </c>
      <c r="AP206" s="250"/>
      <c r="AQ206" s="98">
        <f t="shared" ref="AQ206:AQ211" si="427">SUM(AP206*$E207*$F207*$H207*$J207*$AQ$11)</f>
        <v>0</v>
      </c>
      <c r="AR206" s="250"/>
      <c r="AS206" s="98">
        <f t="shared" ref="AS206:AS211" si="428">SUM(AR206*$E207*$F207*$H207*$J207*$AS$11)</f>
        <v>0</v>
      </c>
      <c r="AT206" s="250"/>
      <c r="AU206" s="98">
        <f t="shared" ref="AU206:AU211" si="429">SUM(AT206*$E207*$F207*$H207*$J207*$AU$11)</f>
        <v>0</v>
      </c>
      <c r="AV206" s="97">
        <v>128</v>
      </c>
      <c r="AW206" s="98">
        <f t="shared" si="416"/>
        <v>2062412.7999999998</v>
      </c>
      <c r="AX206" s="250"/>
      <c r="AY206" s="98">
        <f t="shared" ref="AY206:AY211" si="430">SUM(AX206*$E207*$F207*$H207*$J207*$AY$11)</f>
        <v>0</v>
      </c>
      <c r="AZ206" s="250"/>
      <c r="BA206" s="98">
        <f t="shared" ref="BA206:BA211" si="431">SUM(AZ206*$E207*$F207*$H207*$J207*$BA$11)</f>
        <v>0</v>
      </c>
      <c r="BB206" s="250"/>
      <c r="BC206" s="98">
        <f t="shared" ref="BC206:BC211" si="432">SUM(BB206*$E207*$F207*$H207*$J207*$BC$11)</f>
        <v>0</v>
      </c>
      <c r="BD206" s="250"/>
      <c r="BE206" s="98">
        <f t="shared" ref="BE206:BE211" si="433">SUM(BD206*$E207*$F207*$H207*$J207*$BE$11)</f>
        <v>0</v>
      </c>
      <c r="BF206" s="250"/>
      <c r="BG206" s="98">
        <f t="shared" ref="BG206:BG211" si="434">SUM(BF206*$E207*$F207*$H207*$J207*$BG$11)</f>
        <v>0</v>
      </c>
      <c r="BH206" s="250"/>
      <c r="BI206" s="98">
        <f t="shared" ref="BI206:BI211" si="435">SUM(BH206*$E207*$F207*$H207*$J207*$BI$11)</f>
        <v>0</v>
      </c>
      <c r="BJ206" s="250"/>
      <c r="BK206" s="98">
        <f t="shared" ref="BK206:BK211" si="436">SUM(BJ206*$E207*$F207*$H207*$J207*$BK$11)</f>
        <v>0</v>
      </c>
      <c r="BL206" s="250"/>
      <c r="BM206" s="98">
        <f t="shared" ref="BM206:BM211" si="437">BL206*$E207*$F207*$H207*$K207*$BM$11</f>
        <v>0</v>
      </c>
      <c r="BN206" s="250"/>
      <c r="BO206" s="98">
        <f t="shared" ref="BO206:BO211" si="438">BN206*$E207*$F207*$H207*$K207*$BO$11</f>
        <v>0</v>
      </c>
      <c r="BP206" s="353"/>
      <c r="BQ206" s="98">
        <f t="shared" ref="BQ206:BQ211" si="439">BP206*$E207*$F207*$H207*$K207*$BQ$11</f>
        <v>0</v>
      </c>
      <c r="BR206" s="250"/>
      <c r="BS206" s="98">
        <f t="shared" ref="BS206:BS211" si="440">BR206*$E207*$F207*$H207*$K207*$BS$11</f>
        <v>0</v>
      </c>
      <c r="BT206" s="250"/>
      <c r="BU206" s="98">
        <f t="shared" ref="BU206:BU211" si="441">BT206*$E207*$F207*$H207*$K207*$BU$11</f>
        <v>0</v>
      </c>
      <c r="BV206" s="328"/>
      <c r="BW206" s="98">
        <f t="shared" ref="BW206:BW211" si="442">BV206*$E207*$F207*$H207*$K207*$BW$11</f>
        <v>0</v>
      </c>
      <c r="BX206" s="250"/>
      <c r="BY206" s="98">
        <f t="shared" ref="BY206:BY211" si="443">BX206*$E207*$F207*$H207*$K207*$BY$11</f>
        <v>0</v>
      </c>
      <c r="BZ206" s="328"/>
      <c r="CA206" s="329">
        <f t="shared" ref="CA206:CA211" si="444">BZ206*$E207*$F207*$H207*$K207*$CA$11</f>
        <v>0</v>
      </c>
      <c r="CB206" s="250"/>
      <c r="CC206" s="98">
        <f t="shared" ref="CC206:CC211" si="445">CB206*$E207*$F207*$H207*$K207*$CC$11</f>
        <v>0</v>
      </c>
      <c r="CD206" s="250"/>
      <c r="CE206" s="98">
        <f t="shared" ref="CE206:CE211" si="446">CD206*$E207*$F207*$H207*$K207*$CE$11</f>
        <v>0</v>
      </c>
      <c r="CF206" s="250"/>
      <c r="CG206" s="98">
        <f t="shared" ref="CG206:CG211" si="447">CF206*$E207*$F207*$H207*$K207*$CG$11</f>
        <v>0</v>
      </c>
      <c r="CH206" s="250"/>
      <c r="CI206" s="98">
        <f t="shared" ref="CI206:CI211" si="448">CH206*$E207*$F207*$H207*$K207*$CI$11</f>
        <v>0</v>
      </c>
      <c r="CJ206" s="250"/>
      <c r="CK206" s="98">
        <f t="shared" ref="CK206:CK211" si="449">CJ206*$E207*$F207*$H207*$K207*$CK$11</f>
        <v>0</v>
      </c>
      <c r="CL206" s="250"/>
      <c r="CM206" s="98">
        <f t="shared" ref="CM206:CM211" si="450">CL206*$E207*$F207*$H207*$K207*$CM$11</f>
        <v>0</v>
      </c>
      <c r="CN206" s="250"/>
      <c r="CO206" s="98">
        <f t="shared" ref="CO206:CO211" si="451">CN206*$E207*$F207*$H207*$K207*$CO$11</f>
        <v>0</v>
      </c>
      <c r="CP206" s="250"/>
      <c r="CQ206" s="98">
        <f t="shared" ref="CQ206:CQ211" si="452">CP206*$E207*$F207*$H207*$L207*$CQ$11</f>
        <v>0</v>
      </c>
      <c r="CR206" s="250"/>
      <c r="CS206" s="98">
        <f t="shared" ref="CS206:CS211" si="453">CR206*$E207*$F207*$H207*$M207*$CS$11</f>
        <v>0</v>
      </c>
      <c r="CT206" s="97"/>
      <c r="CU206" s="98">
        <f t="shared" ref="CU206:CU211" si="454">CT206*E207*F207*H207</f>
        <v>0</v>
      </c>
      <c r="CV206" s="97"/>
      <c r="CW206" s="98"/>
      <c r="CX206" s="331">
        <f t="shared" si="417"/>
        <v>128</v>
      </c>
      <c r="CY206" s="331">
        <f t="shared" si="418"/>
        <v>2062412.7999999998</v>
      </c>
    </row>
    <row r="207" spans="1:103" ht="45" x14ac:dyDescent="0.25">
      <c r="A207" s="91"/>
      <c r="B207" s="91">
        <v>148</v>
      </c>
      <c r="C207" s="245" t="s">
        <v>1192</v>
      </c>
      <c r="D207" s="92" t="s">
        <v>1193</v>
      </c>
      <c r="E207" s="246">
        <v>13540</v>
      </c>
      <c r="F207" s="93">
        <v>0.85</v>
      </c>
      <c r="G207" s="93"/>
      <c r="H207" s="247">
        <v>1</v>
      </c>
      <c r="I207" s="248"/>
      <c r="J207" s="95">
        <v>1.4</v>
      </c>
      <c r="K207" s="95">
        <v>1.68</v>
      </c>
      <c r="L207" s="95">
        <v>2.23</v>
      </c>
      <c r="M207" s="96">
        <v>2.57</v>
      </c>
      <c r="N207" s="249"/>
      <c r="O207" s="98">
        <f t="shared" ref="O207:O212" si="455">SUM(N207*$E207*$F207*$H207*$J207*$O$11)</f>
        <v>0</v>
      </c>
      <c r="P207" s="250"/>
      <c r="Q207" s="98">
        <f t="shared" si="419"/>
        <v>0</v>
      </c>
      <c r="R207" s="565"/>
      <c r="S207" s="566">
        <f t="shared" si="420"/>
        <v>0</v>
      </c>
      <c r="T207" s="250"/>
      <c r="U207" s="98">
        <f t="shared" si="421"/>
        <v>0</v>
      </c>
      <c r="V207" s="250"/>
      <c r="W207" s="98">
        <f t="shared" si="422"/>
        <v>0</v>
      </c>
      <c r="X207" s="250"/>
      <c r="Y207" s="97">
        <f t="shared" si="423"/>
        <v>0</v>
      </c>
      <c r="Z207" s="326">
        <v>0</v>
      </c>
      <c r="AA207" s="98">
        <v>0</v>
      </c>
      <c r="AB207" s="250">
        <v>0</v>
      </c>
      <c r="AC207" s="98">
        <v>0</v>
      </c>
      <c r="AD207" s="250">
        <v>0</v>
      </c>
      <c r="AE207" s="98">
        <v>0</v>
      </c>
      <c r="AF207" s="250">
        <v>0</v>
      </c>
      <c r="AG207" s="98">
        <v>0</v>
      </c>
      <c r="AH207" s="250">
        <v>0</v>
      </c>
      <c r="AI207" s="98">
        <v>0</v>
      </c>
      <c r="AJ207" s="250"/>
      <c r="AK207" s="98">
        <f t="shared" si="424"/>
        <v>0</v>
      </c>
      <c r="AL207" s="326"/>
      <c r="AM207" s="98">
        <f t="shared" si="425"/>
        <v>0</v>
      </c>
      <c r="AN207" s="250"/>
      <c r="AO207" s="97">
        <f t="shared" si="426"/>
        <v>0</v>
      </c>
      <c r="AP207" s="250"/>
      <c r="AQ207" s="98">
        <f t="shared" si="427"/>
        <v>0</v>
      </c>
      <c r="AR207" s="250"/>
      <c r="AS207" s="98">
        <f t="shared" si="428"/>
        <v>0</v>
      </c>
      <c r="AT207" s="250"/>
      <c r="AU207" s="98">
        <f t="shared" si="429"/>
        <v>0</v>
      </c>
      <c r="AV207" s="97">
        <v>47</v>
      </c>
      <c r="AW207" s="98">
        <f t="shared" si="416"/>
        <v>971115.88</v>
      </c>
      <c r="AX207" s="250"/>
      <c r="AY207" s="98">
        <f t="shared" si="430"/>
        <v>0</v>
      </c>
      <c r="AZ207" s="250"/>
      <c r="BA207" s="98">
        <f t="shared" si="431"/>
        <v>0</v>
      </c>
      <c r="BB207" s="250"/>
      <c r="BC207" s="98">
        <f t="shared" si="432"/>
        <v>0</v>
      </c>
      <c r="BD207" s="250"/>
      <c r="BE207" s="98">
        <f t="shared" si="433"/>
        <v>0</v>
      </c>
      <c r="BF207" s="250"/>
      <c r="BG207" s="98">
        <f t="shared" si="434"/>
        <v>0</v>
      </c>
      <c r="BH207" s="250"/>
      <c r="BI207" s="98">
        <f t="shared" si="435"/>
        <v>0</v>
      </c>
      <c r="BJ207" s="250"/>
      <c r="BK207" s="98">
        <f t="shared" si="436"/>
        <v>0</v>
      </c>
      <c r="BL207" s="250"/>
      <c r="BM207" s="98">
        <f t="shared" si="437"/>
        <v>0</v>
      </c>
      <c r="BN207" s="250"/>
      <c r="BO207" s="98">
        <f t="shared" si="438"/>
        <v>0</v>
      </c>
      <c r="BP207" s="353"/>
      <c r="BQ207" s="98">
        <f t="shared" si="439"/>
        <v>0</v>
      </c>
      <c r="BR207" s="250"/>
      <c r="BS207" s="98">
        <f t="shared" si="440"/>
        <v>0</v>
      </c>
      <c r="BT207" s="250"/>
      <c r="BU207" s="98">
        <f t="shared" si="441"/>
        <v>0</v>
      </c>
      <c r="BV207" s="328"/>
      <c r="BW207" s="98">
        <f t="shared" si="442"/>
        <v>0</v>
      </c>
      <c r="BX207" s="250"/>
      <c r="BY207" s="98">
        <f t="shared" si="443"/>
        <v>0</v>
      </c>
      <c r="BZ207" s="328"/>
      <c r="CA207" s="329">
        <f t="shared" si="444"/>
        <v>0</v>
      </c>
      <c r="CB207" s="250"/>
      <c r="CC207" s="98">
        <f t="shared" si="445"/>
        <v>0</v>
      </c>
      <c r="CD207" s="250"/>
      <c r="CE207" s="98">
        <f t="shared" si="446"/>
        <v>0</v>
      </c>
      <c r="CF207" s="250"/>
      <c r="CG207" s="98">
        <f t="shared" si="447"/>
        <v>0</v>
      </c>
      <c r="CH207" s="250"/>
      <c r="CI207" s="98">
        <f t="shared" si="448"/>
        <v>0</v>
      </c>
      <c r="CJ207" s="250"/>
      <c r="CK207" s="98">
        <f t="shared" si="449"/>
        <v>0</v>
      </c>
      <c r="CL207" s="250"/>
      <c r="CM207" s="98">
        <f t="shared" si="450"/>
        <v>0</v>
      </c>
      <c r="CN207" s="250"/>
      <c r="CO207" s="98">
        <f t="shared" si="451"/>
        <v>0</v>
      </c>
      <c r="CP207" s="250"/>
      <c r="CQ207" s="98">
        <f t="shared" si="452"/>
        <v>0</v>
      </c>
      <c r="CR207" s="250"/>
      <c r="CS207" s="98">
        <f t="shared" si="453"/>
        <v>0</v>
      </c>
      <c r="CT207" s="97"/>
      <c r="CU207" s="98">
        <f t="shared" si="454"/>
        <v>0</v>
      </c>
      <c r="CV207" s="97"/>
      <c r="CW207" s="98"/>
      <c r="CX207" s="331">
        <f t="shared" si="417"/>
        <v>47</v>
      </c>
      <c r="CY207" s="331">
        <f t="shared" si="418"/>
        <v>971115.88</v>
      </c>
    </row>
    <row r="208" spans="1:103" ht="45" x14ac:dyDescent="0.25">
      <c r="A208" s="91"/>
      <c r="B208" s="91">
        <v>149</v>
      </c>
      <c r="C208" s="245" t="s">
        <v>1194</v>
      </c>
      <c r="D208" s="92" t="s">
        <v>1195</v>
      </c>
      <c r="E208" s="246">
        <v>13540</v>
      </c>
      <c r="F208" s="93">
        <v>1.0900000000000001</v>
      </c>
      <c r="G208" s="93"/>
      <c r="H208" s="247">
        <v>1</v>
      </c>
      <c r="I208" s="248"/>
      <c r="J208" s="95">
        <v>1.4</v>
      </c>
      <c r="K208" s="95">
        <v>1.68</v>
      </c>
      <c r="L208" s="95">
        <v>2.23</v>
      </c>
      <c r="M208" s="96">
        <v>2.57</v>
      </c>
      <c r="N208" s="249"/>
      <c r="O208" s="98">
        <f t="shared" si="455"/>
        <v>0</v>
      </c>
      <c r="P208" s="250"/>
      <c r="Q208" s="98">
        <f t="shared" si="419"/>
        <v>0</v>
      </c>
      <c r="R208" s="565"/>
      <c r="S208" s="566">
        <f t="shared" si="420"/>
        <v>0</v>
      </c>
      <c r="T208" s="250"/>
      <c r="U208" s="98">
        <f t="shared" si="421"/>
        <v>0</v>
      </c>
      <c r="V208" s="250"/>
      <c r="W208" s="98">
        <f t="shared" si="422"/>
        <v>0</v>
      </c>
      <c r="X208" s="250"/>
      <c r="Y208" s="97">
        <f t="shared" si="423"/>
        <v>0</v>
      </c>
      <c r="Z208" s="326">
        <v>0</v>
      </c>
      <c r="AA208" s="98">
        <v>0</v>
      </c>
      <c r="AB208" s="250">
        <v>0</v>
      </c>
      <c r="AC208" s="98">
        <v>0</v>
      </c>
      <c r="AD208" s="250">
        <v>0</v>
      </c>
      <c r="AE208" s="98">
        <v>0</v>
      </c>
      <c r="AF208" s="250">
        <v>0</v>
      </c>
      <c r="AG208" s="98">
        <v>0</v>
      </c>
      <c r="AH208" s="250">
        <v>0</v>
      </c>
      <c r="AI208" s="98">
        <v>0</v>
      </c>
      <c r="AJ208" s="250"/>
      <c r="AK208" s="98">
        <f t="shared" si="424"/>
        <v>0</v>
      </c>
      <c r="AL208" s="326"/>
      <c r="AM208" s="98">
        <f t="shared" si="425"/>
        <v>0</v>
      </c>
      <c r="AN208" s="250"/>
      <c r="AO208" s="97">
        <f t="shared" si="426"/>
        <v>0</v>
      </c>
      <c r="AP208" s="250"/>
      <c r="AQ208" s="98">
        <f t="shared" si="427"/>
        <v>0</v>
      </c>
      <c r="AR208" s="250"/>
      <c r="AS208" s="98">
        <f t="shared" si="428"/>
        <v>0</v>
      </c>
      <c r="AT208" s="250"/>
      <c r="AU208" s="98">
        <f t="shared" si="429"/>
        <v>0</v>
      </c>
      <c r="AV208" s="97">
        <v>30</v>
      </c>
      <c r="AW208" s="98">
        <f t="shared" si="416"/>
        <v>853020</v>
      </c>
      <c r="AX208" s="250"/>
      <c r="AY208" s="98">
        <f t="shared" si="430"/>
        <v>0</v>
      </c>
      <c r="AZ208" s="250"/>
      <c r="BA208" s="98">
        <f t="shared" si="431"/>
        <v>0</v>
      </c>
      <c r="BB208" s="250"/>
      <c r="BC208" s="98">
        <f t="shared" si="432"/>
        <v>0</v>
      </c>
      <c r="BD208" s="250"/>
      <c r="BE208" s="98">
        <f t="shared" si="433"/>
        <v>0</v>
      </c>
      <c r="BF208" s="250"/>
      <c r="BG208" s="98">
        <f t="shared" si="434"/>
        <v>0</v>
      </c>
      <c r="BH208" s="250"/>
      <c r="BI208" s="98">
        <f t="shared" si="435"/>
        <v>0</v>
      </c>
      <c r="BJ208" s="250"/>
      <c r="BK208" s="98">
        <f t="shared" si="436"/>
        <v>0</v>
      </c>
      <c r="BL208" s="250"/>
      <c r="BM208" s="98">
        <f t="shared" si="437"/>
        <v>0</v>
      </c>
      <c r="BN208" s="250"/>
      <c r="BO208" s="98">
        <f t="shared" si="438"/>
        <v>0</v>
      </c>
      <c r="BP208" s="353"/>
      <c r="BQ208" s="98">
        <f t="shared" si="439"/>
        <v>0</v>
      </c>
      <c r="BR208" s="250"/>
      <c r="BS208" s="98">
        <f t="shared" si="440"/>
        <v>0</v>
      </c>
      <c r="BT208" s="250"/>
      <c r="BU208" s="98">
        <f t="shared" si="441"/>
        <v>0</v>
      </c>
      <c r="BV208" s="328"/>
      <c r="BW208" s="98">
        <f t="shared" si="442"/>
        <v>0</v>
      </c>
      <c r="BX208" s="250"/>
      <c r="BY208" s="98">
        <f t="shared" si="443"/>
        <v>0</v>
      </c>
      <c r="BZ208" s="328"/>
      <c r="CA208" s="329">
        <f t="shared" si="444"/>
        <v>0</v>
      </c>
      <c r="CB208" s="250"/>
      <c r="CC208" s="98">
        <f t="shared" si="445"/>
        <v>0</v>
      </c>
      <c r="CD208" s="250"/>
      <c r="CE208" s="98">
        <f t="shared" si="446"/>
        <v>0</v>
      </c>
      <c r="CF208" s="250"/>
      <c r="CG208" s="98">
        <f t="shared" si="447"/>
        <v>0</v>
      </c>
      <c r="CH208" s="250"/>
      <c r="CI208" s="98">
        <f t="shared" si="448"/>
        <v>0</v>
      </c>
      <c r="CJ208" s="250"/>
      <c r="CK208" s="98">
        <f t="shared" si="449"/>
        <v>0</v>
      </c>
      <c r="CL208" s="250"/>
      <c r="CM208" s="98">
        <f t="shared" si="450"/>
        <v>0</v>
      </c>
      <c r="CN208" s="250"/>
      <c r="CO208" s="98">
        <f t="shared" si="451"/>
        <v>0</v>
      </c>
      <c r="CP208" s="250"/>
      <c r="CQ208" s="98">
        <f t="shared" si="452"/>
        <v>0</v>
      </c>
      <c r="CR208" s="250"/>
      <c r="CS208" s="98">
        <f t="shared" si="453"/>
        <v>0</v>
      </c>
      <c r="CT208" s="97"/>
      <c r="CU208" s="98">
        <f t="shared" si="454"/>
        <v>0</v>
      </c>
      <c r="CV208" s="97"/>
      <c r="CW208" s="98"/>
      <c r="CX208" s="331">
        <f t="shared" si="417"/>
        <v>30</v>
      </c>
      <c r="CY208" s="331">
        <f t="shared" si="418"/>
        <v>853020</v>
      </c>
    </row>
    <row r="209" spans="1:103" ht="45" x14ac:dyDescent="0.25">
      <c r="A209" s="91"/>
      <c r="B209" s="91">
        <v>150</v>
      </c>
      <c r="C209" s="245" t="s">
        <v>1196</v>
      </c>
      <c r="D209" s="92" t="s">
        <v>902</v>
      </c>
      <c r="E209" s="246">
        <v>13540</v>
      </c>
      <c r="F209" s="93">
        <v>1.5</v>
      </c>
      <c r="G209" s="93"/>
      <c r="H209" s="247">
        <v>1</v>
      </c>
      <c r="I209" s="248"/>
      <c r="J209" s="95">
        <v>1.4</v>
      </c>
      <c r="K209" s="95">
        <v>1.68</v>
      </c>
      <c r="L209" s="95">
        <v>2.23</v>
      </c>
      <c r="M209" s="96">
        <v>2.57</v>
      </c>
      <c r="N209" s="249"/>
      <c r="O209" s="98">
        <f t="shared" si="455"/>
        <v>0</v>
      </c>
      <c r="P209" s="250"/>
      <c r="Q209" s="98">
        <f t="shared" si="419"/>
        <v>0</v>
      </c>
      <c r="R209" s="565"/>
      <c r="S209" s="566">
        <f t="shared" si="420"/>
        <v>0</v>
      </c>
      <c r="T209" s="250"/>
      <c r="U209" s="98">
        <f t="shared" si="421"/>
        <v>0</v>
      </c>
      <c r="V209" s="250"/>
      <c r="W209" s="98">
        <f t="shared" si="422"/>
        <v>0</v>
      </c>
      <c r="X209" s="250"/>
      <c r="Y209" s="97">
        <f t="shared" si="423"/>
        <v>0</v>
      </c>
      <c r="Z209" s="326"/>
      <c r="AA209" s="98"/>
      <c r="AB209" s="250"/>
      <c r="AC209" s="98"/>
      <c r="AD209" s="250"/>
      <c r="AE209" s="98"/>
      <c r="AF209" s="250">
        <v>0</v>
      </c>
      <c r="AG209" s="98">
        <v>0</v>
      </c>
      <c r="AH209" s="250">
        <v>0</v>
      </c>
      <c r="AI209" s="98">
        <v>0</v>
      </c>
      <c r="AJ209" s="250"/>
      <c r="AK209" s="98">
        <f t="shared" si="424"/>
        <v>0</v>
      </c>
      <c r="AL209" s="326"/>
      <c r="AM209" s="98">
        <f t="shared" si="425"/>
        <v>0</v>
      </c>
      <c r="AN209" s="250"/>
      <c r="AO209" s="97">
        <f t="shared" si="426"/>
        <v>0</v>
      </c>
      <c r="AP209" s="250"/>
      <c r="AQ209" s="98">
        <f t="shared" si="427"/>
        <v>0</v>
      </c>
      <c r="AR209" s="250"/>
      <c r="AS209" s="98">
        <f t="shared" si="428"/>
        <v>0</v>
      </c>
      <c r="AT209" s="250"/>
      <c r="AU209" s="98">
        <f t="shared" si="429"/>
        <v>0</v>
      </c>
      <c r="AV209" s="97">
        <v>0</v>
      </c>
      <c r="AW209" s="98">
        <f t="shared" si="416"/>
        <v>0</v>
      </c>
      <c r="AX209" s="250"/>
      <c r="AY209" s="98">
        <f t="shared" si="430"/>
        <v>0</v>
      </c>
      <c r="AZ209" s="250"/>
      <c r="BA209" s="98">
        <f t="shared" si="431"/>
        <v>0</v>
      </c>
      <c r="BB209" s="250"/>
      <c r="BC209" s="98">
        <f t="shared" si="432"/>
        <v>0</v>
      </c>
      <c r="BD209" s="250"/>
      <c r="BE209" s="98">
        <f t="shared" si="433"/>
        <v>0</v>
      </c>
      <c r="BF209" s="250"/>
      <c r="BG209" s="98">
        <f t="shared" si="434"/>
        <v>0</v>
      </c>
      <c r="BH209" s="250"/>
      <c r="BI209" s="98">
        <f t="shared" si="435"/>
        <v>0</v>
      </c>
      <c r="BJ209" s="250"/>
      <c r="BK209" s="98">
        <f t="shared" si="436"/>
        <v>0</v>
      </c>
      <c r="BL209" s="250"/>
      <c r="BM209" s="98">
        <f t="shared" si="437"/>
        <v>0</v>
      </c>
      <c r="BN209" s="250"/>
      <c r="BO209" s="98">
        <f t="shared" si="438"/>
        <v>0</v>
      </c>
      <c r="BP209" s="353"/>
      <c r="BQ209" s="98">
        <f t="shared" si="439"/>
        <v>0</v>
      </c>
      <c r="BR209" s="250"/>
      <c r="BS209" s="98">
        <f t="shared" si="440"/>
        <v>0</v>
      </c>
      <c r="BT209" s="250"/>
      <c r="BU209" s="98">
        <f t="shared" si="441"/>
        <v>0</v>
      </c>
      <c r="BV209" s="328"/>
      <c r="BW209" s="98">
        <f t="shared" si="442"/>
        <v>0</v>
      </c>
      <c r="BX209" s="250"/>
      <c r="BY209" s="98">
        <f t="shared" si="443"/>
        <v>0</v>
      </c>
      <c r="BZ209" s="328"/>
      <c r="CA209" s="329">
        <f t="shared" si="444"/>
        <v>0</v>
      </c>
      <c r="CB209" s="250"/>
      <c r="CC209" s="98">
        <f t="shared" si="445"/>
        <v>0</v>
      </c>
      <c r="CD209" s="250"/>
      <c r="CE209" s="98">
        <f t="shared" si="446"/>
        <v>0</v>
      </c>
      <c r="CF209" s="250"/>
      <c r="CG209" s="98">
        <f t="shared" si="447"/>
        <v>0</v>
      </c>
      <c r="CH209" s="250"/>
      <c r="CI209" s="98">
        <f t="shared" si="448"/>
        <v>0</v>
      </c>
      <c r="CJ209" s="250"/>
      <c r="CK209" s="98">
        <f t="shared" si="449"/>
        <v>0</v>
      </c>
      <c r="CL209" s="250"/>
      <c r="CM209" s="98">
        <f t="shared" si="450"/>
        <v>0</v>
      </c>
      <c r="CN209" s="250"/>
      <c r="CO209" s="98">
        <f t="shared" si="451"/>
        <v>0</v>
      </c>
      <c r="CP209" s="250"/>
      <c r="CQ209" s="98">
        <f t="shared" si="452"/>
        <v>0</v>
      </c>
      <c r="CR209" s="250"/>
      <c r="CS209" s="98">
        <f t="shared" si="453"/>
        <v>0</v>
      </c>
      <c r="CT209" s="97"/>
      <c r="CU209" s="98">
        <f t="shared" si="454"/>
        <v>0</v>
      </c>
      <c r="CV209" s="97"/>
      <c r="CW209" s="98"/>
      <c r="CX209" s="331">
        <f t="shared" si="417"/>
        <v>0</v>
      </c>
      <c r="CY209" s="331">
        <f t="shared" si="418"/>
        <v>0</v>
      </c>
    </row>
    <row r="210" spans="1:103" ht="60" x14ac:dyDescent="0.25">
      <c r="A210" s="91"/>
      <c r="B210" s="91">
        <v>151</v>
      </c>
      <c r="C210" s="245" t="s">
        <v>1197</v>
      </c>
      <c r="D210" s="92" t="s">
        <v>904</v>
      </c>
      <c r="E210" s="246">
        <v>13540</v>
      </c>
      <c r="F210" s="93">
        <v>1.8</v>
      </c>
      <c r="G210" s="93"/>
      <c r="H210" s="247">
        <v>1</v>
      </c>
      <c r="I210" s="248"/>
      <c r="J210" s="95">
        <v>1.4</v>
      </c>
      <c r="K210" s="95">
        <v>1.68</v>
      </c>
      <c r="L210" s="95">
        <v>2.23</v>
      </c>
      <c r="M210" s="96">
        <v>2.57</v>
      </c>
      <c r="N210" s="249"/>
      <c r="O210" s="98">
        <f t="shared" si="455"/>
        <v>0</v>
      </c>
      <c r="P210" s="250"/>
      <c r="Q210" s="98">
        <f t="shared" si="419"/>
        <v>0</v>
      </c>
      <c r="R210" s="565"/>
      <c r="S210" s="566">
        <f t="shared" si="420"/>
        <v>0</v>
      </c>
      <c r="T210" s="250"/>
      <c r="U210" s="98">
        <f t="shared" si="421"/>
        <v>0</v>
      </c>
      <c r="V210" s="250"/>
      <c r="W210" s="98">
        <f t="shared" si="422"/>
        <v>0</v>
      </c>
      <c r="X210" s="250"/>
      <c r="Y210" s="97">
        <f t="shared" si="423"/>
        <v>0</v>
      </c>
      <c r="Z210" s="326">
        <v>0</v>
      </c>
      <c r="AA210" s="98">
        <v>0</v>
      </c>
      <c r="AB210" s="250">
        <v>0</v>
      </c>
      <c r="AC210" s="98">
        <v>0</v>
      </c>
      <c r="AD210" s="250">
        <v>0</v>
      </c>
      <c r="AE210" s="98">
        <v>0</v>
      </c>
      <c r="AF210" s="250">
        <v>0</v>
      </c>
      <c r="AG210" s="98">
        <v>0</v>
      </c>
      <c r="AH210" s="250">
        <v>0</v>
      </c>
      <c r="AI210" s="98">
        <v>0</v>
      </c>
      <c r="AJ210" s="250"/>
      <c r="AK210" s="98">
        <f t="shared" si="424"/>
        <v>0</v>
      </c>
      <c r="AL210" s="326"/>
      <c r="AM210" s="98">
        <f t="shared" si="425"/>
        <v>0</v>
      </c>
      <c r="AN210" s="250"/>
      <c r="AO210" s="97">
        <f t="shared" si="426"/>
        <v>0</v>
      </c>
      <c r="AP210" s="250"/>
      <c r="AQ210" s="98">
        <f t="shared" si="427"/>
        <v>0</v>
      </c>
      <c r="AR210" s="250"/>
      <c r="AS210" s="98">
        <f t="shared" si="428"/>
        <v>0</v>
      </c>
      <c r="AT210" s="250"/>
      <c r="AU210" s="98">
        <f t="shared" si="429"/>
        <v>0</v>
      </c>
      <c r="AV210" s="97">
        <v>50</v>
      </c>
      <c r="AW210" s="98">
        <f t="shared" si="416"/>
        <v>2606450</v>
      </c>
      <c r="AX210" s="250"/>
      <c r="AY210" s="98">
        <f t="shared" si="430"/>
        <v>0</v>
      </c>
      <c r="AZ210" s="250"/>
      <c r="BA210" s="98">
        <f t="shared" si="431"/>
        <v>0</v>
      </c>
      <c r="BB210" s="250"/>
      <c r="BC210" s="98">
        <f t="shared" si="432"/>
        <v>0</v>
      </c>
      <c r="BD210" s="250"/>
      <c r="BE210" s="98">
        <f t="shared" si="433"/>
        <v>0</v>
      </c>
      <c r="BF210" s="250"/>
      <c r="BG210" s="98">
        <f t="shared" si="434"/>
        <v>0</v>
      </c>
      <c r="BH210" s="250"/>
      <c r="BI210" s="98">
        <f t="shared" si="435"/>
        <v>0</v>
      </c>
      <c r="BJ210" s="250"/>
      <c r="BK210" s="98">
        <f t="shared" si="436"/>
        <v>0</v>
      </c>
      <c r="BL210" s="250"/>
      <c r="BM210" s="98">
        <f t="shared" si="437"/>
        <v>0</v>
      </c>
      <c r="BN210" s="250"/>
      <c r="BO210" s="98">
        <f t="shared" si="438"/>
        <v>0</v>
      </c>
      <c r="BP210" s="353"/>
      <c r="BQ210" s="98">
        <f t="shared" si="439"/>
        <v>0</v>
      </c>
      <c r="BR210" s="250"/>
      <c r="BS210" s="98">
        <f t="shared" si="440"/>
        <v>0</v>
      </c>
      <c r="BT210" s="250"/>
      <c r="BU210" s="98">
        <f t="shared" si="441"/>
        <v>0</v>
      </c>
      <c r="BV210" s="328"/>
      <c r="BW210" s="98">
        <f t="shared" si="442"/>
        <v>0</v>
      </c>
      <c r="BX210" s="250"/>
      <c r="BY210" s="98">
        <f t="shared" si="443"/>
        <v>0</v>
      </c>
      <c r="BZ210" s="328"/>
      <c r="CA210" s="329">
        <f t="shared" si="444"/>
        <v>0</v>
      </c>
      <c r="CB210" s="250"/>
      <c r="CC210" s="98">
        <f t="shared" si="445"/>
        <v>0</v>
      </c>
      <c r="CD210" s="250"/>
      <c r="CE210" s="98">
        <f t="shared" si="446"/>
        <v>0</v>
      </c>
      <c r="CF210" s="250"/>
      <c r="CG210" s="98">
        <f t="shared" si="447"/>
        <v>0</v>
      </c>
      <c r="CH210" s="250"/>
      <c r="CI210" s="98">
        <f t="shared" si="448"/>
        <v>0</v>
      </c>
      <c r="CJ210" s="250"/>
      <c r="CK210" s="98">
        <f t="shared" si="449"/>
        <v>0</v>
      </c>
      <c r="CL210" s="250"/>
      <c r="CM210" s="98">
        <f t="shared" si="450"/>
        <v>0</v>
      </c>
      <c r="CN210" s="250"/>
      <c r="CO210" s="98">
        <f t="shared" si="451"/>
        <v>0</v>
      </c>
      <c r="CP210" s="250"/>
      <c r="CQ210" s="98">
        <f t="shared" si="452"/>
        <v>0</v>
      </c>
      <c r="CR210" s="250"/>
      <c r="CS210" s="98">
        <f t="shared" si="453"/>
        <v>0</v>
      </c>
      <c r="CT210" s="97"/>
      <c r="CU210" s="98">
        <f t="shared" si="454"/>
        <v>0</v>
      </c>
      <c r="CV210" s="97"/>
      <c r="CW210" s="98"/>
      <c r="CX210" s="331">
        <f t="shared" si="417"/>
        <v>50</v>
      </c>
      <c r="CY210" s="331">
        <f t="shared" si="418"/>
        <v>2606450</v>
      </c>
    </row>
    <row r="211" spans="1:103" ht="45" x14ac:dyDescent="0.25">
      <c r="A211" s="91"/>
      <c r="B211" s="91">
        <v>152</v>
      </c>
      <c r="C211" s="245" t="s">
        <v>1198</v>
      </c>
      <c r="D211" s="92" t="s">
        <v>908</v>
      </c>
      <c r="E211" s="246">
        <v>13540</v>
      </c>
      <c r="F211" s="93">
        <v>2.75</v>
      </c>
      <c r="G211" s="93"/>
      <c r="H211" s="247">
        <v>1</v>
      </c>
      <c r="I211" s="248"/>
      <c r="J211" s="95">
        <v>1.4</v>
      </c>
      <c r="K211" s="95">
        <v>1.68</v>
      </c>
      <c r="L211" s="95">
        <v>2.23</v>
      </c>
      <c r="M211" s="96">
        <v>2.57</v>
      </c>
      <c r="N211" s="249"/>
      <c r="O211" s="98">
        <f t="shared" si="455"/>
        <v>0</v>
      </c>
      <c r="P211" s="250"/>
      <c r="Q211" s="98">
        <f t="shared" si="419"/>
        <v>0</v>
      </c>
      <c r="R211" s="565"/>
      <c r="S211" s="566">
        <f t="shared" si="420"/>
        <v>0</v>
      </c>
      <c r="T211" s="250"/>
      <c r="U211" s="98">
        <f t="shared" si="421"/>
        <v>0</v>
      </c>
      <c r="V211" s="250"/>
      <c r="W211" s="98">
        <f t="shared" si="422"/>
        <v>0</v>
      </c>
      <c r="X211" s="250"/>
      <c r="Y211" s="97">
        <f t="shared" si="423"/>
        <v>0</v>
      </c>
      <c r="Z211" s="326"/>
      <c r="AA211" s="98"/>
      <c r="AB211" s="250"/>
      <c r="AC211" s="98"/>
      <c r="AD211" s="250">
        <v>0</v>
      </c>
      <c r="AE211" s="98">
        <v>0</v>
      </c>
      <c r="AF211" s="250">
        <v>0</v>
      </c>
      <c r="AG211" s="98">
        <v>0</v>
      </c>
      <c r="AH211" s="250">
        <v>0</v>
      </c>
      <c r="AI211" s="98">
        <v>0</v>
      </c>
      <c r="AJ211" s="250"/>
      <c r="AK211" s="98">
        <f t="shared" si="424"/>
        <v>0</v>
      </c>
      <c r="AL211" s="326"/>
      <c r="AM211" s="98">
        <f t="shared" si="425"/>
        <v>0</v>
      </c>
      <c r="AN211" s="250"/>
      <c r="AO211" s="97">
        <f t="shared" si="426"/>
        <v>0</v>
      </c>
      <c r="AP211" s="250"/>
      <c r="AQ211" s="98">
        <f t="shared" si="427"/>
        <v>0</v>
      </c>
      <c r="AR211" s="250"/>
      <c r="AS211" s="98">
        <f t="shared" si="428"/>
        <v>0</v>
      </c>
      <c r="AT211" s="250"/>
      <c r="AU211" s="98">
        <f t="shared" si="429"/>
        <v>0</v>
      </c>
      <c r="AV211" s="97">
        <v>5</v>
      </c>
      <c r="AW211" s="98">
        <f t="shared" si="416"/>
        <v>222733</v>
      </c>
      <c r="AX211" s="250"/>
      <c r="AY211" s="98">
        <f t="shared" si="430"/>
        <v>0</v>
      </c>
      <c r="AZ211" s="250"/>
      <c r="BA211" s="98">
        <f t="shared" si="431"/>
        <v>0</v>
      </c>
      <c r="BB211" s="250"/>
      <c r="BC211" s="98">
        <f t="shared" si="432"/>
        <v>0</v>
      </c>
      <c r="BD211" s="250"/>
      <c r="BE211" s="98">
        <f t="shared" si="433"/>
        <v>0</v>
      </c>
      <c r="BF211" s="250"/>
      <c r="BG211" s="98">
        <f t="shared" si="434"/>
        <v>0</v>
      </c>
      <c r="BH211" s="250"/>
      <c r="BI211" s="98">
        <f t="shared" si="435"/>
        <v>0</v>
      </c>
      <c r="BJ211" s="250"/>
      <c r="BK211" s="98">
        <f t="shared" si="436"/>
        <v>0</v>
      </c>
      <c r="BL211" s="250"/>
      <c r="BM211" s="98">
        <f t="shared" si="437"/>
        <v>0</v>
      </c>
      <c r="BN211" s="250"/>
      <c r="BO211" s="98">
        <f t="shared" si="438"/>
        <v>0</v>
      </c>
      <c r="BP211" s="353"/>
      <c r="BQ211" s="98">
        <f t="shared" si="439"/>
        <v>0</v>
      </c>
      <c r="BR211" s="250"/>
      <c r="BS211" s="98">
        <f t="shared" si="440"/>
        <v>0</v>
      </c>
      <c r="BT211" s="250"/>
      <c r="BU211" s="98">
        <f t="shared" si="441"/>
        <v>0</v>
      </c>
      <c r="BV211" s="328"/>
      <c r="BW211" s="98">
        <f t="shared" si="442"/>
        <v>0</v>
      </c>
      <c r="BX211" s="250"/>
      <c r="BY211" s="98">
        <f t="shared" si="443"/>
        <v>0</v>
      </c>
      <c r="BZ211" s="328"/>
      <c r="CA211" s="329">
        <f t="shared" si="444"/>
        <v>0</v>
      </c>
      <c r="CB211" s="250"/>
      <c r="CC211" s="98">
        <f t="shared" si="445"/>
        <v>0</v>
      </c>
      <c r="CD211" s="250"/>
      <c r="CE211" s="98">
        <f t="shared" si="446"/>
        <v>0</v>
      </c>
      <c r="CF211" s="250"/>
      <c r="CG211" s="98">
        <f t="shared" si="447"/>
        <v>0</v>
      </c>
      <c r="CH211" s="250"/>
      <c r="CI211" s="98">
        <f t="shared" si="448"/>
        <v>0</v>
      </c>
      <c r="CJ211" s="250"/>
      <c r="CK211" s="98">
        <f t="shared" si="449"/>
        <v>0</v>
      </c>
      <c r="CL211" s="250"/>
      <c r="CM211" s="98">
        <f t="shared" si="450"/>
        <v>0</v>
      </c>
      <c r="CN211" s="250"/>
      <c r="CO211" s="98">
        <f t="shared" si="451"/>
        <v>0</v>
      </c>
      <c r="CP211" s="250"/>
      <c r="CQ211" s="98">
        <f t="shared" si="452"/>
        <v>0</v>
      </c>
      <c r="CR211" s="250"/>
      <c r="CS211" s="98">
        <f t="shared" si="453"/>
        <v>0</v>
      </c>
      <c r="CT211" s="97"/>
      <c r="CU211" s="98">
        <f t="shared" si="454"/>
        <v>0</v>
      </c>
      <c r="CV211" s="97"/>
      <c r="CW211" s="98"/>
      <c r="CX211" s="331">
        <f t="shared" si="417"/>
        <v>5</v>
      </c>
      <c r="CY211" s="331">
        <f t="shared" si="418"/>
        <v>222733</v>
      </c>
    </row>
    <row r="212" spans="1:103" ht="19.5" customHeight="1" x14ac:dyDescent="0.25">
      <c r="A212" s="91"/>
      <c r="B212" s="91">
        <v>153</v>
      </c>
      <c r="C212" s="245" t="s">
        <v>1199</v>
      </c>
      <c r="D212" s="92" t="s">
        <v>910</v>
      </c>
      <c r="E212" s="246">
        <v>13540</v>
      </c>
      <c r="F212" s="93">
        <v>2.35</v>
      </c>
      <c r="G212" s="93"/>
      <c r="H212" s="247">
        <v>1</v>
      </c>
      <c r="I212" s="248"/>
      <c r="J212" s="95">
        <v>1.4</v>
      </c>
      <c r="K212" s="95">
        <v>1.68</v>
      </c>
      <c r="L212" s="95">
        <v>2.23</v>
      </c>
      <c r="M212" s="96">
        <v>2.57</v>
      </c>
      <c r="N212" s="249"/>
      <c r="O212" s="98">
        <f t="shared" si="455"/>
        <v>0</v>
      </c>
      <c r="P212" s="299">
        <f>P12+P13+P27+P29+P31+P35+P37+P39+P43+P46+P48+P51+P60+P64+P67+P71+P74+P76+P81+P118+P125+P136+P139+P141+P143+P147+P149+P151+P153+P158+P165+P172+P181+P183+P187+P192+P199</f>
        <v>200</v>
      </c>
      <c r="Q212" s="298">
        <f t="shared" ref="Q212" si="456">Q12+Q13+Q27+Q29+Q31+Q35+Q37+Q39+Q43+Q46+Q48+Q51+Q60+Q64+Q67+Q71+Q74+Q76+Q81+Q118+Q125+Q136+Q139+Q141+Q143+Q147+Q149+Q151+Q153+Q158+Q165+Q172+Q181+Q183+Q187+Q192+Q199</f>
        <v>6194062.5599999996</v>
      </c>
      <c r="R212" s="578" t="e">
        <f>R12+R13+R27+R29+R31+R35+R37+R39+R43+R46+R48+R51+R60+R64+R67+R71+R74+R76+R81+R118+R125+R136+R139+R141+R143+R147+R149+R151+R153+R158+R165+R172+R181+R183+R187+R192+R199</f>
        <v>#VALUE!</v>
      </c>
      <c r="S212" s="579" t="e">
        <f t="shared" ref="S212" si="457">S12+S13+S27+S29+S31+S35+S37+S39+S43+S46+S48+S51+S60+S64+S67+S71+S74+S76+S81+S118+S125+S136+S139+S141+S143+S147+S149+S151+S153+S158+S165+S172+S181+S183+S187+S192+S199</f>
        <v>#VALUE!</v>
      </c>
      <c r="T212" s="367">
        <f>T12+T13+T27+T29+T31+T35+T37+T39+T43+T46+T48+T51+T60+T64+T67+T71+T74+T76+T81+T118+T125+T136+T139+T141+T143+T147+T149+T151+T153+T158+T165+T172+T181+T183+T187+T192+T199</f>
        <v>961</v>
      </c>
      <c r="U212" s="295">
        <f>U12+U13+U27+U29+U31+U35+U37+U39+U43+U46+U48+U51+U60+U64+U67+U71+U74+U76+U81+U118+U125+U136+U139+U141+U143+U147+U149+U151+U153+U158+U165+U172+U181+U183+U187+U192+U199</f>
        <v>171039798.44</v>
      </c>
      <c r="V212" s="367">
        <f>V12+V13+V27+V29+V31+V35+V37+V39+V43+V46+V48+V51+V60+V64+V67+V71+V74+V76+V81+V118+V125+V136+V139+V141+V143+V147+V149+V151+V153+V158+V165+V172+V181+V183+V187+V192+V199</f>
        <v>900</v>
      </c>
      <c r="W212" s="298">
        <f t="shared" ref="W212" si="458">W12+W13+W27+W29+W31+W35+W37+W39+W43+W46+W48+W51+W60+W64+W67+W71+W74+W76+W81+W118+W125+W136+W139+W141+W143+W147+W149+W151+W153+W158+W165+W172+W181+W183+W187+W192+W199</f>
        <v>118121186.25999998</v>
      </c>
      <c r="X212" s="299">
        <f>X12+X13+X27+X29+X31+X35+X37+X39+X43+X46+X48+X51+X60+X64+X67+X71+X74+X76+X81+X118+X125+X136+X139+X141+X143+X147+X149+X151+X153+X158+X165+X172+X181+X183+X187+X192+X199</f>
        <v>600</v>
      </c>
      <c r="Y212" s="298">
        <f t="shared" ref="Y212" si="459">Y12+Y13+Y27+Y29+Y31+Y35+Y37+Y39+Y43+Y46+Y48+Y51+Y60+Y64+Y67+Y71+Y74+Y76+Y81+Y118+Y125+Y136+Y139+Y141+Y143+Y147+Y149+Y151+Y153+Y158+Y165+Y172+Y181+Y183+Y187+Y192+Y199</f>
        <v>18700473.119999997</v>
      </c>
      <c r="Z212" s="299">
        <f>Z12+Z13+Z27+Z29+Z31+Z35+Z37+Z39+Z43+Z46+Z48+Z51+Z60+Z64+Z67+Z71+Z74+Z76+Z81+Z118+Z125+Z136+Z139+Z141+Z143+Z147+Z149+Z151+Z153+Z158+Z165+Z172+Z181+Z183+Z187+Z192+Z199</f>
        <v>55</v>
      </c>
      <c r="AA212" s="298">
        <f t="shared" ref="AA212" si="460">AA12+AA13+AA27+AA29+AA31+AA35+AA37+AA39+AA43+AA46+AA48+AA51+AA60+AA64+AA67+AA71+AA74+AA76+AA81+AA118+AA125+AA136+AA139+AA141+AA143+AA147+AA149+AA151+AA153+AA158+AA165+AA172+AA181+AA183+AA187+AA192+AA199</f>
        <v>406606.19999999995</v>
      </c>
      <c r="AB212" s="299">
        <f>AB12+AB13+AB27+AB29+AB31+AB35+AB37+AB39+AB43+AB46+AB48+AB51+AB60+AB64+AB67+AB71+AB74+AB76+AB81+AB118+AB125+AB136+AB139+AB141+AB143+AB147+AB149+AB151+AB153+AB158+AB165+AB172+AB181+AB183+AB187+AB192+AB199</f>
        <v>237</v>
      </c>
      <c r="AC212" s="298">
        <f t="shared" ref="AC212" si="461">AC12+AC13+AC27+AC29+AC31+AC35+AC37+AC39+AC43+AC46+AC48+AC51+AC60+AC64+AC67+AC71+AC74+AC76+AC81+AC118+AC125+AC136+AC139+AC141+AC143+AC147+AC149+AC151+AC153+AC158+AC165+AC172+AC181+AC183+AC187+AC192+AC199</f>
        <v>4991683.4800000004</v>
      </c>
      <c r="AD212" s="299">
        <f>AD12+AD13+AD27+AD29+AD31+AD35+AD37+AD39+AD43+AD46+AD48+AD51+AD60+AD64+AD67+AD71+AD74+AD76+AD81+AD118+AD125+AD136+AD139+AD141+AD143+AD147+AD149+AD151+AD153+AD158+AD165+AD172+AD181+AD183+AD187+AD192+AD199</f>
        <v>1155</v>
      </c>
      <c r="AE212" s="298">
        <f t="shared" ref="AE212" si="462">AE12+AE13+AE27+AE29+AE31+AE35+AE37+AE39+AE43+AE46+AE48+AE51+AE60+AE64+AE67+AE71+AE74+AE76+AE81+AE118+AE125+AE136+AE139+AE141+AE143+AE147+AE149+AE151+AE153+AE158+AE165+AE172+AE181+AE183+AE187+AE192+AE199</f>
        <v>20363672.559999999</v>
      </c>
      <c r="AF212" s="299">
        <f>AF12+AF13+AF27+AF29+AF31+AF35+AF37+AF39+AF43+AF46+AF48+AF51+AF60+AF64+AF67+AF71+AF74+AF76+AF81+AF118+AF125+AF136+AF139+AF141+AF143+AF147+AF149+AF151+AF153+AF158+AF165+AF172+AF181+AF183+AF187+AF192+AF199</f>
        <v>544</v>
      </c>
      <c r="AG212" s="368">
        <f t="shared" ref="AG212" si="463">AG12+AG13+AG27+AG29+AG31+AG35+AG37+AG39+AG43+AG46+AG48+AG51+AG60+AG64+AG67+AG71+AG74+AG76+AG81+AG118+AG125+AG136+AG139+AG141+AG143+AG147+AG149+AG151+AG153+AG158+AG165+AG172+AG181+AG183+AG187+AG192+AG199</f>
        <v>40551054.319999993</v>
      </c>
      <c r="AH212" s="297">
        <f>AH12+AH13+AH27+AH29+AH31+AH35+AH37+AH39+AH43+AH46+AH48+AH51+AH60+AH64+AH67+AH71+AH74+AH76+AH81+AH118+AH125+AH136+AH139+AH141+AH143+AH147+AH149+AH151+AH153+AH158+AH165+AH172+AH181+AH183+AH187+AH192+AH199</f>
        <v>416</v>
      </c>
      <c r="AI212" s="295">
        <f>AI12+AI13+AI27+AI29+AI31+AI35+AI37+AI39+AI43+AI46+AI48+AI51+AI60+AI64+AI67+AI71+AI74+AI76+AI81+AI118+AI125+AI136+AI139+AI141+AI143+AI147+AI149+AI151+AI153+AI158+AI165+AI172+AI181+AI183+AI187+AI192+AI199</f>
        <v>154781730.09599999</v>
      </c>
      <c r="AJ212" s="299">
        <f>AJ12+AJ13+AJ27+AJ29+AJ31+AJ35+AJ37+AJ39+AJ43+AJ46+AJ48+AJ51+AJ60+AJ64+AJ67+AJ71+AJ74+AJ76+AJ81+AJ118+AJ125+AJ136+AJ139+AJ141+AJ143+AJ147+AJ149+AJ151+AJ153+AJ158+AJ165+AJ172+AJ181+AJ183+AJ187+AJ192+AJ199</f>
        <v>781</v>
      </c>
      <c r="AK212" s="298">
        <f t="shared" ref="AK212" si="464">AK12+AK13+AK27+AK29+AK31+AK35+AK37+AK39+AK43+AK46+AK48+AK51+AK60+AK64+AK67+AK71+AK74+AK76+AK81+AK118+AK125+AK136+AK139+AK141+AK143+AK147+AK149+AK151+AK153+AK158+AK165+AK172+AK181+AK183+AK187+AK192+AK199</f>
        <v>15516775.007999996</v>
      </c>
      <c r="AL212" s="299">
        <f>AL12+AL13+AL27+AL29+AL31+AL35+AL37+AL39+AL43+AL46+AL48+AL51+AL60+AL64+AL67+AL71+AL74+AL76+AL81+AL118+AL125+AL136+AL139+AL141+AL143+AL147+AL149+AL151+AL153+AL158+AL165+AL172+AL181+AL183+AL187+AL192+AL199</f>
        <v>227</v>
      </c>
      <c r="AM212" s="298">
        <f t="shared" ref="AM212" si="465">AM12+AM13+AM27+AM29+AM31+AM35+AM37+AM39+AM43+AM46+AM48+AM51+AM60+AM64+AM67+AM71+AM74+AM76+AM81+AM118+AM125+AM136+AM139+AM141+AM143+AM147+AM149+AM151+AM153+AM158+AM165+AM172+AM181+AM183+AM187+AM192+AM199</f>
        <v>4252209.92</v>
      </c>
      <c r="AN212" s="299">
        <f>AN12+AN13+AN27+AN29+AN31+AN35+AN37+AN39+AN43+AN46+AN48+AN51+AN60+AN64+AN67+AN71+AN74+AN76+AN81+AN118+AN125+AN136+AN139+AN141+AN143+AN147+AN149+AN151+AN153+AN158+AN165+AN172+AN181+AN183+AN187+AN192+AN199</f>
        <v>1582</v>
      </c>
      <c r="AO212" s="298">
        <f t="shared" ref="AO212:AQ212" si="466">AO12+AO13+AO27+AO29+AO31+AO35+AO37+AO39+AO43+AO46+AO48+AO51+AO60+AO64+AO67+AO71+AO74+AO76+AO81+AO118+AO125+AO136+AO139+AO141+AO143+AO147+AO149+AO151+AO153+AO158+AO165+AO172+AO181+AO183+AO187+AO192+AO199</f>
        <v>21848875.16</v>
      </c>
      <c r="AP212" s="299">
        <f t="shared" si="466"/>
        <v>0</v>
      </c>
      <c r="AQ212" s="298">
        <f t="shared" si="466"/>
        <v>0</v>
      </c>
      <c r="AR212" s="299">
        <f>AR12+AR13+AR27+AR29+AR31+AR35+AR37+AR39+AR43+AR46+AR48+AR51+AR60+AR64+AR67+AR71+AR74+AR76+AR81+AR118+AR125+AR136+AR139+AR141+AR143+AR147+AR149+AR151+AR153+AR158+AR165+AR172+AR181+AR183+AR187+AR192+AR199</f>
        <v>230</v>
      </c>
      <c r="AS212" s="298">
        <f t="shared" ref="AS212:AU212" si="467">AS12+AS13+AS27+AS29+AS31+AS35+AS37+AS39+AS43+AS46+AS48+AS51+AS60+AS64+AS67+AS71+AS74+AS76+AS81+AS118+AS125+AS136+AS139+AS141+AS143+AS147+AS149+AS151+AS153+AS158+AS165+AS172+AS181+AS183+AS187+AS192+AS199</f>
        <v>3922944.1999999997</v>
      </c>
      <c r="AT212" s="299">
        <f t="shared" si="467"/>
        <v>0</v>
      </c>
      <c r="AU212" s="295">
        <f t="shared" si="467"/>
        <v>0</v>
      </c>
      <c r="AV212" s="299">
        <f>AV12+AV13+AV27+AV29+AV31+AV35+AV37+AV39+AV43+AV46+AV48+AV51+AV60+AV64+AV67+AV71+AV74+AV76+AV81+AV118+AV125+AV136+AV139+AV141+AV143+AV147+AV149+AV151+AV153+AV158+AV165+AV172+AV181+AV183+AV187+AV192+AV199</f>
        <v>360</v>
      </c>
      <c r="AW212" s="298">
        <f t="shared" ref="AW212" si="468">AW12+AW13+AW27+AW29+AW31+AW35+AW37+AW39+AW43+AW46+AW48+AW51+AW60+AW64+AW67+AW71+AW74+AW76+AW81+AW118+AW125+AW136+AW139+AW141+AW143+AW147+AW149+AW151+AW153+AW158+AW165+AW172+AW181+AW183+AW187+AW192+AW199</f>
        <v>9762908.6799999997</v>
      </c>
      <c r="AX212" s="299">
        <f>AX12+AX13+AX27+AX29+AX31+AX35+AX37+AX39+AX43+AX46+AX48+AX51+AX60+AX64+AX67+AX71+AX74+AX76+AX81+AX118+AX125+AX136+AX139+AX141+AX143+AX147+AX149+AX151+AX153+AX158+AX165+AX172+AX181+AX183+AX187+AX192+AX199</f>
        <v>50</v>
      </c>
      <c r="AY212" s="298">
        <f t="shared" ref="AY212:BA212" si="469">AY12+AY13+AY27+AY29+AY31+AY35+AY37+AY39+AY43+AY46+AY48+AY51+AY60+AY64+AY67+AY71+AY74+AY76+AY81+AY118+AY125+AY136+AY139+AY141+AY143+AY147+AY149+AY151+AY153+AY158+AY165+AY172+AY181+AY183+AY187+AY192+AY199</f>
        <v>784778.4</v>
      </c>
      <c r="AZ212" s="299">
        <f t="shared" si="469"/>
        <v>0</v>
      </c>
      <c r="BA212" s="295">
        <f t="shared" si="469"/>
        <v>0</v>
      </c>
      <c r="BB212" s="299">
        <f>BB12+BB13+BB27+BB29+BB31+BB35+BB37+BB39+BB43+BB46+BB48+BB51+BB60+BB64+BB67+BB71+BB74+BB76+BB81+BB118+BB125+BB136+BB139+BB141+BB143+BB147+BB149+BB151+BB153+BB158+BB165+BB172+BB181+BB183+BB187+BB192+BB199</f>
        <v>582</v>
      </c>
      <c r="BC212" s="298">
        <f t="shared" ref="BC212" si="470">BC12+BC13+BC27+BC29+BC31+BC35+BC37+BC39+BC43+BC46+BC48+BC51+BC60+BC64+BC67+BC71+BC74+BC76+BC81+BC118+BC125+BC136+BC139+BC141+BC143+BC147+BC149+BC151+BC153+BC158+BC165+BC172+BC181+BC183+BC187+BC192+BC199</f>
        <v>9854655.7200000007</v>
      </c>
      <c r="BD212" s="299">
        <f>BD12+BD13+BD27+BD29+BD31+BD35+BD37+BD39+BD43+BD46+BD48+BD51+BD60+BD64+BD67+BD71+BD74+BD76+BD81+BD118+BD125+BD136+BD139+BD141+BD143+BD147+BD149+BD151+BD153+BD158+BD165+BD172+BD181+BD183+BD187+BD192+BD199</f>
        <v>666</v>
      </c>
      <c r="BE212" s="298">
        <f t="shared" ref="BE212" si="471">BE12+BE13+BE27+BE29+BE31+BE35+BE37+BE39+BE43+BE46+BE48+BE51+BE60+BE64+BE67+BE71+BE74+BE76+BE81+BE118+BE125+BE136+BE139+BE141+BE143+BE147+BE149+BE151+BE153+BE158+BE165+BE172+BE181+BE183+BE187+BE192+BE199</f>
        <v>11414355.399999999</v>
      </c>
      <c r="BF212" s="299">
        <f>BF12+BF13+BF27+BF29+BF31+BF35+BF37+BF39+BF43+BF46+BF48+BF51+BF60+BF64+BF67+BF71+BF74+BF76+BF81+BF118+BF125+BF136+BF139+BF141+BF143+BF147+BF149+BF151+BF153+BF158+BF165+BF172+BF181+BF183+BF187+BF192+BF199</f>
        <v>20</v>
      </c>
      <c r="BG212" s="298">
        <f t="shared" ref="BG212:BI212" si="472">BG12+BG13+BG27+BG29+BG31+BG35+BG37+BG39+BG43+BG46+BG48+BG51+BG60+BG64+BG67+BG71+BG74+BG76+BG81+BG118+BG125+BG136+BG139+BG141+BG143+BG147+BG149+BG151+BG153+BG158+BG165+BG172+BG181+BG183+BG187+BG192+BG199</f>
        <v>303296</v>
      </c>
      <c r="BH212" s="299">
        <f t="shared" si="472"/>
        <v>0</v>
      </c>
      <c r="BI212" s="295">
        <f t="shared" si="472"/>
        <v>0</v>
      </c>
      <c r="BJ212" s="299">
        <f>BJ12+BJ13+BJ27+BJ29+BJ31+BJ35+BJ37+BJ39+BJ43+BJ46+BJ48+BJ51+BJ60+BJ64+BJ67+BJ71+BJ74+BJ76+BJ81+BJ118+BJ125+BJ136+BJ139+BJ141+BJ143+BJ147+BJ149+BJ151+BJ153+BJ158+BJ165+BJ172+BJ181+BJ183+BJ187+BJ192+BJ199</f>
        <v>1344</v>
      </c>
      <c r="BK212" s="298">
        <f t="shared" ref="BK212" si="473">BK12+BK13+BK27+BK29+BK31+BK35+BK37+BK39+BK43+BK46+BK48+BK51+BK60+BK64+BK67+BK71+BK74+BK76+BK81+BK118+BK125+BK136+BK139+BK141+BK143+BK147+BK149+BK151+BK153+BK158+BK165+BK172+BK181+BK183+BK187+BK192+BK199</f>
        <v>22776392.240000002</v>
      </c>
      <c r="BL212" s="299">
        <f>BL12+BL13+BL27+BL29+BL31+BL35+BL37+BL39+BL43+BL46+BL48+BL51+BL60+BL64+BL67+BL71+BL74+BL76+BL81+BL118+BL125+BL136+BL139+BL141+BL143+BL147+BL149+BL151+BL153+BL158+BL165+BL172+BL181+BL183+BL187+BL192+BL199</f>
        <v>11</v>
      </c>
      <c r="BM212" s="298">
        <f t="shared" ref="BM212" si="474">BM12+BM13+BM27+BM29+BM31+BM35+BM37+BM39+BM43+BM46+BM48+BM51+BM60+BM64+BM67+BM71+BM74+BM76+BM81+BM118+BM125+BM136+BM139+BM141+BM143+BM147+BM149+BM151+BM153+BM158+BM165+BM172+BM181+BM183+BM187+BM192+BM199</f>
        <v>4443892.9920000006</v>
      </c>
      <c r="BN212" s="299">
        <f>BN12+BN13+BN27+BN29+BN31+BN35+BN37+BN39+BN43+BN46+BN48+BN51+BN60+BN64+BN67+BN71+BN74+BN76+BN81+BN118+BN125+BN136+BN139+BN141+BN143+BN147+BN149+BN151+BN153+BN158+BN165+BN172+BN181+BN183+BN187+BN192+BN199</f>
        <v>125</v>
      </c>
      <c r="BO212" s="298">
        <f t="shared" ref="BO212" si="475">BO12+BO13+BO27+BO29+BO31+BO35+BO37+BO39+BO43+BO46+BO48+BO51+BO60+BO64+BO67+BO71+BO74+BO76+BO81+BO118+BO125+BO136+BO139+BO141+BO143+BO147+BO149+BO151+BO153+BO158+BO165+BO172+BO181+BO183+BO187+BO192+BO199</f>
        <v>3275596.8</v>
      </c>
      <c r="BP212" s="299">
        <f>BP12+BP13+BP27+BP29+BP31+BP35+BP37+BP39+BP43+BP46+BP48+BP51+BP60+BP64+BP67+BP71+BP74+BP76+BP81+BP118+BP125+BP136+BP139+BP141+BP143+BP147+BP149+BP151+BP153+BP158+BP165+BP172+BP181+BP183+BP187+BP192+BP199</f>
        <v>1026</v>
      </c>
      <c r="BQ212" s="298">
        <f t="shared" ref="BQ212" si="476">BQ12+BQ13+BQ27+BQ29+BQ31+BQ35+BQ37+BQ39+BQ43+BQ46+BQ48+BQ51+BQ60+BQ64+BQ67+BQ71+BQ74+BQ76+BQ81+BQ118+BQ125+BQ136+BQ139+BQ141+BQ143+BQ147+BQ149+BQ151+BQ153+BQ158+BQ165+BQ172+BQ181+BQ183+BQ187+BQ192+BQ199</f>
        <v>35934024.806400001</v>
      </c>
      <c r="BR212" s="299">
        <f>BR12+BR13+BR27+BR29+BR31+BR35+BR37+BR39+BR43+BR46+BR48+BR51+BR60+BR64+BR67+BR71+BR74+BR76+BR81+BR118+BR125+BR136+BR139+BR141+BR143+BR147+BR149+BR151+BR153+BR158+BR165+BR172+BR181+BR183+BR187+BR192+BR199</f>
        <v>327</v>
      </c>
      <c r="BS212" s="298">
        <f t="shared" ref="BS212" si="477">BS12+BS13+BS27+BS29+BS31+BS35+BS37+BS39+BS43+BS46+BS48+BS51+BS60+BS64+BS67+BS71+BS74+BS76+BS81+BS118+BS125+BS136+BS139+BS141+BS143+BS147+BS149+BS151+BS153+BS158+BS165+BS172+BS181+BS183+BS187+BS192+BS199</f>
        <v>7726086.4799999995</v>
      </c>
      <c r="BT212" s="299">
        <f>BT12+BT13+BT27+BT29+BT31+BT35+BT37+BT39+BT43+BT46+BT48+BT51+BT60+BT64+BT67+BT71+BT74+BT76+BT81+BT118+BT125+BT136+BT139+BT141+BT143+BT147+BT149+BT151+BT153+BT158+BT165+BT172+BT181+BT183+BT187+BT192+BT199</f>
        <v>203</v>
      </c>
      <c r="BU212" s="298">
        <f t="shared" ref="BU212" si="478">BU12+BU13+BU27+BU29+BU31+BU35+BU37+BU39+BU43+BU46+BU48+BU51+BU60+BU64+BU67+BU71+BU74+BU76+BU81+BU118+BU125+BU136+BU139+BU141+BU143+BU147+BU149+BU151+BU153+BU158+BU165+BU172+BU181+BU183+BU187+BU192+BU199</f>
        <v>13904226</v>
      </c>
      <c r="BV212" s="299">
        <f>BV12+BV13+BV27+BV29+BV31+BV35+BV37+BV39+BV43+BV46+BV48+BV51+BV60+BV64+BV67+BV71+BV74+BV76+BV81+BV118+BV125+BV136+BV139+BV141+BV143+BV147+BV149+BV151+BV153+BV158+BV165+BV172+BV181+BV183+BV187+BV192+BV199</f>
        <v>1314</v>
      </c>
      <c r="BW212" s="298">
        <f t="shared" ref="BW212" si="479">BW12+BW13+BW27+BW29+BW31+BW35+BW37+BW39+BW43+BW46+BW48+BW51+BW60+BW64+BW67+BW71+BW74+BW76+BW81+BW118+BW125+BW136+BW139+BW141+BW143+BW147+BW149+BW151+BW153+BW158+BW165+BW172+BW181+BW183+BW187+BW192+BW199</f>
        <v>36073647.119999997</v>
      </c>
      <c r="BX212" s="299">
        <f>BX12+BX13+BX27+BX29+BX31+BX35+BX37+BX39+BX43+BX46+BX48+BX51+BX60+BX64+BX67+BX71+BX74+BX76+BX81+BX118+BX125+BX136+BX139+BX141+BX143+BX147+BX149+BX151+BX153+BX158+BX165+BX172+BX181+BX183+BX187+BX192+BX199</f>
        <v>1256</v>
      </c>
      <c r="BY212" s="298">
        <f t="shared" ref="BY212" si="480">BY12+BY13+BY27+BY29+BY31+BY35+BY37+BY39+BY43+BY46+BY48+BY51+BY60+BY64+BY67+BY71+BY74+BY76+BY81+BY118+BY125+BY136+BY139+BY141+BY143+BY147+BY149+BY151+BY153+BY158+BY165+BY172+BY181+BY183+BY187+BY192+BY199</f>
        <v>23351138.159999996</v>
      </c>
      <c r="BZ212" s="369">
        <f>BZ12+BZ13+BZ27+BZ29+BZ31+BZ35+BZ37+BZ39+BZ43+BZ46+BZ48+BZ51+BZ60+BZ64+BZ67+BZ71+BZ74+BZ76+BZ81+BZ118+BZ125+BZ136+BZ139+BZ141+BZ143+BZ147+BZ149+BZ151+BZ153+BZ158+BZ165+BZ172+BZ181+BZ183+BZ187+BZ192+BZ199</f>
        <v>183</v>
      </c>
      <c r="CA212" s="370">
        <f t="shared" ref="CA212" si="481">CA12+CA13+CA27+CA29+CA31+CA35+CA37+CA39+CA43+CA46+CA48+CA51+CA60+CA64+CA67+CA71+CA74+CA76+CA81+CA118+CA125+CA136+CA139+CA141+CA143+CA147+CA149+CA151+CA153+CA158+CA165+CA172+CA181+CA183+CA187+CA192+CA199</f>
        <v>4422965.568</v>
      </c>
      <c r="CB212" s="299">
        <f>CB12+CB13+CB27+CB29+CB31+CB35+CB37+CB39+CB43+CB46+CB48+CB51+CB60+CB64+CB67+CB71+CB74+CB76+CB81+CB118+CB125+CB136+CB139+CB141+CB143+CB147+CB149+CB151+CB153+CB158+CB165+CB172+CB181+CB183+CB187+CB192+CB199</f>
        <v>661</v>
      </c>
      <c r="CC212" s="298">
        <f t="shared" ref="CC212" si="482">CC12+CC13+CC27+CC29+CC31+CC35+CC37+CC39+CC43+CC46+CC48+CC51+CC60+CC64+CC67+CC71+CC74+CC76+CC81+CC118+CC125+CC136+CC139+CC141+CC143+CC147+CC149+CC151+CC153+CC158+CC165+CC172+CC181+CC183+CC187+CC192+CC199</f>
        <v>14504752.079999998</v>
      </c>
      <c r="CD212" s="299">
        <f>CD12+CD13+CD27+CD29+CD31+CD35+CD37+CD39+CD43+CD46+CD48+CD51+CD60+CD64+CD67+CD71+CD74+CD76+CD81+CD118+CD125+CD136+CD139+CD141+CD143+CD147+CD149+CD151+CD153+CD158+CD165+CD172+CD181+CD183+CD187+CD192+CD199</f>
        <v>0</v>
      </c>
      <c r="CE212" s="298">
        <f t="shared" ref="CE212" si="483">CE12+CE13+CE27+CE29+CE31+CE35+CE37+CE39+CE43+CE46+CE48+CE51+CE60+CE64+CE67+CE71+CE74+CE76+CE81+CE118+CE125+CE136+CE139+CE141+CE143+CE147+CE149+CE151+CE153+CE158+CE165+CE172+CE181+CE183+CE187+CE192+CE199</f>
        <v>0</v>
      </c>
      <c r="CF212" s="299">
        <f>CF12+CF13+CF27+CF29+CF31+CF35+CF37+CF39+CF43+CF46+CF48+CF51+CF60+CF64+CF67+CF71+CF74+CF76+CF81+CF118+CF125+CF136+CF139+CF141+CF143+CF147+CF149+CF151+CF153+CF158+CF165+CF172+CF181+CF183+CF187+CF192+CF199</f>
        <v>837</v>
      </c>
      <c r="CG212" s="298">
        <f t="shared" ref="CG212" si="484">CG12+CG13+CG27+CG29+CG31+CG35+CG37+CG39+CG43+CG46+CG48+CG51+CG60+CG64+CG67+CG71+CG74+CG76+CG81+CG118+CG125+CG136+CG139+CG141+CG143+CG147+CG149+CG151+CG153+CG158+CG165+CG172+CG181+CG183+CG187+CG192+CG199</f>
        <v>13649320.876799997</v>
      </c>
      <c r="CH212" s="299">
        <f>CH12+CH13+CH27+CH29+CH31+CH35+CH37+CH39+CH43+CH46+CH48+CH51+CH60+CH64+CH67+CH71+CH74+CH76+CH81+CH118+CH125+CH136+CH139+CH141+CH143+CH147+CH149+CH151+CH153+CH158+CH165+CH172+CH181+CH183+CH187+CH192+CH199</f>
        <v>207</v>
      </c>
      <c r="CI212" s="298">
        <f t="shared" ref="CI212" si="485">CI12+CI13+CI27+CI29+CI31+CI35+CI37+CI39+CI43+CI46+CI48+CI51+CI60+CI64+CI67+CI71+CI74+CI76+CI81+CI118+CI125+CI136+CI139+CI141+CI143+CI147+CI149+CI151+CI153+CI158+CI165+CI172+CI181+CI183+CI187+CI192+CI199</f>
        <v>4448669.9040000001</v>
      </c>
      <c r="CJ212" s="299">
        <f>CJ12+CJ13+CJ27+CJ29+CJ31+CJ35+CJ37+CJ39+CJ43+CJ46+CJ48+CJ51+CJ60+CJ64+CJ67+CJ71+CJ74+CJ76+CJ81+CJ118+CJ125+CJ136+CJ139+CJ141+CJ143+CJ147+CJ149+CJ151+CJ153+CJ158+CJ165+CJ172+CJ181+CJ183+CJ187+CJ192+CJ199</f>
        <v>193</v>
      </c>
      <c r="CK212" s="298">
        <f t="shared" ref="CK212" si="486">CK12+CK13+CK27+CK29+CK31+CK35+CK37+CK39+CK43+CK46+CK48+CK51+CK60+CK64+CK67+CK71+CK74+CK76+CK81+CK118+CK125+CK136+CK139+CK141+CK143+CK147+CK149+CK151+CK153+CK158+CK165+CK172+CK181+CK183+CK187+CK192+CK199</f>
        <v>3859289.952</v>
      </c>
      <c r="CL212" s="299">
        <f>CL12+CL13+CL27+CL29+CL31+CL35+CL37+CL39+CL43+CL46+CL48+CL51+CL60+CL64+CL67+CL71+CL74+CL76+CL81+CL118+CL125+CL136+CL139+CL141+CL143+CL147+CL149+CL151+CL153+CL158+CL165+CL172+CL181+CL183+CL187+CL192+CL199</f>
        <v>334</v>
      </c>
      <c r="CM212" s="298">
        <f t="shared" ref="CM212" si="487">CM12+CM13+CM27+CM29+CM31+CM35+CM37+CM39+CM43+CM46+CM48+CM51+CM60+CM64+CM67+CM71+CM74+CM76+CM81+CM118+CM125+CM136+CM139+CM141+CM143+CM147+CM149+CM151+CM153+CM158+CM165+CM172+CM181+CM183+CM187+CM192+CM199</f>
        <v>6764789.8080000002</v>
      </c>
      <c r="CN212" s="299">
        <f>CN12+CN13+CN27+CN29+CN31+CN35+CN37+CN39+CN43+CN46+CN48+CN51+CN60+CN64+CN67+CN71+CN74+CN76+CN81+CN118+CN125+CN136+CN139+CN141+CN143+CN147+CN149+CN151+CN153+CN158+CN165+CN172+CN181+CN183+CN187+CN192+CN199</f>
        <v>103</v>
      </c>
      <c r="CO212" s="298">
        <f t="shared" ref="CO212" si="488">CO12+CO13+CO27+CO29+CO31+CO35+CO37+CO39+CO43+CO46+CO48+CO51+CO60+CO64+CO67+CO71+CO74+CO76+CO81+CO118+CO125+CO136+CO139+CO141+CO143+CO147+CO149+CO151+CO153+CO158+CO165+CO172+CO181+CO183+CO187+CO192+CO199</f>
        <v>2228543.1839999994</v>
      </c>
      <c r="CP212" s="299">
        <f>CP12+CP13+CP27+CP29+CP31+CP35+CP37+CP39+CP43+CP46+CP48+CP51+CP60+CP64+CP67+CP71+CP74+CP76+CP81+CP118+CP125+CP136+CP139+CP141+CP143+CP147+CP149+CP151+CP153+CP158+CP165+CP172+CP181+CP183+CP187+CP192+CP199</f>
        <v>580</v>
      </c>
      <c r="CQ212" s="298">
        <f t="shared" ref="CQ212" si="489">CQ12+CQ13+CQ27+CQ29+CQ31+CQ35+CQ37+CQ39+CQ43+CQ46+CQ48+CQ51+CQ60+CQ64+CQ67+CQ71+CQ74+CQ76+CQ81+CQ118+CQ125+CQ136+CQ139+CQ141+CQ143+CQ147+CQ149+CQ151+CQ153+CQ158+CQ165+CQ172+CQ181+CQ183+CQ187+CQ192+CQ199</f>
        <v>15965183.250000002</v>
      </c>
      <c r="CR212" s="299">
        <f>CR12+CR13+CR27+CR29+CR31+CR35+CR37+CR39+CR43+CR46+CR48+CR51+CR60+CR64+CR67+CR71+CR74+CR76+CR81+CR118+CR125+CR136+CR139+CR141+CR143+CR147+CR149+CR151+CR153+CR158+CR165+CR172+CR181+CR183+CR187+CR192+CR199</f>
        <v>315</v>
      </c>
      <c r="CS212" s="298">
        <f t="shared" ref="CS212:CU212" si="490">CS12+CS13+CS27+CS29+CS31+CS35+CS37+CS39+CS43+CS46+CS48+CS51+CS60+CS64+CS67+CS71+CS74+CS76+CS81+CS118+CS125+CS136+CS139+CS141+CS143+CS147+CS149+CS151+CS153+CS158+CS165+CS172+CS181+CS183+CS187+CS192+CS199</f>
        <v>11426205.608000001</v>
      </c>
      <c r="CT212" s="299">
        <f t="shared" si="490"/>
        <v>5</v>
      </c>
      <c r="CU212" s="298">
        <f t="shared" si="490"/>
        <v>340670.46199999994</v>
      </c>
      <c r="CV212" s="299">
        <f>CV12+CV13+CV27+CV29+CV31+CV35+CV37+CV39+CV43+CV46+CV48+CV51+CV60+CV64+CV67+CV71+CV74+CV76+CV81+CV118+CV125+CV136+CV139+CV141+CV143+CV147+CV149+CV151+CV153+CV158+CV165+CV172+CV181+CV183+CV187+CV192+CV199</f>
        <v>91</v>
      </c>
      <c r="CW212" s="298">
        <f t="shared" ref="CW212:CY212" si="491">CW12+CW13+CW27+CW29+CW31+CW35+CW37+CW39+CW43+CW46+CW48+CW51+CW60+CW64+CW67+CW71+CW74+CW76+CW81+CW118+CW125+CW136+CW139+CW141+CW143+CW147+CW149+CW151+CW153+CW158+CW165+CW172+CW181+CW183+CW187+CW192+CW199</f>
        <v>5828970</v>
      </c>
      <c r="CX212" s="371">
        <f t="shared" si="491"/>
        <v>20764</v>
      </c>
      <c r="CY212" s="300">
        <f t="shared" si="491"/>
        <v>949442692.83920014</v>
      </c>
    </row>
    <row r="213" spans="1:103" x14ac:dyDescent="0.25">
      <c r="A213" s="517" t="s">
        <v>914</v>
      </c>
      <c r="B213" s="518"/>
      <c r="C213" s="519"/>
      <c r="D213" s="294" t="s">
        <v>915</v>
      </c>
      <c r="E213" s="295"/>
      <c r="F213" s="207"/>
      <c r="G213" s="65"/>
      <c r="H213" s="295"/>
      <c r="I213" s="296"/>
      <c r="J213" s="295"/>
      <c r="K213" s="296"/>
      <c r="L213" s="295"/>
      <c r="M213" s="295"/>
      <c r="N213" s="297">
        <f>N13+N14+N28+N30+N32+N36+N38+N40+N44+N47+N49+N52+N61+N65+N68+N72+N75+N77+N82+N119+N126+N137+N140+N142+N144+N148+N150+N152+N154+N159+N166+N173+N182+N184+N188+N193+N200</f>
        <v>783</v>
      </c>
      <c r="O213" s="298">
        <f t="shared" ref="O213" si="492">O13+O14+O28+O30+O32+O36+O38+O40+O44+O47+O49+O52+O61+O65+O68+O72+O75+O77+O82+O119+O126+O137+O140+O142+O144+O148+O150+O152+O154+O159+O166+O173+O182+O184+O188+O193+O200</f>
        <v>39990601.223999999</v>
      </c>
      <c r="AO213" s="372"/>
    </row>
  </sheetData>
  <mergeCells count="153">
    <mergeCell ref="CP9:CQ9"/>
    <mergeCell ref="CR9:CS9"/>
    <mergeCell ref="CT9:CU9"/>
    <mergeCell ref="CV9:CW9"/>
    <mergeCell ref="CX9:CY9"/>
    <mergeCell ref="A213:C213"/>
    <mergeCell ref="CD9:CE9"/>
    <mergeCell ref="CF9:CG9"/>
    <mergeCell ref="CH9:CI9"/>
    <mergeCell ref="CJ9:CK9"/>
    <mergeCell ref="CL9:CM9"/>
    <mergeCell ref="CN9:CO9"/>
    <mergeCell ref="BR9:BS9"/>
    <mergeCell ref="BT9:BU9"/>
    <mergeCell ref="BV9:BW9"/>
    <mergeCell ref="BX9:BY9"/>
    <mergeCell ref="BZ9:CA9"/>
    <mergeCell ref="CB9:CC9"/>
    <mergeCell ref="BF9:BG9"/>
    <mergeCell ref="BH9:BI9"/>
    <mergeCell ref="BJ9:BK9"/>
    <mergeCell ref="BL9:BM9"/>
    <mergeCell ref="BN9:BO9"/>
    <mergeCell ref="BP9:BQ9"/>
    <mergeCell ref="AX9:AY9"/>
    <mergeCell ref="AZ9:BA9"/>
    <mergeCell ref="BB9:BC9"/>
    <mergeCell ref="BD9:BE9"/>
    <mergeCell ref="AH9:AI9"/>
    <mergeCell ref="AJ9:AK9"/>
    <mergeCell ref="AL9:AM9"/>
    <mergeCell ref="AN9:AO9"/>
    <mergeCell ref="AP9:AQ9"/>
    <mergeCell ref="AR9:AS9"/>
    <mergeCell ref="X9:Y9"/>
    <mergeCell ref="Z9:AA9"/>
    <mergeCell ref="AB9:AC9"/>
    <mergeCell ref="AD9:AE9"/>
    <mergeCell ref="AF9:AG9"/>
    <mergeCell ref="CP8:CQ8"/>
    <mergeCell ref="CR8:CS8"/>
    <mergeCell ref="CT8:CU8"/>
    <mergeCell ref="BP8:BQ8"/>
    <mergeCell ref="AT8:AU8"/>
    <mergeCell ref="AV8:AW8"/>
    <mergeCell ref="AX8:AY8"/>
    <mergeCell ref="AZ8:BA8"/>
    <mergeCell ref="BB8:BC8"/>
    <mergeCell ref="BD8:BE8"/>
    <mergeCell ref="AH8:AI8"/>
    <mergeCell ref="AJ8:AK8"/>
    <mergeCell ref="AL8:AM8"/>
    <mergeCell ref="AN8:AO8"/>
    <mergeCell ref="AP8:AQ8"/>
    <mergeCell ref="AR8:AS8"/>
    <mergeCell ref="X8:Y8"/>
    <mergeCell ref="AT9:AU9"/>
    <mergeCell ref="AV9:AW9"/>
    <mergeCell ref="CN8:CO8"/>
    <mergeCell ref="BR8:BS8"/>
    <mergeCell ref="BT8:BU8"/>
    <mergeCell ref="BV8:BW8"/>
    <mergeCell ref="BX8:BY8"/>
    <mergeCell ref="BZ8:CA8"/>
    <mergeCell ref="CB8:CC8"/>
    <mergeCell ref="BF8:BG8"/>
    <mergeCell ref="BH8:BI8"/>
    <mergeCell ref="BJ8:BK8"/>
    <mergeCell ref="BL8:BM8"/>
    <mergeCell ref="BN8:BO8"/>
    <mergeCell ref="AF8:AG8"/>
    <mergeCell ref="CP7:CQ7"/>
    <mergeCell ref="CR7:CS7"/>
    <mergeCell ref="CT7:CU7"/>
    <mergeCell ref="CV7:CW7"/>
    <mergeCell ref="CX7:CY7"/>
    <mergeCell ref="CL7:CM7"/>
    <mergeCell ref="CN7:CO7"/>
    <mergeCell ref="AZ7:BA7"/>
    <mergeCell ref="BB7:BC7"/>
    <mergeCell ref="BD7:BE7"/>
    <mergeCell ref="AH7:AI7"/>
    <mergeCell ref="AJ7:AK7"/>
    <mergeCell ref="AL7:AM7"/>
    <mergeCell ref="AN7:AO7"/>
    <mergeCell ref="AP7:AQ7"/>
    <mergeCell ref="AR7:AS7"/>
    <mergeCell ref="CV8:CW8"/>
    <mergeCell ref="CX8:CY8"/>
    <mergeCell ref="CD8:CE8"/>
    <mergeCell ref="CF8:CG8"/>
    <mergeCell ref="CH8:CI8"/>
    <mergeCell ref="CJ8:CK8"/>
    <mergeCell ref="CL8:CM8"/>
    <mergeCell ref="BF7:BG7"/>
    <mergeCell ref="BH7:BI7"/>
    <mergeCell ref="BJ7:BK7"/>
    <mergeCell ref="BL7:BM7"/>
    <mergeCell ref="BN7:BO7"/>
    <mergeCell ref="BP7:BQ7"/>
    <mergeCell ref="AT7:AU7"/>
    <mergeCell ref="AV7:AW7"/>
    <mergeCell ref="AX7:AY7"/>
    <mergeCell ref="CD7:CE7"/>
    <mergeCell ref="CF7:CG7"/>
    <mergeCell ref="CH7:CI7"/>
    <mergeCell ref="CJ7:CK7"/>
    <mergeCell ref="BR7:BS7"/>
    <mergeCell ref="BT7:BU7"/>
    <mergeCell ref="BV7:BW7"/>
    <mergeCell ref="BX7:BY7"/>
    <mergeCell ref="BZ7:CA7"/>
    <mergeCell ref="CB7:CC7"/>
    <mergeCell ref="X7:Y7"/>
    <mergeCell ref="Z7:AA7"/>
    <mergeCell ref="AB7:AC7"/>
    <mergeCell ref="AD7:AE7"/>
    <mergeCell ref="AF7:AG7"/>
    <mergeCell ref="R1:T1"/>
    <mergeCell ref="R3:T3"/>
    <mergeCell ref="I7:I10"/>
    <mergeCell ref="J7:M7"/>
    <mergeCell ref="N7:O7"/>
    <mergeCell ref="P7:Q7"/>
    <mergeCell ref="R7:S7"/>
    <mergeCell ref="T7:U7"/>
    <mergeCell ref="J9:J10"/>
    <mergeCell ref="K9:K10"/>
    <mergeCell ref="L9:L10"/>
    <mergeCell ref="J8:M8"/>
    <mergeCell ref="N8:O8"/>
    <mergeCell ref="P8:Q8"/>
    <mergeCell ref="R8:S8"/>
    <mergeCell ref="T8:U8"/>
    <mergeCell ref="Z8:AA8"/>
    <mergeCell ref="AB8:AC8"/>
    <mergeCell ref="AD8:AE8"/>
    <mergeCell ref="G7:G10"/>
    <mergeCell ref="H7:H10"/>
    <mergeCell ref="A7:A10"/>
    <mergeCell ref="B7:B10"/>
    <mergeCell ref="C7:C10"/>
    <mergeCell ref="D7:D10"/>
    <mergeCell ref="E7:E10"/>
    <mergeCell ref="F7:F10"/>
    <mergeCell ref="V7:W7"/>
    <mergeCell ref="M9:M10"/>
    <mergeCell ref="N9:O9"/>
    <mergeCell ref="P9:Q9"/>
    <mergeCell ref="R9:S9"/>
    <mergeCell ref="T9:U9"/>
    <mergeCell ref="V9:W9"/>
    <mergeCell ref="V8:W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EM215"/>
  <sheetViews>
    <sheetView topLeftCell="D11" workbookViewId="0">
      <selection activeCell="P11" sqref="P1:Q1048576"/>
    </sheetView>
  </sheetViews>
  <sheetFormatPr defaultRowHeight="15.75" x14ac:dyDescent="0.25"/>
  <cols>
    <col min="1" max="1" width="6.7109375" style="189" hidden="1" customWidth="1"/>
    <col min="2" max="2" width="6.140625" style="189" hidden="1" customWidth="1"/>
    <col min="3" max="3" width="11.7109375" style="189" hidden="1" customWidth="1"/>
    <col min="4" max="4" width="40.140625" style="189" customWidth="1"/>
    <col min="5" max="5" width="9.42578125" style="189" hidden="1" customWidth="1"/>
    <col min="6" max="7" width="6.28515625" style="189" hidden="1" customWidth="1"/>
    <col min="8" max="8" width="7" style="189" hidden="1" customWidth="1"/>
    <col min="9" max="9" width="6.85546875" style="189" hidden="1" customWidth="1"/>
    <col min="10" max="13" width="5.28515625" style="189" hidden="1" customWidth="1"/>
    <col min="14" max="14" width="9" style="189" hidden="1" customWidth="1"/>
    <col min="15" max="15" width="15.5703125" style="189" hidden="1" customWidth="1"/>
    <col min="16" max="16" width="11.28515625" style="547" customWidth="1"/>
    <col min="17" max="17" width="15.85546875" style="456" customWidth="1"/>
    <col min="18" max="18" width="9.85546875" style="189" hidden="1" customWidth="1"/>
    <col min="19" max="19" width="15.140625" style="189" hidden="1" customWidth="1"/>
    <col min="20" max="20" width="10.85546875" style="189" hidden="1" customWidth="1"/>
    <col min="21" max="21" width="15.42578125" style="189" hidden="1" customWidth="1"/>
    <col min="22" max="22" width="9.7109375" style="189" hidden="1" customWidth="1"/>
    <col min="23" max="23" width="14" style="189" hidden="1" customWidth="1"/>
    <col min="24" max="24" width="9.85546875" style="189" hidden="1" customWidth="1"/>
    <col min="25" max="25" width="17.140625" style="189" hidden="1" customWidth="1"/>
    <col min="26" max="26" width="12.7109375" style="189" hidden="1" customWidth="1"/>
    <col min="27" max="27" width="14.28515625" style="189" hidden="1" customWidth="1"/>
    <col min="28" max="28" width="9.28515625" style="189" hidden="1" customWidth="1"/>
    <col min="29" max="29" width="16.28515625" style="189" hidden="1" customWidth="1"/>
    <col min="30" max="30" width="11.42578125" style="189" hidden="1" customWidth="1"/>
    <col min="31" max="31" width="13.85546875" style="189" hidden="1" customWidth="1"/>
    <col min="32" max="32" width="10.5703125" style="189" hidden="1" customWidth="1"/>
    <col min="33" max="33" width="13.42578125" style="189" hidden="1" customWidth="1"/>
    <col min="34" max="34" width="11.7109375" style="189" hidden="1" customWidth="1"/>
    <col min="35" max="35" width="15.42578125" style="225" hidden="1" customWidth="1"/>
    <col min="36" max="37" width="5" style="189" hidden="1" customWidth="1"/>
    <col min="38" max="38" width="8.85546875" style="189" hidden="1" customWidth="1"/>
    <col min="39" max="39" width="14" style="189" hidden="1" customWidth="1"/>
    <col min="40" max="40" width="11" style="189" hidden="1" customWidth="1"/>
    <col min="41" max="41" width="14" style="189" hidden="1" customWidth="1"/>
    <col min="42" max="47" width="13" style="189" hidden="1" customWidth="1"/>
    <col min="48" max="48" width="10.5703125" style="189" hidden="1" customWidth="1"/>
    <col min="49" max="49" width="15.85546875" style="189" hidden="1" customWidth="1"/>
    <col min="50" max="50" width="11.140625" style="189" hidden="1" customWidth="1"/>
    <col min="51" max="51" width="15.5703125" style="189" hidden="1" customWidth="1"/>
    <col min="52" max="52" width="11.140625" style="189" hidden="1" customWidth="1"/>
    <col min="53" max="53" width="16.5703125" style="189" hidden="1" customWidth="1"/>
    <col min="54" max="54" width="10.42578125" style="189" hidden="1" customWidth="1"/>
    <col min="55" max="55" width="15.28515625" style="189" hidden="1" customWidth="1"/>
    <col min="56" max="56" width="11.140625" style="189" hidden="1" customWidth="1"/>
    <col min="57" max="57" width="15.42578125" style="189" hidden="1" customWidth="1"/>
    <col min="58" max="58" width="14" style="189" hidden="1" customWidth="1"/>
    <col min="59" max="59" width="15" style="189" hidden="1" customWidth="1"/>
    <col min="60" max="60" width="14" style="189" hidden="1" customWidth="1"/>
    <col min="61" max="61" width="15.28515625" style="189" hidden="1" customWidth="1"/>
    <col min="62" max="62" width="14" style="189" hidden="1" customWidth="1"/>
    <col min="63" max="63" width="15.28515625" style="189" hidden="1" customWidth="1"/>
    <col min="64" max="65" width="14" style="189" hidden="1" customWidth="1"/>
    <col min="66" max="66" width="12.140625" style="189" hidden="1" customWidth="1"/>
    <col min="67" max="67" width="16.140625" style="189" hidden="1" customWidth="1"/>
    <col min="68" max="71" width="14" style="189" hidden="1" customWidth="1"/>
    <col min="72" max="72" width="11.140625" style="189" hidden="1" customWidth="1"/>
    <col min="73" max="73" width="14" style="189" hidden="1" customWidth="1"/>
    <col min="74" max="74" width="11.5703125" style="1" hidden="1" customWidth="1"/>
    <col min="75" max="75" width="14" style="1" hidden="1" customWidth="1"/>
    <col min="76" max="77" width="13.28515625" style="189" hidden="1" customWidth="1"/>
    <col min="78" max="78" width="10.5703125" style="189" hidden="1" customWidth="1"/>
    <col min="79" max="79" width="14.42578125" style="189" hidden="1" customWidth="1"/>
    <col min="80" max="80" width="10.7109375" style="189" hidden="1" customWidth="1"/>
    <col min="81" max="81" width="13.42578125" style="189" hidden="1" customWidth="1"/>
    <col min="82" max="82" width="11.5703125" style="189" hidden="1" customWidth="1"/>
    <col min="83" max="83" width="15.28515625" style="189" hidden="1" customWidth="1"/>
    <col min="84" max="84" width="13.28515625" style="189" hidden="1" customWidth="1"/>
    <col min="85" max="85" width="13.7109375" style="189" hidden="1" customWidth="1"/>
    <col min="86" max="86" width="12.28515625" style="189" hidden="1" customWidth="1"/>
    <col min="87" max="87" width="14.5703125" style="189" hidden="1" customWidth="1"/>
    <col min="88" max="88" width="10.42578125" style="189" hidden="1" customWidth="1"/>
    <col min="89" max="89" width="16.7109375" style="189" hidden="1" customWidth="1"/>
    <col min="90" max="90" width="12.5703125" style="189" hidden="1" customWidth="1"/>
    <col min="91" max="91" width="15" style="189" hidden="1" customWidth="1"/>
    <col min="92" max="92" width="12.85546875" style="189" hidden="1" customWidth="1"/>
    <col min="93" max="93" width="14.5703125" style="189" hidden="1" customWidth="1"/>
    <col min="94" max="94" width="11.7109375" style="189" hidden="1" customWidth="1"/>
    <col min="95" max="95" width="14.42578125" style="189" hidden="1" customWidth="1"/>
    <col min="96" max="96" width="10.140625" style="189" hidden="1" customWidth="1"/>
    <col min="97" max="97" width="13.85546875" style="189" hidden="1" customWidth="1"/>
    <col min="98" max="100" width="14" style="189" hidden="1" customWidth="1"/>
    <col min="101" max="101" width="13" style="189" hidden="1" customWidth="1"/>
    <col min="102" max="102" width="10.28515625" style="189" hidden="1" customWidth="1"/>
    <col min="103" max="103" width="14.42578125" style="189" hidden="1" customWidth="1"/>
    <col min="104" max="104" width="11" style="189" hidden="1" customWidth="1"/>
    <col min="105" max="105" width="14.42578125" style="189" hidden="1" customWidth="1"/>
    <col min="106" max="106" width="12.85546875" style="189" hidden="1" customWidth="1"/>
    <col min="107" max="107" width="16.85546875" style="189" hidden="1" customWidth="1"/>
    <col min="108" max="108" width="12.140625" style="189" hidden="1" customWidth="1"/>
    <col min="109" max="109" width="15" style="189" hidden="1" customWidth="1"/>
    <col min="110" max="110" width="11" style="189" hidden="1" customWidth="1"/>
    <col min="111" max="111" width="14.42578125" style="189" hidden="1" customWidth="1"/>
    <col min="112" max="112" width="11.7109375" style="189" hidden="1" customWidth="1"/>
    <col min="113" max="113" width="14.28515625" style="189" hidden="1" customWidth="1"/>
    <col min="114" max="114" width="12.28515625" style="189" hidden="1" customWidth="1"/>
    <col min="115" max="115" width="14.140625" style="189" hidden="1" customWidth="1"/>
    <col min="116" max="116" width="10.5703125" style="189" hidden="1" customWidth="1"/>
    <col min="117" max="117" width="15" style="189" hidden="1" customWidth="1"/>
    <col min="118" max="118" width="10.5703125" style="189" hidden="1" customWidth="1"/>
    <col min="119" max="119" width="13" style="189" hidden="1" customWidth="1"/>
    <col min="120" max="120" width="11.5703125" style="189" hidden="1" customWidth="1"/>
    <col min="121" max="121" width="16.42578125" style="189" hidden="1" customWidth="1"/>
    <col min="122" max="122" width="12.28515625" style="189" hidden="1" customWidth="1"/>
    <col min="123" max="123" width="14" style="189" hidden="1" customWidth="1"/>
    <col min="124" max="124" width="11.140625" style="189" hidden="1" customWidth="1"/>
    <col min="125" max="125" width="13" style="189" hidden="1" customWidth="1"/>
    <col min="126" max="126" width="8.7109375" style="189" hidden="1" customWidth="1"/>
    <col min="127" max="127" width="14" style="189" hidden="1" customWidth="1"/>
    <col min="128" max="128" width="9.140625" style="189" hidden="1" customWidth="1"/>
    <col min="129" max="129" width="14" style="189" hidden="1" customWidth="1"/>
    <col min="130" max="130" width="11" style="189" hidden="1" customWidth="1"/>
    <col min="131" max="131" width="14" style="189" hidden="1" customWidth="1"/>
    <col min="132" max="132" width="9.7109375" style="189" hidden="1" customWidth="1"/>
    <col min="133" max="133" width="14" style="189" hidden="1" customWidth="1"/>
    <col min="134" max="134" width="8.7109375" style="189" hidden="1" customWidth="1"/>
    <col min="135" max="135" width="14.7109375" style="189" hidden="1" customWidth="1"/>
    <col min="136" max="136" width="10.28515625" style="189" hidden="1" customWidth="1"/>
    <col min="137" max="141" width="14" style="189" hidden="1" customWidth="1"/>
    <col min="142" max="142" width="11" style="373" hidden="1" customWidth="1"/>
    <col min="143" max="143" width="18.140625" style="373" hidden="1" customWidth="1"/>
    <col min="144" max="16384" width="9.140625" style="189"/>
  </cols>
  <sheetData>
    <row r="1" spans="1:143" hidden="1" x14ac:dyDescent="0.25">
      <c r="R1" s="461" t="s">
        <v>1236</v>
      </c>
      <c r="S1" s="461"/>
      <c r="T1" s="461"/>
      <c r="CH1" s="301"/>
      <c r="CI1" s="301"/>
    </row>
    <row r="2" spans="1:143" hidden="1" x14ac:dyDescent="0.25">
      <c r="R2" s="189" t="s">
        <v>916</v>
      </c>
      <c r="CH2" s="301"/>
      <c r="CI2" s="301"/>
    </row>
    <row r="3" spans="1:143" hidden="1" x14ac:dyDescent="0.25">
      <c r="R3" s="461" t="s">
        <v>917</v>
      </c>
      <c r="S3" s="461"/>
      <c r="T3" s="461"/>
      <c r="CH3" s="301"/>
      <c r="CI3" s="301"/>
    </row>
    <row r="4" spans="1:143" ht="21.75" hidden="1" customHeight="1" x14ac:dyDescent="0.25">
      <c r="B4" s="226" t="s">
        <v>1237</v>
      </c>
      <c r="C4" s="374"/>
      <c r="D4" s="374"/>
      <c r="E4" s="374"/>
      <c r="F4" s="374"/>
      <c r="G4" s="374"/>
      <c r="H4" s="374"/>
      <c r="N4" s="375"/>
      <c r="O4" s="375"/>
      <c r="P4" s="548"/>
      <c r="Q4" s="549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376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377"/>
      <c r="AW4" s="377"/>
      <c r="AX4" s="228"/>
      <c r="AY4" s="378"/>
      <c r="AZ4" s="228"/>
      <c r="BA4" s="228"/>
      <c r="BB4" s="228"/>
      <c r="BC4" s="228"/>
      <c r="BD4" s="228"/>
      <c r="BE4" s="228"/>
      <c r="BF4" s="228"/>
      <c r="BG4" s="37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379"/>
      <c r="BW4" s="379"/>
      <c r="BX4" s="228"/>
      <c r="BY4" s="228"/>
      <c r="BZ4" s="228"/>
      <c r="CA4" s="380"/>
      <c r="CB4" s="228"/>
      <c r="CC4" s="228"/>
      <c r="CD4" s="228"/>
      <c r="CE4" s="228"/>
      <c r="CF4" s="228"/>
      <c r="CG4" s="228"/>
      <c r="CH4" s="375"/>
      <c r="CI4" s="375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377"/>
      <c r="DB4" s="377"/>
      <c r="DC4" s="377"/>
      <c r="DD4" s="228"/>
      <c r="DE4" s="228"/>
      <c r="DF4" s="228"/>
      <c r="DG4" s="228"/>
      <c r="DH4" s="228"/>
      <c r="DI4" s="228"/>
      <c r="DJ4" s="228"/>
      <c r="DK4" s="228"/>
      <c r="DL4" s="228"/>
      <c r="DM4" s="228"/>
      <c r="DN4" s="228"/>
      <c r="DO4" s="228"/>
      <c r="DP4" s="228"/>
      <c r="DQ4" s="228"/>
      <c r="DR4" s="228"/>
      <c r="DS4" s="228"/>
      <c r="DT4" s="228"/>
      <c r="DU4" s="228"/>
      <c r="DV4" s="228"/>
      <c r="DW4" s="228"/>
      <c r="DX4" s="228"/>
      <c r="DY4" s="228"/>
      <c r="DZ4" s="228"/>
      <c r="EA4" s="228"/>
      <c r="EB4" s="228"/>
      <c r="EC4" s="228"/>
      <c r="ED4" s="228"/>
      <c r="EE4" s="228"/>
    </row>
    <row r="5" spans="1:143" ht="6.75" hidden="1" customHeight="1" x14ac:dyDescent="0.3">
      <c r="A5" s="381"/>
      <c r="E5" s="382"/>
      <c r="F5" s="382"/>
      <c r="G5" s="382"/>
      <c r="H5" s="382"/>
      <c r="I5" s="382"/>
      <c r="J5" s="382"/>
      <c r="K5" s="382"/>
      <c r="L5" s="382"/>
      <c r="M5" s="383"/>
      <c r="N5" s="384"/>
      <c r="O5" s="385"/>
      <c r="P5" s="550"/>
      <c r="Q5" s="550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6"/>
      <c r="AH5" s="384"/>
      <c r="AI5" s="385"/>
      <c r="AJ5" s="385"/>
      <c r="AK5" s="385"/>
      <c r="AL5" s="384"/>
      <c r="AM5" s="385"/>
      <c r="AN5" s="385"/>
      <c r="AO5" s="385"/>
      <c r="AP5" s="385"/>
      <c r="AQ5" s="385"/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85"/>
      <c r="BL5" s="385"/>
      <c r="BM5" s="385"/>
      <c r="BN5" s="385"/>
      <c r="BO5" s="385"/>
      <c r="BP5" s="385"/>
      <c r="BQ5" s="385"/>
      <c r="BR5" s="385"/>
      <c r="BS5" s="385"/>
      <c r="BT5" s="385"/>
      <c r="BU5" s="385"/>
      <c r="BV5" s="387"/>
      <c r="BW5" s="387"/>
      <c r="BX5" s="385"/>
      <c r="BY5" s="385"/>
      <c r="BZ5" s="385"/>
      <c r="CA5" s="385"/>
      <c r="CB5" s="385"/>
      <c r="CC5" s="385"/>
      <c r="CD5" s="385"/>
      <c r="CE5" s="385"/>
      <c r="CF5" s="385"/>
      <c r="CG5" s="385"/>
      <c r="CH5" s="385"/>
      <c r="CI5" s="385"/>
      <c r="CJ5" s="385"/>
      <c r="CK5" s="385"/>
      <c r="CL5" s="385"/>
      <c r="CM5" s="385"/>
      <c r="CN5" s="385"/>
      <c r="CO5" s="385"/>
      <c r="CP5" s="385"/>
      <c r="CQ5" s="385"/>
      <c r="CR5" s="385"/>
      <c r="CS5" s="385"/>
      <c r="CT5" s="385"/>
      <c r="CU5" s="385"/>
      <c r="CV5" s="385"/>
      <c r="CW5" s="385"/>
      <c r="CX5" s="385"/>
      <c r="CY5" s="385"/>
      <c r="CZ5" s="385"/>
      <c r="DA5" s="385"/>
      <c r="DB5" s="385"/>
      <c r="DC5" s="385"/>
      <c r="DD5" s="385"/>
      <c r="DE5" s="385"/>
      <c r="DF5" s="385"/>
      <c r="DG5" s="385"/>
      <c r="DH5" s="385"/>
      <c r="DI5" s="385"/>
      <c r="DJ5" s="385"/>
      <c r="DK5" s="385"/>
      <c r="DL5" s="385"/>
      <c r="DM5" s="386"/>
      <c r="DN5" s="385"/>
      <c r="DO5" s="385"/>
      <c r="DP5" s="385"/>
      <c r="DQ5" s="385"/>
      <c r="DR5" s="385"/>
      <c r="DS5" s="385"/>
      <c r="DT5" s="385"/>
      <c r="DU5" s="385"/>
      <c r="DV5" s="385"/>
      <c r="DW5" s="386"/>
      <c r="DX5" s="385"/>
      <c r="DY5" s="385"/>
      <c r="DZ5" s="385"/>
      <c r="EA5" s="385"/>
      <c r="EB5" s="385"/>
      <c r="EC5" s="385"/>
      <c r="ED5" s="385"/>
      <c r="EE5" s="385"/>
      <c r="EF5" s="388"/>
      <c r="EG5" s="388"/>
      <c r="EH5" s="388"/>
      <c r="EI5" s="388"/>
      <c r="EJ5" s="388"/>
      <c r="EK5" s="388"/>
    </row>
    <row r="6" spans="1:143" s="312" customFormat="1" ht="63" hidden="1" customHeight="1" x14ac:dyDescent="0.25">
      <c r="A6" s="521" t="s">
        <v>1201</v>
      </c>
      <c r="B6" s="521" t="s">
        <v>5</v>
      </c>
      <c r="C6" s="521" t="s">
        <v>6</v>
      </c>
      <c r="D6" s="524" t="s">
        <v>7</v>
      </c>
      <c r="E6" s="527" t="s">
        <v>920</v>
      </c>
      <c r="F6" s="491" t="s">
        <v>1238</v>
      </c>
      <c r="G6" s="491" t="s">
        <v>922</v>
      </c>
      <c r="H6" s="491" t="s">
        <v>1239</v>
      </c>
      <c r="I6" s="491"/>
      <c r="J6" s="530" t="s">
        <v>12</v>
      </c>
      <c r="K6" s="531"/>
      <c r="L6" s="531"/>
      <c r="M6" s="531"/>
      <c r="N6" s="504" t="s">
        <v>924</v>
      </c>
      <c r="O6" s="505"/>
      <c r="P6" s="468" t="s">
        <v>1240</v>
      </c>
      <c r="Q6" s="469"/>
      <c r="R6" s="504" t="s">
        <v>1202</v>
      </c>
      <c r="S6" s="505"/>
      <c r="T6" s="504" t="s">
        <v>1203</v>
      </c>
      <c r="U6" s="505"/>
      <c r="V6" s="504" t="s">
        <v>1241</v>
      </c>
      <c r="W6" s="505"/>
      <c r="X6" s="468" t="s">
        <v>1204</v>
      </c>
      <c r="Y6" s="469"/>
      <c r="Z6" s="504" t="s">
        <v>21</v>
      </c>
      <c r="AA6" s="505"/>
      <c r="AB6" s="504" t="s">
        <v>1207</v>
      </c>
      <c r="AC6" s="505"/>
      <c r="AD6" s="468" t="s">
        <v>1242</v>
      </c>
      <c r="AE6" s="469"/>
      <c r="AF6" s="504" t="s">
        <v>28</v>
      </c>
      <c r="AG6" s="505"/>
      <c r="AH6" s="504" t="s">
        <v>1243</v>
      </c>
      <c r="AI6" s="505"/>
      <c r="AJ6" s="504" t="s">
        <v>30</v>
      </c>
      <c r="AK6" s="505"/>
      <c r="AL6" s="504" t="s">
        <v>43</v>
      </c>
      <c r="AM6" s="505"/>
      <c r="AN6" s="504" t="s">
        <v>1211</v>
      </c>
      <c r="AO6" s="505"/>
      <c r="AP6" s="504" t="s">
        <v>1210</v>
      </c>
      <c r="AQ6" s="505"/>
      <c r="AR6" s="504" t="s">
        <v>1244</v>
      </c>
      <c r="AS6" s="505"/>
      <c r="AT6" s="504" t="s">
        <v>1245</v>
      </c>
      <c r="AU6" s="505"/>
      <c r="AV6" s="504" t="s">
        <v>1246</v>
      </c>
      <c r="AW6" s="505"/>
      <c r="AX6" s="504" t="s">
        <v>1247</v>
      </c>
      <c r="AY6" s="505"/>
      <c r="AZ6" s="504" t="s">
        <v>1248</v>
      </c>
      <c r="BA6" s="505"/>
      <c r="BB6" s="504" t="s">
        <v>1249</v>
      </c>
      <c r="BC6" s="505"/>
      <c r="BD6" s="504" t="s">
        <v>1250</v>
      </c>
      <c r="BE6" s="505"/>
      <c r="BF6" s="504" t="s">
        <v>1251</v>
      </c>
      <c r="BG6" s="505"/>
      <c r="BH6" s="504" t="s">
        <v>1252</v>
      </c>
      <c r="BI6" s="505"/>
      <c r="BJ6" s="504" t="s">
        <v>1253</v>
      </c>
      <c r="BK6" s="505"/>
      <c r="BL6" s="504" t="s">
        <v>1254</v>
      </c>
      <c r="BM6" s="505"/>
      <c r="BN6" s="504" t="s">
        <v>1255</v>
      </c>
      <c r="BO6" s="505"/>
      <c r="BP6" s="504" t="s">
        <v>1256</v>
      </c>
      <c r="BQ6" s="505"/>
      <c r="BR6" s="504" t="s">
        <v>1257</v>
      </c>
      <c r="BS6" s="505"/>
      <c r="BT6" s="504" t="s">
        <v>1258</v>
      </c>
      <c r="BU6" s="505"/>
      <c r="BV6" s="504" t="s">
        <v>1259</v>
      </c>
      <c r="BW6" s="505"/>
      <c r="BX6" s="504" t="s">
        <v>1213</v>
      </c>
      <c r="BY6" s="505"/>
      <c r="BZ6" s="504" t="s">
        <v>1214</v>
      </c>
      <c r="CA6" s="505"/>
      <c r="CB6" s="504" t="s">
        <v>1215</v>
      </c>
      <c r="CC6" s="505"/>
      <c r="CD6" s="504" t="s">
        <v>1216</v>
      </c>
      <c r="CE6" s="505"/>
      <c r="CF6" s="504" t="s">
        <v>1217</v>
      </c>
      <c r="CG6" s="505"/>
      <c r="CH6" s="466" t="s">
        <v>1260</v>
      </c>
      <c r="CI6" s="467"/>
      <c r="CJ6" s="504" t="s">
        <v>36</v>
      </c>
      <c r="CK6" s="505"/>
      <c r="CL6" s="504" t="s">
        <v>1219</v>
      </c>
      <c r="CM6" s="505"/>
      <c r="CN6" s="504" t="s">
        <v>1220</v>
      </c>
      <c r="CO6" s="505"/>
      <c r="CP6" s="504" t="s">
        <v>26</v>
      </c>
      <c r="CQ6" s="505"/>
      <c r="CR6" s="504" t="s">
        <v>37</v>
      </c>
      <c r="CS6" s="505"/>
      <c r="CT6" s="504" t="s">
        <v>1261</v>
      </c>
      <c r="CU6" s="505"/>
      <c r="CV6" s="504" t="s">
        <v>1262</v>
      </c>
      <c r="CW6" s="505"/>
      <c r="CX6" s="504" t="s">
        <v>57</v>
      </c>
      <c r="CY6" s="505"/>
      <c r="CZ6" s="504" t="s">
        <v>1221</v>
      </c>
      <c r="DA6" s="505"/>
      <c r="DB6" s="504" t="s">
        <v>1222</v>
      </c>
      <c r="DC6" s="505"/>
      <c r="DD6" s="504" t="s">
        <v>1224</v>
      </c>
      <c r="DE6" s="505"/>
      <c r="DF6" s="504" t="s">
        <v>1227</v>
      </c>
      <c r="DG6" s="505"/>
      <c r="DH6" s="504" t="s">
        <v>1226</v>
      </c>
      <c r="DI6" s="505"/>
      <c r="DJ6" s="504" t="s">
        <v>1225</v>
      </c>
      <c r="DK6" s="505"/>
      <c r="DL6" s="466" t="s">
        <v>1263</v>
      </c>
      <c r="DM6" s="467"/>
      <c r="DN6" s="504" t="s">
        <v>1223</v>
      </c>
      <c r="DO6" s="505"/>
      <c r="DP6" s="466" t="s">
        <v>1264</v>
      </c>
      <c r="DQ6" s="467"/>
      <c r="DR6" s="504" t="s">
        <v>1230</v>
      </c>
      <c r="DS6" s="505"/>
      <c r="DT6" s="504" t="s">
        <v>1231</v>
      </c>
      <c r="DU6" s="505"/>
      <c r="DV6" s="504" t="s">
        <v>1232</v>
      </c>
      <c r="DW6" s="505"/>
      <c r="DX6" s="504" t="s">
        <v>1265</v>
      </c>
      <c r="DY6" s="505"/>
      <c r="DZ6" s="504" t="s">
        <v>1266</v>
      </c>
      <c r="EA6" s="505"/>
      <c r="EB6" s="504" t="s">
        <v>1267</v>
      </c>
      <c r="EC6" s="505"/>
      <c r="ED6" s="504" t="s">
        <v>1268</v>
      </c>
      <c r="EE6" s="505"/>
      <c r="EF6" s="504" t="s">
        <v>1269</v>
      </c>
      <c r="EG6" s="505"/>
      <c r="EH6" s="504" t="s">
        <v>1270</v>
      </c>
      <c r="EI6" s="505"/>
      <c r="EJ6" s="537" t="s">
        <v>1234</v>
      </c>
      <c r="EK6" s="538"/>
      <c r="EL6" s="534" t="s">
        <v>1271</v>
      </c>
      <c r="EM6" s="534"/>
    </row>
    <row r="7" spans="1:143" ht="15.75" hidden="1" customHeight="1" x14ac:dyDescent="0.25">
      <c r="A7" s="522"/>
      <c r="B7" s="522"/>
      <c r="C7" s="522"/>
      <c r="D7" s="525"/>
      <c r="E7" s="528"/>
      <c r="F7" s="529"/>
      <c r="G7" s="529"/>
      <c r="H7" s="529"/>
      <c r="I7" s="529"/>
      <c r="J7" s="535" t="s">
        <v>64</v>
      </c>
      <c r="K7" s="536"/>
      <c r="L7" s="536"/>
      <c r="M7" s="536"/>
      <c r="N7" s="532" t="s">
        <v>65</v>
      </c>
      <c r="O7" s="533"/>
      <c r="P7" s="532" t="s">
        <v>67</v>
      </c>
      <c r="Q7" s="533"/>
      <c r="R7" s="532" t="s">
        <v>69</v>
      </c>
      <c r="S7" s="533"/>
      <c r="T7" s="532" t="s">
        <v>68</v>
      </c>
      <c r="U7" s="533"/>
      <c r="V7" s="532" t="s">
        <v>71</v>
      </c>
      <c r="W7" s="533"/>
      <c r="X7" s="532" t="s">
        <v>72</v>
      </c>
      <c r="Y7" s="533"/>
      <c r="Z7" s="532" t="s">
        <v>73</v>
      </c>
      <c r="AA7" s="533"/>
      <c r="AB7" s="532" t="s">
        <v>76</v>
      </c>
      <c r="AC7" s="533"/>
      <c r="AD7" s="532" t="s">
        <v>79</v>
      </c>
      <c r="AE7" s="533"/>
      <c r="AF7" s="532" t="s">
        <v>80</v>
      </c>
      <c r="AG7" s="533"/>
      <c r="AH7" s="532" t="s">
        <v>1272</v>
      </c>
      <c r="AI7" s="533"/>
      <c r="AJ7" s="532" t="s">
        <v>82</v>
      </c>
      <c r="AK7" s="533"/>
      <c r="AL7" s="532" t="s">
        <v>95</v>
      </c>
      <c r="AM7" s="533"/>
      <c r="AN7" s="532" t="s">
        <v>96</v>
      </c>
      <c r="AO7" s="533"/>
      <c r="AP7" s="532" t="s">
        <v>84</v>
      </c>
      <c r="AQ7" s="533"/>
      <c r="AR7" s="532" t="s">
        <v>85</v>
      </c>
      <c r="AS7" s="533"/>
      <c r="AT7" s="532" t="s">
        <v>86</v>
      </c>
      <c r="AU7" s="533"/>
      <c r="AV7" s="532" t="s">
        <v>97</v>
      </c>
      <c r="AW7" s="533"/>
      <c r="AX7" s="532" t="s">
        <v>1273</v>
      </c>
      <c r="AY7" s="533"/>
      <c r="AZ7" s="532" t="s">
        <v>1274</v>
      </c>
      <c r="BA7" s="533"/>
      <c r="BB7" s="532" t="s">
        <v>1275</v>
      </c>
      <c r="BC7" s="533"/>
      <c r="BD7" s="532" t="s">
        <v>1276</v>
      </c>
      <c r="BE7" s="533"/>
      <c r="BF7" s="532">
        <v>2101011</v>
      </c>
      <c r="BG7" s="533"/>
      <c r="BH7" s="532" t="s">
        <v>1277</v>
      </c>
      <c r="BI7" s="533"/>
      <c r="BJ7" s="532" t="s">
        <v>1278</v>
      </c>
      <c r="BK7" s="533"/>
      <c r="BL7" s="532" t="s">
        <v>1279</v>
      </c>
      <c r="BM7" s="533"/>
      <c r="BN7" s="532" t="s">
        <v>1280</v>
      </c>
      <c r="BO7" s="533"/>
      <c r="BP7" s="532" t="s">
        <v>1281</v>
      </c>
      <c r="BQ7" s="533"/>
      <c r="BR7" s="532" t="s">
        <v>1282</v>
      </c>
      <c r="BS7" s="533"/>
      <c r="BT7" s="532" t="s">
        <v>1283</v>
      </c>
      <c r="BU7" s="533"/>
      <c r="BV7" s="532" t="s">
        <v>1284</v>
      </c>
      <c r="BW7" s="533"/>
      <c r="BX7" s="532" t="s">
        <v>104</v>
      </c>
      <c r="BY7" s="533"/>
      <c r="BZ7" s="532" t="s">
        <v>87</v>
      </c>
      <c r="CA7" s="533"/>
      <c r="CB7" s="532" t="s">
        <v>101</v>
      </c>
      <c r="CC7" s="533"/>
      <c r="CD7" s="532" t="s">
        <v>100</v>
      </c>
      <c r="CE7" s="533"/>
      <c r="CF7" s="532" t="s">
        <v>102</v>
      </c>
      <c r="CG7" s="533"/>
      <c r="CH7" s="532" t="s">
        <v>103</v>
      </c>
      <c r="CI7" s="533"/>
      <c r="CJ7" s="532" t="s">
        <v>88</v>
      </c>
      <c r="CK7" s="533"/>
      <c r="CL7" s="532" t="s">
        <v>107</v>
      </c>
      <c r="CM7" s="533"/>
      <c r="CN7" s="532" t="s">
        <v>108</v>
      </c>
      <c r="CO7" s="533"/>
      <c r="CP7" s="532" t="s">
        <v>78</v>
      </c>
      <c r="CQ7" s="533"/>
      <c r="CR7" s="532" t="s">
        <v>89</v>
      </c>
      <c r="CS7" s="533"/>
      <c r="CT7" s="532" t="s">
        <v>90</v>
      </c>
      <c r="CU7" s="533"/>
      <c r="CV7" s="532" t="s">
        <v>1285</v>
      </c>
      <c r="CW7" s="533"/>
      <c r="CX7" s="532" t="s">
        <v>109</v>
      </c>
      <c r="CY7" s="533"/>
      <c r="CZ7" s="532" t="s">
        <v>105</v>
      </c>
      <c r="DA7" s="533"/>
      <c r="DB7" s="532" t="s">
        <v>91</v>
      </c>
      <c r="DC7" s="533"/>
      <c r="DD7" s="532" t="s">
        <v>106</v>
      </c>
      <c r="DE7" s="533"/>
      <c r="DF7" s="532" t="s">
        <v>92</v>
      </c>
      <c r="DG7" s="533"/>
      <c r="DH7" s="532" t="s">
        <v>93</v>
      </c>
      <c r="DI7" s="533"/>
      <c r="DJ7" s="532" t="s">
        <v>94</v>
      </c>
      <c r="DK7" s="533"/>
      <c r="DL7" s="532" t="s">
        <v>98</v>
      </c>
      <c r="DM7" s="533"/>
      <c r="DN7" s="532" t="s">
        <v>110</v>
      </c>
      <c r="DO7" s="533"/>
      <c r="DP7" s="532" t="s">
        <v>112</v>
      </c>
      <c r="DQ7" s="533"/>
      <c r="DR7" s="532" t="s">
        <v>111</v>
      </c>
      <c r="DS7" s="533"/>
      <c r="DT7" s="532" t="s">
        <v>113</v>
      </c>
      <c r="DU7" s="533"/>
      <c r="DV7" s="532" t="s">
        <v>114</v>
      </c>
      <c r="DW7" s="533"/>
      <c r="DX7" s="540" t="s">
        <v>1286</v>
      </c>
      <c r="DY7" s="540"/>
      <c r="DZ7" s="540" t="s">
        <v>1287</v>
      </c>
      <c r="EA7" s="540"/>
      <c r="EB7" s="532" t="s">
        <v>1288</v>
      </c>
      <c r="EC7" s="533"/>
      <c r="ED7" s="532" t="s">
        <v>1289</v>
      </c>
      <c r="EE7" s="533"/>
      <c r="EF7" s="532" t="s">
        <v>1290</v>
      </c>
      <c r="EG7" s="533"/>
      <c r="EH7" s="532" t="s">
        <v>1291</v>
      </c>
      <c r="EI7" s="533"/>
      <c r="EJ7" s="532" t="s">
        <v>1292</v>
      </c>
      <c r="EK7" s="533"/>
      <c r="EL7" s="465"/>
      <c r="EM7" s="465"/>
    </row>
    <row r="8" spans="1:143" s="312" customFormat="1" ht="16.5" hidden="1" customHeight="1" x14ac:dyDescent="0.25">
      <c r="A8" s="522"/>
      <c r="B8" s="522"/>
      <c r="C8" s="522"/>
      <c r="D8" s="525"/>
      <c r="E8" s="528"/>
      <c r="F8" s="529"/>
      <c r="G8" s="529"/>
      <c r="H8" s="529"/>
      <c r="I8" s="529"/>
      <c r="J8" s="539" t="s">
        <v>115</v>
      </c>
      <c r="K8" s="539" t="s">
        <v>116</v>
      </c>
      <c r="L8" s="539" t="s">
        <v>117</v>
      </c>
      <c r="M8" s="539" t="s">
        <v>118</v>
      </c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457"/>
      <c r="AU8" s="457"/>
      <c r="AV8" s="457"/>
      <c r="AW8" s="457"/>
      <c r="AX8" s="457"/>
      <c r="AY8" s="457"/>
      <c r="AZ8" s="457"/>
      <c r="BA8" s="457"/>
      <c r="BB8" s="457"/>
      <c r="BC8" s="457"/>
      <c r="BD8" s="457"/>
      <c r="BE8" s="457"/>
      <c r="BF8" s="457"/>
      <c r="BG8" s="457"/>
      <c r="BH8" s="457"/>
      <c r="BI8" s="457"/>
      <c r="BJ8" s="457"/>
      <c r="BK8" s="457"/>
      <c r="BL8" s="457"/>
      <c r="BM8" s="457"/>
      <c r="BN8" s="457"/>
      <c r="BO8" s="457"/>
      <c r="BP8" s="457"/>
      <c r="BQ8" s="457"/>
      <c r="BR8" s="457"/>
      <c r="BS8" s="457"/>
      <c r="BT8" s="457"/>
      <c r="BU8" s="457"/>
      <c r="BV8" s="520"/>
      <c r="BW8" s="520"/>
      <c r="BX8" s="457"/>
      <c r="BY8" s="457"/>
      <c r="BZ8" s="457"/>
      <c r="CA8" s="457"/>
      <c r="CB8" s="457"/>
      <c r="CC8" s="457"/>
      <c r="CD8" s="457"/>
      <c r="CE8" s="457"/>
      <c r="CF8" s="457"/>
      <c r="CG8" s="457"/>
      <c r="CH8" s="457"/>
      <c r="CI8" s="457"/>
      <c r="CJ8" s="457"/>
      <c r="CK8" s="457"/>
      <c r="CL8" s="457"/>
      <c r="CM8" s="457"/>
      <c r="CN8" s="457"/>
      <c r="CO8" s="457"/>
      <c r="CP8" s="457"/>
      <c r="CQ8" s="457"/>
      <c r="CR8" s="457"/>
      <c r="CS8" s="457"/>
      <c r="CT8" s="457"/>
      <c r="CU8" s="457"/>
      <c r="CV8" s="457"/>
      <c r="CW8" s="457"/>
      <c r="CX8" s="457"/>
      <c r="CY8" s="457"/>
      <c r="CZ8" s="457"/>
      <c r="DA8" s="457"/>
      <c r="DB8" s="457"/>
      <c r="DC8" s="457"/>
      <c r="DD8" s="457"/>
      <c r="DE8" s="457"/>
      <c r="DF8" s="457"/>
      <c r="DG8" s="457"/>
      <c r="DH8" s="457"/>
      <c r="DI8" s="457"/>
      <c r="DJ8" s="457"/>
      <c r="DK8" s="457"/>
      <c r="DL8" s="457"/>
      <c r="DM8" s="457"/>
      <c r="DN8" s="457"/>
      <c r="DO8" s="457"/>
      <c r="DP8" s="457"/>
      <c r="DQ8" s="457"/>
      <c r="DR8" s="457"/>
      <c r="DS8" s="457"/>
      <c r="DT8" s="457"/>
      <c r="DU8" s="457"/>
      <c r="DV8" s="457"/>
      <c r="DW8" s="457"/>
      <c r="DX8" s="457"/>
      <c r="DY8" s="457"/>
      <c r="DZ8" s="457"/>
      <c r="EA8" s="457"/>
      <c r="EB8" s="457"/>
      <c r="EC8" s="457"/>
      <c r="ED8" s="457"/>
      <c r="EE8" s="457"/>
      <c r="EF8" s="457"/>
      <c r="EG8" s="457"/>
      <c r="EH8" s="457"/>
      <c r="EI8" s="457"/>
      <c r="EJ8" s="457"/>
      <c r="EK8" s="457"/>
      <c r="EL8" s="457"/>
      <c r="EM8" s="457"/>
    </row>
    <row r="9" spans="1:143" ht="44.25" hidden="1" customHeight="1" x14ac:dyDescent="0.25">
      <c r="A9" s="523"/>
      <c r="B9" s="523"/>
      <c r="C9" s="523"/>
      <c r="D9" s="526"/>
      <c r="E9" s="528"/>
      <c r="F9" s="529"/>
      <c r="G9" s="492"/>
      <c r="H9" s="492"/>
      <c r="I9" s="492"/>
      <c r="J9" s="539"/>
      <c r="K9" s="539"/>
      <c r="L9" s="539"/>
      <c r="M9" s="539"/>
      <c r="N9" s="60" t="s">
        <v>134</v>
      </c>
      <c r="O9" s="60" t="s">
        <v>133</v>
      </c>
      <c r="P9" s="60" t="s">
        <v>134</v>
      </c>
      <c r="Q9" s="60" t="s">
        <v>133</v>
      </c>
      <c r="R9" s="60" t="s">
        <v>134</v>
      </c>
      <c r="S9" s="60" t="s">
        <v>133</v>
      </c>
      <c r="T9" s="60" t="s">
        <v>134</v>
      </c>
      <c r="U9" s="60" t="s">
        <v>133</v>
      </c>
      <c r="V9" s="60" t="s">
        <v>134</v>
      </c>
      <c r="W9" s="60" t="s">
        <v>133</v>
      </c>
      <c r="X9" s="60" t="s">
        <v>134</v>
      </c>
      <c r="Y9" s="60" t="s">
        <v>133</v>
      </c>
      <c r="Z9" s="60" t="s">
        <v>134</v>
      </c>
      <c r="AA9" s="60" t="s">
        <v>133</v>
      </c>
      <c r="AB9" s="60" t="s">
        <v>134</v>
      </c>
      <c r="AC9" s="60" t="s">
        <v>133</v>
      </c>
      <c r="AD9" s="60" t="s">
        <v>134</v>
      </c>
      <c r="AE9" s="60" t="s">
        <v>133</v>
      </c>
      <c r="AF9" s="60" t="s">
        <v>134</v>
      </c>
      <c r="AG9" s="60" t="s">
        <v>133</v>
      </c>
      <c r="AH9" s="60" t="s">
        <v>134</v>
      </c>
      <c r="AI9" s="60" t="s">
        <v>133</v>
      </c>
      <c r="AJ9" s="60" t="s">
        <v>134</v>
      </c>
      <c r="AK9" s="60" t="s">
        <v>133</v>
      </c>
      <c r="AL9" s="60" t="s">
        <v>134</v>
      </c>
      <c r="AM9" s="60" t="s">
        <v>133</v>
      </c>
      <c r="AN9" s="60" t="s">
        <v>134</v>
      </c>
      <c r="AO9" s="60" t="s">
        <v>133</v>
      </c>
      <c r="AP9" s="60" t="s">
        <v>134</v>
      </c>
      <c r="AQ9" s="60" t="s">
        <v>133</v>
      </c>
      <c r="AR9" s="60" t="s">
        <v>134</v>
      </c>
      <c r="AS9" s="60" t="s">
        <v>133</v>
      </c>
      <c r="AT9" s="60" t="s">
        <v>134</v>
      </c>
      <c r="AU9" s="60" t="s">
        <v>133</v>
      </c>
      <c r="AV9" s="60" t="s">
        <v>134</v>
      </c>
      <c r="AW9" s="60" t="s">
        <v>133</v>
      </c>
      <c r="AX9" s="60" t="s">
        <v>134</v>
      </c>
      <c r="AY9" s="60" t="s">
        <v>133</v>
      </c>
      <c r="AZ9" s="60" t="s">
        <v>134</v>
      </c>
      <c r="BA9" s="60" t="s">
        <v>133</v>
      </c>
      <c r="BB9" s="60" t="s">
        <v>134</v>
      </c>
      <c r="BC9" s="60" t="s">
        <v>133</v>
      </c>
      <c r="BD9" s="60" t="s">
        <v>134</v>
      </c>
      <c r="BE9" s="60" t="s">
        <v>133</v>
      </c>
      <c r="BF9" s="60" t="s">
        <v>134</v>
      </c>
      <c r="BG9" s="60" t="s">
        <v>133</v>
      </c>
      <c r="BH9" s="60" t="s">
        <v>134</v>
      </c>
      <c r="BI9" s="60" t="s">
        <v>133</v>
      </c>
      <c r="BJ9" s="60" t="s">
        <v>134</v>
      </c>
      <c r="BK9" s="60" t="s">
        <v>133</v>
      </c>
      <c r="BL9" s="60" t="s">
        <v>134</v>
      </c>
      <c r="BM9" s="60" t="s">
        <v>133</v>
      </c>
      <c r="BN9" s="60" t="s">
        <v>134</v>
      </c>
      <c r="BO9" s="60" t="s">
        <v>133</v>
      </c>
      <c r="BP9" s="60" t="s">
        <v>134</v>
      </c>
      <c r="BQ9" s="60" t="s">
        <v>133</v>
      </c>
      <c r="BR9" s="60" t="s">
        <v>134</v>
      </c>
      <c r="BS9" s="60" t="s">
        <v>133</v>
      </c>
      <c r="BT9" s="60" t="s">
        <v>134</v>
      </c>
      <c r="BU9" s="60" t="s">
        <v>133</v>
      </c>
      <c r="BV9" s="313" t="s">
        <v>134</v>
      </c>
      <c r="BW9" s="313" t="s">
        <v>133</v>
      </c>
      <c r="BX9" s="60" t="s">
        <v>134</v>
      </c>
      <c r="BY9" s="60" t="s">
        <v>133</v>
      </c>
      <c r="BZ9" s="60" t="s">
        <v>134</v>
      </c>
      <c r="CA9" s="60" t="s">
        <v>133</v>
      </c>
      <c r="CB9" s="60" t="s">
        <v>134</v>
      </c>
      <c r="CC9" s="60" t="s">
        <v>133</v>
      </c>
      <c r="CD9" s="60" t="s">
        <v>134</v>
      </c>
      <c r="CE9" s="60" t="s">
        <v>133</v>
      </c>
      <c r="CF9" s="60" t="s">
        <v>134</v>
      </c>
      <c r="CG9" s="60" t="s">
        <v>133</v>
      </c>
      <c r="CH9" s="60" t="s">
        <v>134</v>
      </c>
      <c r="CI9" s="60" t="s">
        <v>133</v>
      </c>
      <c r="CJ9" s="60" t="s">
        <v>134</v>
      </c>
      <c r="CK9" s="60" t="s">
        <v>133</v>
      </c>
      <c r="CL9" s="60" t="s">
        <v>134</v>
      </c>
      <c r="CM9" s="60" t="s">
        <v>133</v>
      </c>
      <c r="CN9" s="60" t="s">
        <v>134</v>
      </c>
      <c r="CO9" s="60" t="s">
        <v>133</v>
      </c>
      <c r="CP9" s="60" t="s">
        <v>134</v>
      </c>
      <c r="CQ9" s="60" t="s">
        <v>133</v>
      </c>
      <c r="CR9" s="60" t="s">
        <v>134</v>
      </c>
      <c r="CS9" s="60" t="s">
        <v>133</v>
      </c>
      <c r="CT9" s="60" t="s">
        <v>134</v>
      </c>
      <c r="CU9" s="60" t="s">
        <v>133</v>
      </c>
      <c r="CV9" s="60" t="s">
        <v>134</v>
      </c>
      <c r="CW9" s="60" t="s">
        <v>133</v>
      </c>
      <c r="CX9" s="60" t="s">
        <v>134</v>
      </c>
      <c r="CY9" s="60" t="s">
        <v>133</v>
      </c>
      <c r="CZ9" s="60" t="s">
        <v>134</v>
      </c>
      <c r="DA9" s="60" t="s">
        <v>133</v>
      </c>
      <c r="DB9" s="60" t="s">
        <v>134</v>
      </c>
      <c r="DC9" s="60" t="s">
        <v>133</v>
      </c>
      <c r="DD9" s="60" t="s">
        <v>134</v>
      </c>
      <c r="DE9" s="60" t="s">
        <v>133</v>
      </c>
      <c r="DF9" s="60" t="s">
        <v>134</v>
      </c>
      <c r="DG9" s="60" t="s">
        <v>133</v>
      </c>
      <c r="DH9" s="60" t="s">
        <v>134</v>
      </c>
      <c r="DI9" s="60" t="s">
        <v>133</v>
      </c>
      <c r="DJ9" s="60" t="s">
        <v>134</v>
      </c>
      <c r="DK9" s="60" t="s">
        <v>133</v>
      </c>
      <c r="DL9" s="60" t="s">
        <v>134</v>
      </c>
      <c r="DM9" s="60" t="s">
        <v>133</v>
      </c>
      <c r="DN9" s="60" t="s">
        <v>134</v>
      </c>
      <c r="DO9" s="60" t="s">
        <v>133</v>
      </c>
      <c r="DP9" s="60" t="s">
        <v>134</v>
      </c>
      <c r="DQ9" s="60" t="s">
        <v>133</v>
      </c>
      <c r="DR9" s="60" t="s">
        <v>134</v>
      </c>
      <c r="DS9" s="60" t="s">
        <v>133</v>
      </c>
      <c r="DT9" s="60" t="s">
        <v>134</v>
      </c>
      <c r="DU9" s="60" t="s">
        <v>133</v>
      </c>
      <c r="DV9" s="60" t="s">
        <v>134</v>
      </c>
      <c r="DW9" s="60" t="s">
        <v>133</v>
      </c>
      <c r="DX9" s="60" t="s">
        <v>134</v>
      </c>
      <c r="DY9" s="60" t="s">
        <v>133</v>
      </c>
      <c r="DZ9" s="60" t="s">
        <v>134</v>
      </c>
      <c r="EA9" s="60" t="s">
        <v>133</v>
      </c>
      <c r="EB9" s="60" t="s">
        <v>134</v>
      </c>
      <c r="EC9" s="60" t="s">
        <v>133</v>
      </c>
      <c r="ED9" s="60" t="s">
        <v>134</v>
      </c>
      <c r="EE9" s="60" t="s">
        <v>133</v>
      </c>
      <c r="EF9" s="60" t="s">
        <v>134</v>
      </c>
      <c r="EG9" s="60" t="s">
        <v>133</v>
      </c>
      <c r="EH9" s="60" t="s">
        <v>134</v>
      </c>
      <c r="EI9" s="60" t="s">
        <v>133</v>
      </c>
      <c r="EJ9" s="60" t="s">
        <v>134</v>
      </c>
      <c r="EK9" s="60" t="s">
        <v>133</v>
      </c>
      <c r="EL9" s="60" t="s">
        <v>134</v>
      </c>
      <c r="EM9" s="60" t="s">
        <v>133</v>
      </c>
    </row>
    <row r="10" spans="1:143" ht="25.5" hidden="1" customHeight="1" x14ac:dyDescent="0.25">
      <c r="B10" s="260"/>
      <c r="C10" s="389"/>
      <c r="D10" s="390"/>
      <c r="E10" s="235"/>
      <c r="F10" s="235"/>
      <c r="G10" s="235"/>
      <c r="H10" s="391"/>
      <c r="I10" s="392"/>
      <c r="J10" s="393"/>
      <c r="K10" s="393"/>
      <c r="L10" s="393"/>
      <c r="M10" s="393"/>
      <c r="N10" s="239"/>
      <c r="O10" s="239">
        <v>1</v>
      </c>
      <c r="P10" s="394"/>
      <c r="Q10" s="239">
        <v>1</v>
      </c>
      <c r="R10" s="239"/>
      <c r="S10" s="239">
        <v>1</v>
      </c>
      <c r="T10" s="239"/>
      <c r="U10" s="239">
        <v>1</v>
      </c>
      <c r="V10" s="239"/>
      <c r="W10" s="239">
        <v>1</v>
      </c>
      <c r="X10" s="239"/>
      <c r="Y10" s="239">
        <v>1</v>
      </c>
      <c r="Z10" s="239"/>
      <c r="AA10" s="239">
        <v>1</v>
      </c>
      <c r="AB10" s="239"/>
      <c r="AC10" s="239">
        <v>1</v>
      </c>
      <c r="AD10" s="239"/>
      <c r="AE10" s="239">
        <v>1</v>
      </c>
      <c r="AF10" s="317"/>
      <c r="AG10" s="239">
        <v>1</v>
      </c>
      <c r="AH10" s="239"/>
      <c r="AI10" s="239">
        <v>1</v>
      </c>
      <c r="AJ10" s="239"/>
      <c r="AK10" s="239">
        <v>1</v>
      </c>
      <c r="AL10" s="239"/>
      <c r="AM10" s="239">
        <v>1</v>
      </c>
      <c r="AN10" s="239"/>
      <c r="AO10" s="239">
        <v>1</v>
      </c>
      <c r="AP10" s="239"/>
      <c r="AQ10" s="239">
        <v>1</v>
      </c>
      <c r="AR10" s="239"/>
      <c r="AS10" s="239">
        <v>1</v>
      </c>
      <c r="AT10" s="239"/>
      <c r="AU10" s="239">
        <v>1</v>
      </c>
      <c r="AV10" s="239"/>
      <c r="AW10" s="239">
        <v>1</v>
      </c>
      <c r="AX10" s="239"/>
      <c r="AY10" s="239">
        <v>1</v>
      </c>
      <c r="AZ10" s="239"/>
      <c r="BA10" s="239">
        <v>1</v>
      </c>
      <c r="BB10" s="239"/>
      <c r="BC10" s="239">
        <v>1</v>
      </c>
      <c r="BD10" s="239"/>
      <c r="BE10" s="239">
        <v>1</v>
      </c>
      <c r="BF10" s="239"/>
      <c r="BG10" s="239">
        <v>1</v>
      </c>
      <c r="BH10" s="239"/>
      <c r="BI10" s="239">
        <v>1</v>
      </c>
      <c r="BJ10" s="239"/>
      <c r="BK10" s="239">
        <v>1</v>
      </c>
      <c r="BL10" s="239"/>
      <c r="BM10" s="239">
        <v>1</v>
      </c>
      <c r="BN10" s="239"/>
      <c r="BO10" s="239">
        <v>1</v>
      </c>
      <c r="BP10" s="239"/>
      <c r="BQ10" s="239">
        <v>1</v>
      </c>
      <c r="BR10" s="239"/>
      <c r="BS10" s="239">
        <v>1</v>
      </c>
      <c r="BT10" s="239"/>
      <c r="BU10" s="239">
        <v>1</v>
      </c>
      <c r="BV10" s="319"/>
      <c r="BW10" s="319">
        <v>1</v>
      </c>
      <c r="BX10" s="239"/>
      <c r="BY10" s="239">
        <v>1</v>
      </c>
      <c r="BZ10" s="239"/>
      <c r="CA10" s="239">
        <v>1</v>
      </c>
      <c r="CB10" s="239"/>
      <c r="CC10" s="239">
        <v>1</v>
      </c>
      <c r="CD10" s="239"/>
      <c r="CE10" s="239">
        <v>1</v>
      </c>
      <c r="CF10" s="239"/>
      <c r="CG10" s="239">
        <v>1</v>
      </c>
      <c r="CH10" s="239"/>
      <c r="CI10" s="239">
        <v>1</v>
      </c>
      <c r="CJ10" s="239"/>
      <c r="CK10" s="239">
        <v>1</v>
      </c>
      <c r="CL10" s="239"/>
      <c r="CM10" s="239">
        <v>1</v>
      </c>
      <c r="CN10" s="239"/>
      <c r="CO10" s="239">
        <v>1</v>
      </c>
      <c r="CP10" s="239"/>
      <c r="CQ10" s="239">
        <v>1</v>
      </c>
      <c r="CR10" s="239"/>
      <c r="CS10" s="239">
        <v>1</v>
      </c>
      <c r="CT10" s="239"/>
      <c r="CU10" s="239">
        <v>1</v>
      </c>
      <c r="CV10" s="239"/>
      <c r="CW10" s="239">
        <v>1</v>
      </c>
      <c r="CX10" s="239"/>
      <c r="CY10" s="315">
        <v>1</v>
      </c>
      <c r="CZ10" s="239"/>
      <c r="DA10" s="239">
        <v>1</v>
      </c>
      <c r="DB10" s="239"/>
      <c r="DC10" s="239">
        <v>1</v>
      </c>
      <c r="DD10" s="239"/>
      <c r="DE10" s="239">
        <v>1</v>
      </c>
      <c r="DF10" s="239"/>
      <c r="DG10" s="239">
        <v>1</v>
      </c>
      <c r="DH10" s="239"/>
      <c r="DI10" s="239">
        <v>1</v>
      </c>
      <c r="DJ10" s="239"/>
      <c r="DK10" s="239">
        <v>1</v>
      </c>
      <c r="DL10" s="239"/>
      <c r="DM10" s="239">
        <v>1</v>
      </c>
      <c r="DN10" s="239"/>
      <c r="DO10" s="239">
        <v>1</v>
      </c>
      <c r="DP10" s="239"/>
      <c r="DQ10" s="239">
        <v>1</v>
      </c>
      <c r="DR10" s="239"/>
      <c r="DS10" s="239">
        <v>1</v>
      </c>
      <c r="DT10" s="239"/>
      <c r="DU10" s="239">
        <v>1</v>
      </c>
      <c r="DV10" s="239"/>
      <c r="DW10" s="315">
        <v>1</v>
      </c>
      <c r="DX10" s="315"/>
      <c r="DY10" s="315">
        <v>1</v>
      </c>
      <c r="DZ10" s="315"/>
      <c r="EA10" s="239">
        <v>1</v>
      </c>
      <c r="EB10" s="239"/>
      <c r="EC10" s="239">
        <v>1</v>
      </c>
      <c r="ED10" s="239"/>
      <c r="EE10" s="315">
        <v>1</v>
      </c>
      <c r="EF10" s="315"/>
      <c r="EG10" s="315">
        <v>1</v>
      </c>
      <c r="EH10" s="315"/>
      <c r="EI10" s="315">
        <v>1</v>
      </c>
      <c r="EJ10" s="315"/>
      <c r="EK10" s="315">
        <v>1</v>
      </c>
      <c r="EL10" s="395"/>
      <c r="EM10" s="395"/>
    </row>
    <row r="11" spans="1:143" ht="25.5" customHeight="1" x14ac:dyDescent="0.25">
      <c r="B11" s="260"/>
      <c r="C11" s="389"/>
      <c r="D11" s="451" t="s">
        <v>1293</v>
      </c>
      <c r="E11" s="451"/>
      <c r="F11" s="451"/>
      <c r="G11" s="451"/>
      <c r="H11" s="452"/>
      <c r="I11" s="452"/>
      <c r="J11" s="452"/>
      <c r="K11" s="452"/>
      <c r="L11" s="452"/>
      <c r="M11" s="452"/>
      <c r="N11" s="453"/>
      <c r="O11" s="453"/>
      <c r="P11" s="322" t="s">
        <v>1294</v>
      </c>
      <c r="Q11" s="454" t="s">
        <v>1295</v>
      </c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317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319"/>
      <c r="BW11" s="31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315"/>
      <c r="CZ11" s="239"/>
      <c r="DA11" s="239"/>
      <c r="DB11" s="239"/>
      <c r="DC11" s="239"/>
      <c r="DD11" s="239"/>
      <c r="DE11" s="239"/>
      <c r="DF11" s="239"/>
      <c r="DG11" s="239"/>
      <c r="DH11" s="239"/>
      <c r="DI11" s="239"/>
      <c r="DJ11" s="239"/>
      <c r="DK11" s="239"/>
      <c r="DL11" s="239"/>
      <c r="DM11" s="239"/>
      <c r="DN11" s="239"/>
      <c r="DO11" s="239"/>
      <c r="DP11" s="239"/>
      <c r="DQ11" s="239"/>
      <c r="DR11" s="239"/>
      <c r="DS11" s="239"/>
      <c r="DT11" s="239"/>
      <c r="DU11" s="239"/>
      <c r="DV11" s="239"/>
      <c r="DW11" s="315"/>
      <c r="DX11" s="315"/>
      <c r="DY11" s="315"/>
      <c r="DZ11" s="315"/>
      <c r="EA11" s="239"/>
      <c r="EB11" s="239"/>
      <c r="EC11" s="239"/>
      <c r="ED11" s="239"/>
      <c r="EE11" s="315"/>
      <c r="EF11" s="315"/>
      <c r="EG11" s="315"/>
      <c r="EH11" s="315"/>
      <c r="EI11" s="315"/>
      <c r="EJ11" s="315"/>
      <c r="EK11" s="315"/>
      <c r="EL11" s="395"/>
      <c r="EM11" s="395"/>
    </row>
    <row r="12" spans="1:143" x14ac:dyDescent="0.25">
      <c r="A12" s="91">
        <v>1</v>
      </c>
      <c r="B12" s="91">
        <v>1</v>
      </c>
      <c r="C12" s="240" t="s">
        <v>927</v>
      </c>
      <c r="D12" s="241" t="s">
        <v>136</v>
      </c>
      <c r="E12" s="235"/>
      <c r="F12" s="236">
        <v>0.5</v>
      </c>
      <c r="G12" s="68"/>
      <c r="H12" s="236">
        <v>1</v>
      </c>
      <c r="I12" s="237"/>
      <c r="J12" s="236"/>
      <c r="K12" s="237"/>
      <c r="L12" s="237"/>
      <c r="M12" s="237"/>
      <c r="N12" s="396"/>
      <c r="O12" s="396"/>
      <c r="P12" s="397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  <c r="AL12" s="396"/>
      <c r="AM12" s="396"/>
      <c r="AN12" s="396"/>
      <c r="AO12" s="396"/>
      <c r="AP12" s="396"/>
      <c r="AQ12" s="396"/>
      <c r="AR12" s="396"/>
      <c r="AS12" s="396"/>
      <c r="AT12" s="396"/>
      <c r="AU12" s="396"/>
      <c r="AV12" s="396"/>
      <c r="AW12" s="396"/>
      <c r="AX12" s="396"/>
      <c r="AY12" s="396"/>
      <c r="AZ12" s="396"/>
      <c r="BA12" s="396"/>
      <c r="BB12" s="396"/>
      <c r="BC12" s="396"/>
      <c r="BD12" s="396"/>
      <c r="BE12" s="396"/>
      <c r="BF12" s="396"/>
      <c r="BG12" s="396"/>
      <c r="BH12" s="396"/>
      <c r="BI12" s="396"/>
      <c r="BJ12" s="396"/>
      <c r="BK12" s="396"/>
      <c r="BL12" s="396"/>
      <c r="BM12" s="396"/>
      <c r="BN12" s="396"/>
      <c r="BO12" s="396"/>
      <c r="BP12" s="396"/>
      <c r="BQ12" s="396"/>
      <c r="BR12" s="396"/>
      <c r="BS12" s="396"/>
      <c r="BT12" s="396"/>
      <c r="BU12" s="396"/>
      <c r="BV12" s="398"/>
      <c r="BW12" s="398"/>
      <c r="BX12" s="396"/>
      <c r="BY12" s="396"/>
      <c r="BZ12" s="396"/>
      <c r="CA12" s="396"/>
      <c r="CB12" s="396"/>
      <c r="CC12" s="396"/>
      <c r="CD12" s="396"/>
      <c r="CE12" s="396"/>
      <c r="CF12" s="396"/>
      <c r="CG12" s="396"/>
      <c r="CH12" s="396"/>
      <c r="CI12" s="396"/>
      <c r="CJ12" s="396"/>
      <c r="CK12" s="396"/>
      <c r="CL12" s="396"/>
      <c r="CM12" s="396"/>
      <c r="CN12" s="396"/>
      <c r="CO12" s="396"/>
      <c r="CP12" s="396"/>
      <c r="CQ12" s="396"/>
      <c r="CR12" s="396"/>
      <c r="CS12" s="396"/>
      <c r="CT12" s="396"/>
      <c r="CU12" s="396"/>
      <c r="CV12" s="396"/>
      <c r="CW12" s="396"/>
      <c r="CX12" s="396"/>
      <c r="CY12" s="396"/>
      <c r="CZ12" s="396"/>
      <c r="DA12" s="396"/>
      <c r="DB12" s="396"/>
      <c r="DC12" s="396"/>
      <c r="DD12" s="396"/>
      <c r="DE12" s="396"/>
      <c r="DF12" s="396"/>
      <c r="DG12" s="396"/>
      <c r="DH12" s="396"/>
      <c r="DI12" s="396"/>
      <c r="DJ12" s="396"/>
      <c r="DK12" s="396"/>
      <c r="DL12" s="396"/>
      <c r="DM12" s="396"/>
      <c r="DN12" s="396"/>
      <c r="DO12" s="396"/>
      <c r="DP12" s="396"/>
      <c r="DQ12" s="396"/>
      <c r="DR12" s="396"/>
      <c r="DS12" s="396"/>
      <c r="DT12" s="396"/>
      <c r="DU12" s="396"/>
      <c r="DV12" s="396"/>
      <c r="DW12" s="396"/>
      <c r="DX12" s="396"/>
      <c r="DY12" s="396"/>
      <c r="DZ12" s="396"/>
      <c r="EA12" s="396"/>
      <c r="EB12" s="396"/>
      <c r="EC12" s="396"/>
      <c r="ED12" s="396"/>
      <c r="EE12" s="396"/>
      <c r="EF12" s="396"/>
      <c r="EG12" s="396"/>
      <c r="EH12" s="396"/>
      <c r="EI12" s="396"/>
      <c r="EJ12" s="396"/>
      <c r="EK12" s="396"/>
      <c r="EL12" s="396"/>
      <c r="EM12" s="396"/>
    </row>
    <row r="13" spans="1:143" x14ac:dyDescent="0.25">
      <c r="A13" s="91">
        <v>2</v>
      </c>
      <c r="B13" s="91"/>
      <c r="C13" s="240" t="s">
        <v>928</v>
      </c>
      <c r="D13" s="243" t="s">
        <v>139</v>
      </c>
      <c r="E13" s="235"/>
      <c r="F13" s="236">
        <v>0.8</v>
      </c>
      <c r="G13" s="236"/>
      <c r="H13" s="236">
        <v>1</v>
      </c>
      <c r="I13" s="237"/>
      <c r="J13" s="237"/>
      <c r="K13" s="237"/>
      <c r="L13" s="237"/>
      <c r="M13" s="237"/>
      <c r="N13" s="113">
        <f>SUM(N14:N26)</f>
        <v>0</v>
      </c>
      <c r="O13" s="399">
        <f t="shared" ref="O13:BZ13" si="0">SUM(O14:O26)</f>
        <v>0</v>
      </c>
      <c r="P13" s="399">
        <f t="shared" si="0"/>
        <v>0</v>
      </c>
      <c r="Q13" s="399">
        <f t="shared" si="0"/>
        <v>0</v>
      </c>
      <c r="R13" s="399">
        <f t="shared" si="0"/>
        <v>0</v>
      </c>
      <c r="S13" s="399">
        <f t="shared" si="0"/>
        <v>0</v>
      </c>
      <c r="T13" s="113">
        <f t="shared" si="0"/>
        <v>990</v>
      </c>
      <c r="U13" s="399">
        <f t="shared" si="0"/>
        <v>15784661.199999999</v>
      </c>
      <c r="V13" s="113">
        <f t="shared" si="0"/>
        <v>0</v>
      </c>
      <c r="W13" s="399">
        <f t="shared" si="0"/>
        <v>0</v>
      </c>
      <c r="X13" s="113">
        <f t="shared" si="0"/>
        <v>0</v>
      </c>
      <c r="Y13" s="399">
        <f t="shared" si="0"/>
        <v>0</v>
      </c>
      <c r="Z13" s="399">
        <f t="shared" si="0"/>
        <v>27</v>
      </c>
      <c r="AA13" s="399">
        <f t="shared" si="0"/>
        <v>393716.11999999994</v>
      </c>
      <c r="AB13" s="399">
        <f t="shared" si="0"/>
        <v>0</v>
      </c>
      <c r="AC13" s="399">
        <f t="shared" si="0"/>
        <v>0</v>
      </c>
      <c r="AD13" s="399">
        <f t="shared" si="0"/>
        <v>1</v>
      </c>
      <c r="AE13" s="399">
        <f t="shared" si="0"/>
        <v>16150.511999999999</v>
      </c>
      <c r="AF13" s="399">
        <f t="shared" si="0"/>
        <v>0</v>
      </c>
      <c r="AG13" s="399">
        <f t="shared" si="0"/>
        <v>0</v>
      </c>
      <c r="AH13" s="113">
        <f t="shared" si="0"/>
        <v>203</v>
      </c>
      <c r="AI13" s="399">
        <f t="shared" si="0"/>
        <v>3727318.28</v>
      </c>
      <c r="AJ13" s="399">
        <f t="shared" si="0"/>
        <v>0</v>
      </c>
      <c r="AK13" s="399">
        <f t="shared" si="0"/>
        <v>0</v>
      </c>
      <c r="AL13" s="113">
        <f t="shared" si="0"/>
        <v>0</v>
      </c>
      <c r="AM13" s="399">
        <f t="shared" si="0"/>
        <v>0</v>
      </c>
      <c r="AN13" s="113">
        <f t="shared" si="0"/>
        <v>0</v>
      </c>
      <c r="AO13" s="399">
        <f t="shared" si="0"/>
        <v>0</v>
      </c>
      <c r="AP13" s="399">
        <f t="shared" si="0"/>
        <v>1120</v>
      </c>
      <c r="AQ13" s="399">
        <f t="shared" si="0"/>
        <v>17219630.399999999</v>
      </c>
      <c r="AR13" s="399">
        <f t="shared" si="0"/>
        <v>504</v>
      </c>
      <c r="AS13" s="399">
        <f t="shared" si="0"/>
        <v>7588465.9199999999</v>
      </c>
      <c r="AT13" s="113">
        <f t="shared" si="0"/>
        <v>438</v>
      </c>
      <c r="AU13" s="399">
        <f t="shared" si="0"/>
        <v>6643698.879999999</v>
      </c>
      <c r="AV13" s="113">
        <f t="shared" si="0"/>
        <v>62</v>
      </c>
      <c r="AW13" s="399">
        <f t="shared" si="0"/>
        <v>1013577.3199999998</v>
      </c>
      <c r="AX13" s="113">
        <f t="shared" si="0"/>
        <v>0</v>
      </c>
      <c r="AY13" s="399">
        <f t="shared" si="0"/>
        <v>0</v>
      </c>
      <c r="AZ13" s="113">
        <f t="shared" si="0"/>
        <v>0</v>
      </c>
      <c r="BA13" s="399">
        <f t="shared" si="0"/>
        <v>0</v>
      </c>
      <c r="BB13" s="113">
        <f t="shared" si="0"/>
        <v>36</v>
      </c>
      <c r="BC13" s="399">
        <f t="shared" si="0"/>
        <v>566405.27999999991</v>
      </c>
      <c r="BD13" s="113">
        <f t="shared" si="0"/>
        <v>11</v>
      </c>
      <c r="BE13" s="399">
        <f t="shared" si="0"/>
        <v>173068.28</v>
      </c>
      <c r="BF13" s="113">
        <f t="shared" si="0"/>
        <v>950</v>
      </c>
      <c r="BG13" s="399">
        <f t="shared" si="0"/>
        <v>14986613.6</v>
      </c>
      <c r="BH13" s="113">
        <f t="shared" si="0"/>
        <v>0</v>
      </c>
      <c r="BI13" s="399">
        <f t="shared" si="0"/>
        <v>0</v>
      </c>
      <c r="BJ13" s="113">
        <f t="shared" si="0"/>
        <v>0</v>
      </c>
      <c r="BK13" s="399">
        <f t="shared" si="0"/>
        <v>0</v>
      </c>
      <c r="BL13" s="113">
        <f t="shared" si="0"/>
        <v>0</v>
      </c>
      <c r="BM13" s="399">
        <f t="shared" si="0"/>
        <v>0</v>
      </c>
      <c r="BN13" s="113">
        <f t="shared" si="0"/>
        <v>0</v>
      </c>
      <c r="BO13" s="399">
        <f t="shared" si="0"/>
        <v>0</v>
      </c>
      <c r="BP13" s="113">
        <f t="shared" si="0"/>
        <v>0</v>
      </c>
      <c r="BQ13" s="399">
        <f t="shared" si="0"/>
        <v>0</v>
      </c>
      <c r="BR13" s="113">
        <f t="shared" si="0"/>
        <v>0</v>
      </c>
      <c r="BS13" s="399">
        <f t="shared" si="0"/>
        <v>0</v>
      </c>
      <c r="BT13" s="113">
        <f t="shared" si="0"/>
        <v>0</v>
      </c>
      <c r="BU13" s="399">
        <f t="shared" si="0"/>
        <v>0</v>
      </c>
      <c r="BV13" s="365">
        <f t="shared" si="0"/>
        <v>0</v>
      </c>
      <c r="BW13" s="365">
        <f t="shared" si="0"/>
        <v>0</v>
      </c>
      <c r="BX13" s="113">
        <f t="shared" si="0"/>
        <v>0</v>
      </c>
      <c r="BY13" s="399">
        <f t="shared" si="0"/>
        <v>0</v>
      </c>
      <c r="BZ13" s="399">
        <f t="shared" si="0"/>
        <v>0</v>
      </c>
      <c r="CA13" s="399">
        <f t="shared" ref="CA13:EM13" si="1">SUM(CA14:CA26)</f>
        <v>0</v>
      </c>
      <c r="CB13" s="113">
        <f t="shared" si="1"/>
        <v>0</v>
      </c>
      <c r="CC13" s="399">
        <f t="shared" si="1"/>
        <v>0</v>
      </c>
      <c r="CD13" s="113">
        <f t="shared" si="1"/>
        <v>0</v>
      </c>
      <c r="CE13" s="399">
        <f t="shared" si="1"/>
        <v>0</v>
      </c>
      <c r="CF13" s="113">
        <f t="shared" si="1"/>
        <v>2</v>
      </c>
      <c r="CG13" s="399">
        <f t="shared" si="1"/>
        <v>31466.959999999995</v>
      </c>
      <c r="CH13" s="113">
        <f t="shared" si="1"/>
        <v>62</v>
      </c>
      <c r="CI13" s="399">
        <f t="shared" si="1"/>
        <v>846764.5199999999</v>
      </c>
      <c r="CJ13" s="399">
        <f t="shared" si="1"/>
        <v>0</v>
      </c>
      <c r="CK13" s="399">
        <f t="shared" si="1"/>
        <v>0</v>
      </c>
      <c r="CL13" s="113">
        <f t="shared" si="1"/>
        <v>0</v>
      </c>
      <c r="CM13" s="399">
        <f t="shared" si="1"/>
        <v>0</v>
      </c>
      <c r="CN13" s="113">
        <f t="shared" si="1"/>
        <v>0</v>
      </c>
      <c r="CO13" s="399">
        <f t="shared" si="1"/>
        <v>0</v>
      </c>
      <c r="CP13" s="399">
        <f t="shared" si="1"/>
        <v>0</v>
      </c>
      <c r="CQ13" s="399">
        <f t="shared" si="1"/>
        <v>0</v>
      </c>
      <c r="CR13" s="399">
        <f t="shared" si="1"/>
        <v>0</v>
      </c>
      <c r="CS13" s="399">
        <f t="shared" si="1"/>
        <v>0</v>
      </c>
      <c r="CT13" s="399">
        <f t="shared" si="1"/>
        <v>509</v>
      </c>
      <c r="CU13" s="399">
        <f t="shared" si="1"/>
        <v>10422084.624</v>
      </c>
      <c r="CV13" s="113">
        <f t="shared" si="1"/>
        <v>0</v>
      </c>
      <c r="CW13" s="399">
        <f t="shared" si="1"/>
        <v>0</v>
      </c>
      <c r="CX13" s="113">
        <f t="shared" si="1"/>
        <v>0</v>
      </c>
      <c r="CY13" s="399">
        <f t="shared" si="1"/>
        <v>0</v>
      </c>
      <c r="CZ13" s="113">
        <f t="shared" si="1"/>
        <v>0</v>
      </c>
      <c r="DA13" s="399">
        <f t="shared" si="1"/>
        <v>0</v>
      </c>
      <c r="DB13" s="399">
        <f t="shared" si="1"/>
        <v>0</v>
      </c>
      <c r="DC13" s="399">
        <f t="shared" si="1"/>
        <v>0</v>
      </c>
      <c r="DD13" s="113">
        <f t="shared" si="1"/>
        <v>0</v>
      </c>
      <c r="DE13" s="399">
        <f t="shared" si="1"/>
        <v>0</v>
      </c>
      <c r="DF13" s="113">
        <f t="shared" si="1"/>
        <v>0</v>
      </c>
      <c r="DG13" s="399">
        <f t="shared" si="1"/>
        <v>0</v>
      </c>
      <c r="DH13" s="113">
        <f t="shared" si="1"/>
        <v>0</v>
      </c>
      <c r="DI13" s="399">
        <f t="shared" si="1"/>
        <v>0</v>
      </c>
      <c r="DJ13" s="113">
        <f t="shared" si="1"/>
        <v>0</v>
      </c>
      <c r="DK13" s="399">
        <f t="shared" si="1"/>
        <v>0</v>
      </c>
      <c r="DL13" s="113">
        <f t="shared" si="1"/>
        <v>0</v>
      </c>
      <c r="DM13" s="399">
        <f t="shared" si="1"/>
        <v>0</v>
      </c>
      <c r="DN13" s="113">
        <f t="shared" si="1"/>
        <v>0</v>
      </c>
      <c r="DO13" s="399">
        <f t="shared" si="1"/>
        <v>0</v>
      </c>
      <c r="DP13" s="113">
        <f t="shared" si="1"/>
        <v>0</v>
      </c>
      <c r="DQ13" s="399">
        <f t="shared" si="1"/>
        <v>0</v>
      </c>
      <c r="DR13" s="113">
        <f t="shared" si="1"/>
        <v>0</v>
      </c>
      <c r="DS13" s="399">
        <f t="shared" si="1"/>
        <v>0</v>
      </c>
      <c r="DT13" s="113">
        <f t="shared" si="1"/>
        <v>0</v>
      </c>
      <c r="DU13" s="399">
        <f t="shared" si="1"/>
        <v>0</v>
      </c>
      <c r="DV13" s="113">
        <f t="shared" si="1"/>
        <v>2</v>
      </c>
      <c r="DW13" s="399">
        <f t="shared" si="1"/>
        <v>45933.095999999998</v>
      </c>
      <c r="DX13" s="113">
        <f t="shared" si="1"/>
        <v>0</v>
      </c>
      <c r="DY13" s="399">
        <f t="shared" si="1"/>
        <v>0</v>
      </c>
      <c r="DZ13" s="113">
        <f t="shared" si="1"/>
        <v>0</v>
      </c>
      <c r="EA13" s="399">
        <f t="shared" si="1"/>
        <v>0</v>
      </c>
      <c r="EB13" s="113">
        <f t="shared" si="1"/>
        <v>0</v>
      </c>
      <c r="EC13" s="399">
        <f t="shared" si="1"/>
        <v>0</v>
      </c>
      <c r="ED13" s="113">
        <f t="shared" si="1"/>
        <v>0</v>
      </c>
      <c r="EE13" s="399">
        <f t="shared" si="1"/>
        <v>0</v>
      </c>
      <c r="EF13" s="113">
        <f t="shared" si="1"/>
        <v>0</v>
      </c>
      <c r="EG13" s="399">
        <f t="shared" si="1"/>
        <v>0</v>
      </c>
      <c r="EH13" s="113">
        <f t="shared" si="1"/>
        <v>0</v>
      </c>
      <c r="EI13" s="399">
        <f t="shared" si="1"/>
        <v>0</v>
      </c>
      <c r="EJ13" s="113"/>
      <c r="EK13" s="399"/>
      <c r="EL13" s="399">
        <f t="shared" si="1"/>
        <v>4917</v>
      </c>
      <c r="EM13" s="399">
        <f t="shared" si="1"/>
        <v>79459554.991999999</v>
      </c>
    </row>
    <row r="14" spans="1:143" ht="42" customHeight="1" x14ac:dyDescent="0.25">
      <c r="A14" s="91"/>
      <c r="B14" s="91">
        <v>1</v>
      </c>
      <c r="C14" s="245" t="s">
        <v>929</v>
      </c>
      <c r="D14" s="168" t="s">
        <v>930</v>
      </c>
      <c r="E14" s="246">
        <v>13540</v>
      </c>
      <c r="F14" s="93">
        <v>0.83</v>
      </c>
      <c r="G14" s="93"/>
      <c r="H14" s="247">
        <v>1</v>
      </c>
      <c r="I14" s="248"/>
      <c r="J14" s="95">
        <v>1.4</v>
      </c>
      <c r="K14" s="95">
        <v>1.68</v>
      </c>
      <c r="L14" s="95">
        <v>2.23</v>
      </c>
      <c r="M14" s="96">
        <v>2.57</v>
      </c>
      <c r="N14" s="97"/>
      <c r="O14" s="400">
        <f>N14*E14*F14*H14*J14*$O$10</f>
        <v>0</v>
      </c>
      <c r="P14" s="366"/>
      <c r="Q14" s="400">
        <f>P14*E14*F14*H14*J14*$Q$10</f>
        <v>0</v>
      </c>
      <c r="R14" s="357"/>
      <c r="S14" s="357">
        <f>R14*E14*F14*H14*J14*$S$10</f>
        <v>0</v>
      </c>
      <c r="T14" s="97">
        <v>410</v>
      </c>
      <c r="U14" s="400">
        <f>SUM(T14*$E14*$F14*$H14*$J14*$U$10)</f>
        <v>6450726.7999999998</v>
      </c>
      <c r="V14" s="97"/>
      <c r="W14" s="357">
        <f>SUM(V14*E14*F14*H14*J14*$W$10)</f>
        <v>0</v>
      </c>
      <c r="X14" s="97"/>
      <c r="Y14" s="400">
        <f>SUM(X14*E14*F14*H14*J14*$Y$10)</f>
        <v>0</v>
      </c>
      <c r="Z14" s="357"/>
      <c r="AA14" s="400">
        <f>SUM(Z14*E14*F14*H14*J14*$AA$10)</f>
        <v>0</v>
      </c>
      <c r="AB14" s="357"/>
      <c r="AC14" s="400">
        <f>SUM(AB14*E14*F14*H14*J14*$AC$10)</f>
        <v>0</v>
      </c>
      <c r="AD14" s="357"/>
      <c r="AE14" s="400">
        <f>SUM(AD14*E14*F14*H14*K14*$AE$10)</f>
        <v>0</v>
      </c>
      <c r="AF14" s="357"/>
      <c r="AG14" s="400">
        <f>SUM(AF14*E14*F14*H14*K14*$AG$10)</f>
        <v>0</v>
      </c>
      <c r="AH14" s="97"/>
      <c r="AI14" s="400">
        <f>SUM(AH14*E14*F14*H14*J14*$AI$10)</f>
        <v>0</v>
      </c>
      <c r="AJ14" s="357"/>
      <c r="AK14" s="357">
        <f>SUM(AJ14*E14*F14*H14*J14*$AK$10)</f>
        <v>0</v>
      </c>
      <c r="AL14" s="97"/>
      <c r="AM14" s="400">
        <f>SUM(AL14*E14*F14*H14*J14*$AM$10)</f>
        <v>0</v>
      </c>
      <c r="AN14" s="97"/>
      <c r="AO14" s="400">
        <f>SUM(AN14*E14*F14*H14*J14*$AO$10)</f>
        <v>0</v>
      </c>
      <c r="AP14" s="357">
        <v>1000</v>
      </c>
      <c r="AQ14" s="400">
        <f>SUM(E14*F14*H14*J14*AP14*$AQ$10)</f>
        <v>15733479.999999998</v>
      </c>
      <c r="AR14" s="97">
        <v>360</v>
      </c>
      <c r="AS14" s="400">
        <f>SUM(AR14*E14*F14*H14*J14*$AS$10)</f>
        <v>5664052.7999999998</v>
      </c>
      <c r="AT14" s="103">
        <v>300</v>
      </c>
      <c r="AU14" s="400">
        <f>SUM(AT14*E14*F14*H14*J14*$AU$10)</f>
        <v>4720044</v>
      </c>
      <c r="AV14" s="97">
        <v>10</v>
      </c>
      <c r="AW14" s="357">
        <f>SUM(AV14*E14*F14*H14*J14*$AW$10)</f>
        <v>157334.79999999999</v>
      </c>
      <c r="AX14" s="97"/>
      <c r="AY14" s="400">
        <f>SUM(AX14*E14*F14*H14*J14*$AY$10)</f>
        <v>0</v>
      </c>
      <c r="AZ14" s="97"/>
      <c r="BA14" s="400">
        <f>SUM(AZ14*E14*F14*H14*J14*$BA$10)</f>
        <v>0</v>
      </c>
      <c r="BB14" s="97">
        <v>36</v>
      </c>
      <c r="BC14" s="400">
        <f>SUM(BB14*E14*F14*H14*J14*$BC$10)</f>
        <v>566405.27999999991</v>
      </c>
      <c r="BD14" s="97">
        <v>11</v>
      </c>
      <c r="BE14" s="400">
        <f>SUM(BD14*E14*F14*H14*J14*$BE$10)</f>
        <v>173068.28</v>
      </c>
      <c r="BF14" s="97">
        <v>940</v>
      </c>
      <c r="BG14" s="400">
        <f>BF14*E14*F14*H14*J14*$BG$10</f>
        <v>14789471.199999999</v>
      </c>
      <c r="BH14" s="97"/>
      <c r="BI14" s="400">
        <f>BH14*E14*F14*H14*J14*$BI$10</f>
        <v>0</v>
      </c>
      <c r="BJ14" s="97"/>
      <c r="BK14" s="400">
        <f>BJ14*E14*F14*H14*J14*$BK$10</f>
        <v>0</v>
      </c>
      <c r="BL14" s="97"/>
      <c r="BM14" s="400">
        <f>SUM(BL14*E14*F14*H14*J14*$BM$10)</f>
        <v>0</v>
      </c>
      <c r="BN14" s="97"/>
      <c r="BO14" s="400">
        <f>SUM(BN14*E14*F14*H14*J14*$BO$10)</f>
        <v>0</v>
      </c>
      <c r="BP14" s="97"/>
      <c r="BQ14" s="400">
        <f>SUM(BP14*E14*F14*H14*J14*$BQ$10)</f>
        <v>0</v>
      </c>
      <c r="BR14" s="97"/>
      <c r="BS14" s="400">
        <f>SUM(BR14*E14*F14*H14*J14*$BS$10)</f>
        <v>0</v>
      </c>
      <c r="BT14" s="97"/>
      <c r="BU14" s="400">
        <f>SUM(BT14*E14*F14*H14*J14*$BU$10)</f>
        <v>0</v>
      </c>
      <c r="BV14" s="328"/>
      <c r="BW14" s="329">
        <f>BV14*E14*F14*H14*J14*$BW$10</f>
        <v>0</v>
      </c>
      <c r="BX14" s="97"/>
      <c r="BY14" s="400">
        <f>SUM(BX14*E14*F14*H14*J14*$BY$10)</f>
        <v>0</v>
      </c>
      <c r="BZ14" s="357"/>
      <c r="CA14" s="400">
        <f>SUM(BZ14*E14*F14*H14*J14*$CA$10)</f>
        <v>0</v>
      </c>
      <c r="CB14" s="97"/>
      <c r="CC14" s="400">
        <f>SUM(CB14*E14*F14*H14*J14*$CC$10)</f>
        <v>0</v>
      </c>
      <c r="CD14" s="97"/>
      <c r="CE14" s="400">
        <f>SUM(CD14*E14*F14*H14*J14*$CE$10)</f>
        <v>0</v>
      </c>
      <c r="CF14" s="97">
        <v>2</v>
      </c>
      <c r="CG14" s="400">
        <f>CF14*E14*F14*H14*J14*$CG$10</f>
        <v>31466.959999999995</v>
      </c>
      <c r="CH14" s="97">
        <v>0</v>
      </c>
      <c r="CI14" s="400">
        <f>SUM(CH14*E14*F14*H14*J14*$CI$10)</f>
        <v>0</v>
      </c>
      <c r="CJ14" s="357"/>
      <c r="CK14" s="400">
        <f>SUM(CJ14*E14*F14*H14*K14*$CK$10)</f>
        <v>0</v>
      </c>
      <c r="CL14" s="97"/>
      <c r="CM14" s="400">
        <f>SUM(CL14*E14*F14*H14*K14*$CM$10)</f>
        <v>0</v>
      </c>
      <c r="CN14" s="97"/>
      <c r="CO14" s="400">
        <f>SUM(CN14*E14*F14*H14*K14*$CO$10)</f>
        <v>0</v>
      </c>
      <c r="CP14" s="357"/>
      <c r="CQ14" s="400">
        <f>SUM(CP14*E14*F14*H14*K14*$CQ$10)</f>
        <v>0</v>
      </c>
      <c r="CR14" s="357"/>
      <c r="CS14" s="400">
        <f>SUM(CR14*E14*F14*H14*K14*$CS$10)</f>
        <v>0</v>
      </c>
      <c r="CT14" s="357">
        <v>339</v>
      </c>
      <c r="CU14" s="400">
        <f>SUM(CT14*E14*F14*H14*K14*$CU$10)</f>
        <v>6400379.6639999999</v>
      </c>
      <c r="CV14" s="97"/>
      <c r="CW14" s="400">
        <f>SUM(CV14*E14*F14*H14*K14*$CW$10)</f>
        <v>0</v>
      </c>
      <c r="CX14" s="97"/>
      <c r="CY14" s="400">
        <f>SUM(CX14*E14*F14*H14*K14*$CY$10)</f>
        <v>0</v>
      </c>
      <c r="CZ14" s="97"/>
      <c r="DA14" s="400">
        <f>SUM(CZ14*E14*F14*H14*K14*$DA$10)</f>
        <v>0</v>
      </c>
      <c r="DB14" s="357"/>
      <c r="DC14" s="400">
        <f>SUM(DB14*E14*F14*H14*K14*$DC$10)</f>
        <v>0</v>
      </c>
      <c r="DD14" s="97"/>
      <c r="DE14" s="400">
        <f>SUM(DD14*E14*F14*H14*K14*$DE$10)</f>
        <v>0</v>
      </c>
      <c r="DF14" s="97"/>
      <c r="DG14" s="400">
        <f>SUM(DF14*E14*F14*H14*K14*$DG$10)</f>
        <v>0</v>
      </c>
      <c r="DH14" s="97"/>
      <c r="DI14" s="400">
        <f>SUM(DH14*E14*F14*H14*K14*$DI$10)</f>
        <v>0</v>
      </c>
      <c r="DJ14" s="97"/>
      <c r="DK14" s="400">
        <f>SUM(DJ14*E14*F14*H14*K14*$DK$10)</f>
        <v>0</v>
      </c>
      <c r="DL14" s="97"/>
      <c r="DM14" s="400">
        <f>SUM(DL14*E14*F14*H14*K14*$DM$10)</f>
        <v>0</v>
      </c>
      <c r="DN14" s="97"/>
      <c r="DO14" s="400">
        <f>DN14*E14*F14*H14*K14*$DO$10</f>
        <v>0</v>
      </c>
      <c r="DP14" s="97"/>
      <c r="DQ14" s="400">
        <f>SUM(DP14*E14*F14*H14*K14*$DQ$10)</f>
        <v>0</v>
      </c>
      <c r="DR14" s="97"/>
      <c r="DS14" s="400">
        <f>SUM(DR14*E14*F14*H14*K14*$DS$10)</f>
        <v>0</v>
      </c>
      <c r="DT14" s="97"/>
      <c r="DU14" s="400">
        <f>SUM(DT14*E14*F14*H14*L14*$DU$10)</f>
        <v>0</v>
      </c>
      <c r="DV14" s="97"/>
      <c r="DW14" s="400">
        <f>SUM(DV14*E14*F14*H14*M14*$DW$10)</f>
        <v>0</v>
      </c>
      <c r="DX14" s="97"/>
      <c r="DY14" s="400">
        <f>SUM(DX14*E14*F14*H14*J14*$DY$10)</f>
        <v>0</v>
      </c>
      <c r="DZ14" s="97"/>
      <c r="EA14" s="401">
        <f>SUM(DZ14*E14*F14*H14*J14*$EA$10)</f>
        <v>0</v>
      </c>
      <c r="EB14" s="97"/>
      <c r="EC14" s="400">
        <f>SUM(EB14*E14*F14*H14*J14*$EC$10)</f>
        <v>0</v>
      </c>
      <c r="ED14" s="97"/>
      <c r="EE14" s="400">
        <f>SUM(ED14*E14*F14*H14*J14*$EE$10)</f>
        <v>0</v>
      </c>
      <c r="EF14" s="97"/>
      <c r="EG14" s="400">
        <f>EF14*E14*F14*H14*J14*$EG$10</f>
        <v>0</v>
      </c>
      <c r="EH14" s="97"/>
      <c r="EI14" s="400">
        <f t="shared" ref="EI14:EI26" si="2">EH14*E14*F14*H14*J14*$EI$10</f>
        <v>0</v>
      </c>
      <c r="EJ14" s="97"/>
      <c r="EK14" s="400"/>
      <c r="EL14" s="402">
        <f t="shared" ref="EL14:EM26" si="3">SUM(N14,X14,P14,R14,Z14,T14,V14,AB14,AD14,AF14,AH14,AJ14,AP14,AR14,AT14,AN14,CJ14,CP14,CT14,BX14,BZ14,CZ14,DB14,DD14,DF14,DH14,DJ14,DL14,AV14,AL14,AX14,AZ14,BB14,BD14,BF14,BH14,BJ14,BL14,BN14,BP14,BR14,EB14,ED14,DX14,DZ14,BT14,BV14,CR14,CL14,CN14,CV14,CX14,CB14,CD14,CF14,CH14,DN14,DP14,DR14,DT14,DV14,EF14,EH14,EJ14)</f>
        <v>3408</v>
      </c>
      <c r="EM14" s="402">
        <f t="shared" si="3"/>
        <v>54686429.784000002</v>
      </c>
    </row>
    <row r="15" spans="1:143" ht="25.5" customHeight="1" x14ac:dyDescent="0.25">
      <c r="A15" s="91"/>
      <c r="B15" s="91">
        <v>2</v>
      </c>
      <c r="C15" s="245" t="s">
        <v>931</v>
      </c>
      <c r="D15" s="168" t="s">
        <v>932</v>
      </c>
      <c r="E15" s="246">
        <v>13540</v>
      </c>
      <c r="F15" s="93">
        <v>0.66</v>
      </c>
      <c r="G15" s="93"/>
      <c r="H15" s="247">
        <v>1</v>
      </c>
      <c r="I15" s="248"/>
      <c r="J15" s="95">
        <v>1.4</v>
      </c>
      <c r="K15" s="95">
        <v>1.68</v>
      </c>
      <c r="L15" s="95">
        <v>2.23</v>
      </c>
      <c r="M15" s="96">
        <v>2.57</v>
      </c>
      <c r="N15" s="97"/>
      <c r="O15" s="400">
        <f>N15*E15*F15*H15*J15*$O$10</f>
        <v>0</v>
      </c>
      <c r="P15" s="366"/>
      <c r="Q15" s="400">
        <f>P15*E15*F15*H15*J15*$Q$10</f>
        <v>0</v>
      </c>
      <c r="R15" s="357"/>
      <c r="S15" s="357">
        <f>R15*E15*F15*H15*J15*$S$10</f>
        <v>0</v>
      </c>
      <c r="T15" s="97">
        <v>40</v>
      </c>
      <c r="U15" s="400">
        <f>SUM(T15*$E15*$F15*$H15*$J15*$U$10)</f>
        <v>500438.39999999997</v>
      </c>
      <c r="V15" s="97"/>
      <c r="W15" s="357">
        <f>SUM(V15*E15*F15*H15*J15*$W$10)</f>
        <v>0</v>
      </c>
      <c r="X15" s="97"/>
      <c r="Y15" s="400">
        <f>SUM(X15*E15*F15*H15*J15*$Y$10)</f>
        <v>0</v>
      </c>
      <c r="Z15" s="357">
        <v>3</v>
      </c>
      <c r="AA15" s="400">
        <f>SUM(Z15*E15*F15*H15*J15*$AA$10)</f>
        <v>37532.879999999997</v>
      </c>
      <c r="AB15" s="357"/>
      <c r="AC15" s="400">
        <f>SUM(AB15*E15*F15*H15*J15*$AC$10)</f>
        <v>0</v>
      </c>
      <c r="AD15" s="357"/>
      <c r="AE15" s="400">
        <f>SUM(AD15*E15*F15*H15*K15*$AE$10)</f>
        <v>0</v>
      </c>
      <c r="AF15" s="357"/>
      <c r="AG15" s="400">
        <f>SUM(AF15*E15*F15*H15*K15*$AG$10)</f>
        <v>0</v>
      </c>
      <c r="AH15" s="97"/>
      <c r="AI15" s="400">
        <f>SUM(AH15*E15*F15*H15*J15*$AI$10)</f>
        <v>0</v>
      </c>
      <c r="AJ15" s="357"/>
      <c r="AK15" s="357">
        <f>SUM(AJ15*E15*F15*H15*J15*$AK$10)</f>
        <v>0</v>
      </c>
      <c r="AL15" s="97"/>
      <c r="AM15" s="400">
        <f>SUM(AL15*E15*F15*H15*J15*$AM$10)</f>
        <v>0</v>
      </c>
      <c r="AN15" s="97"/>
      <c r="AO15" s="400">
        <f>SUM(AN15*E15*F15*H15*J15*$AO$10)</f>
        <v>0</v>
      </c>
      <c r="AP15" s="357">
        <v>50</v>
      </c>
      <c r="AQ15" s="400">
        <f>SUM(E15*F15*H15*J15*AP15*$AQ$10)</f>
        <v>625548</v>
      </c>
      <c r="AR15" s="97">
        <f>38+16</f>
        <v>54</v>
      </c>
      <c r="AS15" s="400">
        <f>SUM(AR15*E15*F15*H15*J15*$AS$10)</f>
        <v>675591.84</v>
      </c>
      <c r="AT15" s="103"/>
      <c r="AU15" s="400">
        <f>SUM(AT15*E15*F15*H15*J15*$AU$10)</f>
        <v>0</v>
      </c>
      <c r="AV15" s="97">
        <v>0</v>
      </c>
      <c r="AW15" s="357">
        <f>SUM(AV15*E15*F15*H15*J15*$AW$10)</f>
        <v>0</v>
      </c>
      <c r="AX15" s="97"/>
      <c r="AY15" s="400">
        <f>SUM(AX15*E15*F15*H15*J15*$AY$10)</f>
        <v>0</v>
      </c>
      <c r="AZ15" s="97"/>
      <c r="BA15" s="400">
        <f>SUM(AZ15*E15*F15*H15*J15*$BA$10)</f>
        <v>0</v>
      </c>
      <c r="BB15" s="97"/>
      <c r="BC15" s="400">
        <f>SUM(BB15*E15*F15*H15*J15*$BC$10)</f>
        <v>0</v>
      </c>
      <c r="BD15" s="97"/>
      <c r="BE15" s="400">
        <f>SUM(BD15*E15*F15*H15*J15*$BE$10)</f>
        <v>0</v>
      </c>
      <c r="BF15" s="97"/>
      <c r="BG15" s="400">
        <f>BF15*E15*F15*H15*J15*$BG$10</f>
        <v>0</v>
      </c>
      <c r="BH15" s="97"/>
      <c r="BI15" s="400">
        <f>BH15*E15*F15*H15*J15*$BI$10</f>
        <v>0</v>
      </c>
      <c r="BJ15" s="97"/>
      <c r="BK15" s="400">
        <f>BJ15*E15*F15*H15*J15*$BK$10</f>
        <v>0</v>
      </c>
      <c r="BL15" s="97"/>
      <c r="BM15" s="400">
        <f>SUM(BL15*E15*F15*H15*J15*$BM$10)</f>
        <v>0</v>
      </c>
      <c r="BN15" s="97"/>
      <c r="BO15" s="400">
        <f>SUM(BN15*E15*F15*H15*J15*$BO$10)</f>
        <v>0</v>
      </c>
      <c r="BP15" s="97"/>
      <c r="BQ15" s="400">
        <f>SUM(BP15*E15*F15*H15*J15*$BQ$10)</f>
        <v>0</v>
      </c>
      <c r="BR15" s="97"/>
      <c r="BS15" s="400">
        <f>SUM(BR15*E15*F15*H15*J15*$BS$10)</f>
        <v>0</v>
      </c>
      <c r="BT15" s="97"/>
      <c r="BU15" s="400">
        <f>SUM(BT15*E15*F15*H15*J15*$BU$10)</f>
        <v>0</v>
      </c>
      <c r="BV15" s="328"/>
      <c r="BW15" s="329">
        <f>BV15*E15*F15*H15*J15*$BW$10</f>
        <v>0</v>
      </c>
      <c r="BX15" s="97"/>
      <c r="BY15" s="400">
        <f>SUM(BX15*E15*F15*H15*J15*$BY$10)</f>
        <v>0</v>
      </c>
      <c r="BZ15" s="357"/>
      <c r="CA15" s="400">
        <f>SUM(BZ15*E15*F15*H15*J15*$CA$10)</f>
        <v>0</v>
      </c>
      <c r="CB15" s="97"/>
      <c r="CC15" s="400">
        <f>SUM(CB15*E15*F15*H15*J15*$CC$10)</f>
        <v>0</v>
      </c>
      <c r="CD15" s="97"/>
      <c r="CE15" s="400">
        <f>SUM(CD15*E15*F15*H15*J15*$CE$10)</f>
        <v>0</v>
      </c>
      <c r="CF15" s="97"/>
      <c r="CG15" s="400">
        <f>CF15*E15*F15*H15*J15*$CG$10</f>
        <v>0</v>
      </c>
      <c r="CH15" s="97">
        <v>1</v>
      </c>
      <c r="CI15" s="400">
        <f>SUM(CH15*E15*F15*H15*J15*$CI$10)</f>
        <v>12510.96</v>
      </c>
      <c r="CJ15" s="357"/>
      <c r="CK15" s="400">
        <f>SUM(CJ15*E15*F15*H15*K15*$CK$10)</f>
        <v>0</v>
      </c>
      <c r="CL15" s="97"/>
      <c r="CM15" s="400">
        <f>SUM(CL15*E15*F15*H15*K15*$CM$10)</f>
        <v>0</v>
      </c>
      <c r="CN15" s="97"/>
      <c r="CO15" s="400">
        <f>SUM(CN15*E15*F15*H15*K15*$CO$10)</f>
        <v>0</v>
      </c>
      <c r="CP15" s="357"/>
      <c r="CQ15" s="400">
        <f>SUM(CP15*E15*F15*H15*K15*$CQ$10)</f>
        <v>0</v>
      </c>
      <c r="CR15" s="357"/>
      <c r="CS15" s="400">
        <f>SUM(CR15*E15*F15*H15*K15*$CS$10)</f>
        <v>0</v>
      </c>
      <c r="CT15" s="357"/>
      <c r="CU15" s="400">
        <f>SUM(CT15*E15*F15*H15*K15*$CU$10)</f>
        <v>0</v>
      </c>
      <c r="CV15" s="97"/>
      <c r="CW15" s="400">
        <f>SUM(CV15*E15*F15*H15*K15*$CW$10)</f>
        <v>0</v>
      </c>
      <c r="CX15" s="97"/>
      <c r="CY15" s="400">
        <f>SUM(CX15*E15*F15*H15*K15*$CY$10)</f>
        <v>0</v>
      </c>
      <c r="CZ15" s="97"/>
      <c r="DA15" s="400">
        <f>SUM(CZ15*E15*F15*H15*K15*$DA$10)</f>
        <v>0</v>
      </c>
      <c r="DB15" s="357"/>
      <c r="DC15" s="400">
        <f>SUM(DB15*E15*F15*H15*K15*$DC$10)</f>
        <v>0</v>
      </c>
      <c r="DD15" s="97"/>
      <c r="DE15" s="400">
        <f>SUM(DD15*E15*F15*H15*K15*$DE$10)</f>
        <v>0</v>
      </c>
      <c r="DF15" s="97"/>
      <c r="DG15" s="400">
        <f>SUM(DF15*E15*F15*H15*K15*$DG$10)</f>
        <v>0</v>
      </c>
      <c r="DH15" s="97"/>
      <c r="DI15" s="400">
        <f>SUM(DH15*E15*F15*H15*K15*$DI$10)</f>
        <v>0</v>
      </c>
      <c r="DJ15" s="97"/>
      <c r="DK15" s="400">
        <f>SUM(DJ15*E15*F15*H15*K15*$DK$10)</f>
        <v>0</v>
      </c>
      <c r="DL15" s="97"/>
      <c r="DM15" s="400">
        <f>SUM(DL15*E15*F15*H15*K15*$DM$10)</f>
        <v>0</v>
      </c>
      <c r="DN15" s="97"/>
      <c r="DO15" s="400">
        <f>DN15*E15*F15*H15*K15*$DO$10</f>
        <v>0</v>
      </c>
      <c r="DP15" s="97"/>
      <c r="DQ15" s="400">
        <f>SUM(DP15*E15*F15*H15*K15*$DQ$10)</f>
        <v>0</v>
      </c>
      <c r="DR15" s="97"/>
      <c r="DS15" s="400">
        <f>SUM(DR15*E15*F15*H15*K15*$DS$10)</f>
        <v>0</v>
      </c>
      <c r="DT15" s="97"/>
      <c r="DU15" s="400">
        <f>SUM(DT15*E15*F15*H15*L15*$DU$10)</f>
        <v>0</v>
      </c>
      <c r="DV15" s="97">
        <v>2</v>
      </c>
      <c r="DW15" s="400">
        <f>SUM(DV15*E15*F15*H15*M15*$DW$10)</f>
        <v>45933.095999999998</v>
      </c>
      <c r="DX15" s="97"/>
      <c r="DY15" s="400">
        <f>SUM(DX15*E15*F15*H15*J15*$DY$10)</f>
        <v>0</v>
      </c>
      <c r="DZ15" s="97"/>
      <c r="EA15" s="401">
        <f>SUM(DZ15*E15*F15*H15*J15*$EA$10)</f>
        <v>0</v>
      </c>
      <c r="EB15" s="97"/>
      <c r="EC15" s="400">
        <f>SUM(EB15*E15*F15*H15*J15*$EC$10)</f>
        <v>0</v>
      </c>
      <c r="ED15" s="97"/>
      <c r="EE15" s="400">
        <f>SUM(ED15*E15*F15*H15*J15*$EE$10)</f>
        <v>0</v>
      </c>
      <c r="EF15" s="97"/>
      <c r="EG15" s="400">
        <f>EF15*E15*F15*H15*J15*$EG$10</f>
        <v>0</v>
      </c>
      <c r="EH15" s="97"/>
      <c r="EI15" s="400">
        <f t="shared" si="2"/>
        <v>0</v>
      </c>
      <c r="EJ15" s="97"/>
      <c r="EK15" s="400"/>
      <c r="EL15" s="402">
        <f t="shared" si="3"/>
        <v>150</v>
      </c>
      <c r="EM15" s="402">
        <f t="shared" si="3"/>
        <v>1897555.1759999995</v>
      </c>
    </row>
    <row r="16" spans="1:143" ht="30" x14ac:dyDescent="0.25">
      <c r="A16" s="91"/>
      <c r="B16" s="91">
        <v>3</v>
      </c>
      <c r="C16" s="245" t="s">
        <v>933</v>
      </c>
      <c r="D16" s="168" t="s">
        <v>159</v>
      </c>
      <c r="E16" s="246">
        <v>13540</v>
      </c>
      <c r="F16" s="95">
        <v>0.71</v>
      </c>
      <c r="G16" s="95"/>
      <c r="H16" s="247">
        <v>1</v>
      </c>
      <c r="I16" s="248"/>
      <c r="J16" s="95">
        <v>1.4</v>
      </c>
      <c r="K16" s="95">
        <v>1.68</v>
      </c>
      <c r="L16" s="95">
        <v>2.23</v>
      </c>
      <c r="M16" s="96">
        <v>2.57</v>
      </c>
      <c r="N16" s="97"/>
      <c r="O16" s="400">
        <f>N16*E16*F16*H16*J16*$O$10</f>
        <v>0</v>
      </c>
      <c r="P16" s="366"/>
      <c r="Q16" s="400">
        <f>P16*E16*F16*H16*J16*$Q$10</f>
        <v>0</v>
      </c>
      <c r="R16" s="357"/>
      <c r="S16" s="357">
        <f>R16*E16*F16*H16*J16*$S$10</f>
        <v>0</v>
      </c>
      <c r="T16" s="97">
        <v>304</v>
      </c>
      <c r="U16" s="400">
        <f>SUM(T16*$E16*$F16*$H16*$J16*$U$10)</f>
        <v>4091463.0399999991</v>
      </c>
      <c r="V16" s="97"/>
      <c r="W16" s="357">
        <f>SUM(V16*E16*F16*H16*J16*$W$10)</f>
        <v>0</v>
      </c>
      <c r="X16" s="97"/>
      <c r="Y16" s="400">
        <f>SUM(X16*E16*F16*H16*J16*$Y$10)</f>
        <v>0</v>
      </c>
      <c r="Z16" s="357">
        <v>19</v>
      </c>
      <c r="AA16" s="400">
        <f>SUM(Z16*E16*F16*H16*J16*$AA$10)</f>
        <v>255716.43999999994</v>
      </c>
      <c r="AB16" s="357"/>
      <c r="AC16" s="400">
        <f>SUM(AB16*E16*F16*H16*J16*$AC$10)</f>
        <v>0</v>
      </c>
      <c r="AD16" s="357">
        <v>1</v>
      </c>
      <c r="AE16" s="400">
        <f>SUM(AD16*E16*F16*H16*K16*$AE$10)</f>
        <v>16150.511999999999</v>
      </c>
      <c r="AF16" s="357"/>
      <c r="AG16" s="400">
        <f>SUM(AF16*E16*F16*H16*K16*$AG$10)</f>
        <v>0</v>
      </c>
      <c r="AH16" s="97">
        <v>53</v>
      </c>
      <c r="AI16" s="400">
        <f>SUM(AH16*E16*F16*H16*J16*$AI$10)</f>
        <v>713314.27999999991</v>
      </c>
      <c r="AJ16" s="357"/>
      <c r="AK16" s="357">
        <f>SUM(AJ16*E16*F16*H16*J16*$AK$10)</f>
        <v>0</v>
      </c>
      <c r="AL16" s="97"/>
      <c r="AM16" s="400">
        <f>SUM(AL16*E16*F16*H16*J16*$AM$10)</f>
        <v>0</v>
      </c>
      <c r="AN16" s="97"/>
      <c r="AO16" s="400">
        <f>SUM(AN16*E16*F16*H16*J16*$AO$10)</f>
        <v>0</v>
      </c>
      <c r="AP16" s="357">
        <v>40</v>
      </c>
      <c r="AQ16" s="400">
        <f>SUM(E16*F16*H16*J16*AP16*$AQ$10)</f>
        <v>538350.39999999991</v>
      </c>
      <c r="AR16" s="97">
        <v>84</v>
      </c>
      <c r="AS16" s="400">
        <f>SUM(AR16*E16*F16*H16*J16*$AS$10)</f>
        <v>1130535.8399999999</v>
      </c>
      <c r="AT16" s="103">
        <v>128</v>
      </c>
      <c r="AU16" s="400">
        <f>SUM(AT16*E16*F16*H16*J16*$AU$10)</f>
        <v>1722721.2799999998</v>
      </c>
      <c r="AV16" s="97">
        <v>27</v>
      </c>
      <c r="AW16" s="357">
        <f>SUM(AV16*E16*F16*H16*J16*$AW$10)</f>
        <v>363386.51999999996</v>
      </c>
      <c r="AX16" s="97"/>
      <c r="AY16" s="400">
        <f>SUM(AX16*E16*F16*H16*J16*$AY$10)</f>
        <v>0</v>
      </c>
      <c r="AZ16" s="97"/>
      <c r="BA16" s="400">
        <f>SUM(AZ16*E16*F16*H16*J16*$BA$10)</f>
        <v>0</v>
      </c>
      <c r="BB16" s="97"/>
      <c r="BC16" s="400">
        <f>SUM(BB16*E16*F16*H16*J16*$BC$10)</f>
        <v>0</v>
      </c>
      <c r="BD16" s="97"/>
      <c r="BE16" s="400">
        <f>SUM(BD16*E16*F16*H16*J16*$BE$10)</f>
        <v>0</v>
      </c>
      <c r="BF16" s="97"/>
      <c r="BG16" s="400">
        <f>BF16*E16*F16*H16*J16*$BG$10</f>
        <v>0</v>
      </c>
      <c r="BH16" s="97"/>
      <c r="BI16" s="400">
        <f>BH16*E16*F16*H16*J16*$BI$10</f>
        <v>0</v>
      </c>
      <c r="BJ16" s="97"/>
      <c r="BK16" s="400">
        <f>BJ16*E16*F16*H16*J16*$BK$10</f>
        <v>0</v>
      </c>
      <c r="BL16" s="97"/>
      <c r="BM16" s="400">
        <f>SUM(BL16*E16*F16*H16*J16*$BM$10)</f>
        <v>0</v>
      </c>
      <c r="BN16" s="97"/>
      <c r="BO16" s="400">
        <f>SUM(BN16*E16*F16*H16*J16*$BO$10)</f>
        <v>0</v>
      </c>
      <c r="BP16" s="97"/>
      <c r="BQ16" s="400">
        <f>SUM(BP16*E16*F16*H16*J16*$BQ$10)</f>
        <v>0</v>
      </c>
      <c r="BR16" s="97"/>
      <c r="BS16" s="400">
        <f>SUM(BR16*E16*F16*H16*J16*$BS$10)</f>
        <v>0</v>
      </c>
      <c r="BT16" s="97"/>
      <c r="BU16" s="400">
        <f>SUM(BT16*E16*F16*H16*J16*$BU$10)</f>
        <v>0</v>
      </c>
      <c r="BV16" s="328"/>
      <c r="BW16" s="329">
        <f>BV16*E16*F16*H16*J16*$BW$10</f>
        <v>0</v>
      </c>
      <c r="BX16" s="97"/>
      <c r="BY16" s="400">
        <f>SUM(BX16*E16*F16*H16*J16*$BY$10)</f>
        <v>0</v>
      </c>
      <c r="BZ16" s="357"/>
      <c r="CA16" s="400">
        <f>SUM(BZ16*E16*F16*H16*J16*$CA$10)</f>
        <v>0</v>
      </c>
      <c r="CB16" s="97"/>
      <c r="CC16" s="400">
        <f>SUM(CB16*E16*F16*H16*J16*$CC$10)</f>
        <v>0</v>
      </c>
      <c r="CD16" s="97"/>
      <c r="CE16" s="400">
        <f>SUM(CD16*E16*F16*H16*J16*$CE$10)</f>
        <v>0</v>
      </c>
      <c r="CF16" s="97"/>
      <c r="CG16" s="400">
        <f>CF16*E16*F16*H16*J16*$CG$10</f>
        <v>0</v>
      </c>
      <c r="CH16" s="97">
        <v>59</v>
      </c>
      <c r="CI16" s="400">
        <f>SUM(CH16*E16*F16*H16*J16*$CI$10)</f>
        <v>794066.84</v>
      </c>
      <c r="CJ16" s="357"/>
      <c r="CK16" s="400">
        <f>SUM(CJ16*E16*F16*H16*K16*$CK$10)</f>
        <v>0</v>
      </c>
      <c r="CL16" s="97"/>
      <c r="CM16" s="400">
        <f>SUM(CL16*E16*F16*H16*K16*$CM$10)</f>
        <v>0</v>
      </c>
      <c r="CN16" s="97"/>
      <c r="CO16" s="400">
        <f>SUM(CN16*E16*F16*H16*K16*$CO$10)</f>
        <v>0</v>
      </c>
      <c r="CP16" s="357"/>
      <c r="CQ16" s="400">
        <f>SUM(CP16*E16*F16*H16*K16*$CQ$10)</f>
        <v>0</v>
      </c>
      <c r="CR16" s="357"/>
      <c r="CS16" s="400">
        <f>SUM(CR16*E16*F16*H16*K16*$CS$10)</f>
        <v>0</v>
      </c>
      <c r="CT16" s="357"/>
      <c r="CU16" s="400">
        <f>SUM(CT16*E16*F16*H16*K16*$CU$10)</f>
        <v>0</v>
      </c>
      <c r="CV16" s="97"/>
      <c r="CW16" s="400">
        <f>SUM(CV16*E16*F16*H16*K16*$CW$10)</f>
        <v>0</v>
      </c>
      <c r="CX16" s="97"/>
      <c r="CY16" s="400">
        <f>SUM(CX16*E16*F16*H16*K16*$CY$10)</f>
        <v>0</v>
      </c>
      <c r="CZ16" s="97"/>
      <c r="DA16" s="400">
        <f>SUM(CZ16*E16*F16*H16*K16*$DA$10)</f>
        <v>0</v>
      </c>
      <c r="DB16" s="357"/>
      <c r="DC16" s="400">
        <f>SUM(DB16*E16*F16*H16*K16*$DC$10)</f>
        <v>0</v>
      </c>
      <c r="DD16" s="97"/>
      <c r="DE16" s="400">
        <f>SUM(DD16*E16*F16*H16*K16*$DE$10)</f>
        <v>0</v>
      </c>
      <c r="DF16" s="97"/>
      <c r="DG16" s="400">
        <f>SUM(DF16*E16*F16*H16*K16*$DG$10)</f>
        <v>0</v>
      </c>
      <c r="DH16" s="97"/>
      <c r="DI16" s="400">
        <f>SUM(DH16*E16*F16*H16*K16*$DI$10)</f>
        <v>0</v>
      </c>
      <c r="DJ16" s="97"/>
      <c r="DK16" s="400">
        <f>SUM(DJ16*E16*F16*H16*K16*$DK$10)</f>
        <v>0</v>
      </c>
      <c r="DL16" s="97"/>
      <c r="DM16" s="400">
        <f>SUM(DL16*E16*F16*H16*K16*$DM$10)</f>
        <v>0</v>
      </c>
      <c r="DN16" s="97"/>
      <c r="DO16" s="400">
        <f>DN16*E16*F16*H16*K16*$DO$10</f>
        <v>0</v>
      </c>
      <c r="DP16" s="97"/>
      <c r="DQ16" s="400">
        <f>SUM(DP16*E16*F16*H16*K16*$DQ$10)</f>
        <v>0</v>
      </c>
      <c r="DR16" s="97"/>
      <c r="DS16" s="400">
        <f>SUM(DR16*E16*F16*H16*K16*$DS$10)</f>
        <v>0</v>
      </c>
      <c r="DT16" s="97"/>
      <c r="DU16" s="400">
        <f>SUM(DT16*E16*F16*H16*L16*$DU$10)</f>
        <v>0</v>
      </c>
      <c r="DV16" s="97"/>
      <c r="DW16" s="400">
        <f>SUM(DV16*E16*F16*H16*M16*$DW$10)</f>
        <v>0</v>
      </c>
      <c r="DX16" s="97"/>
      <c r="DY16" s="400">
        <f>SUM(DX16*E16*F16*H16*J16*$DY$10)</f>
        <v>0</v>
      </c>
      <c r="DZ16" s="97"/>
      <c r="EA16" s="401">
        <f>SUM(DZ16*E16*F16*H16*J16*$EA$10)</f>
        <v>0</v>
      </c>
      <c r="EB16" s="97"/>
      <c r="EC16" s="400">
        <f>SUM(EB16*E16*F16*H16*J16*$EC$10)</f>
        <v>0</v>
      </c>
      <c r="ED16" s="97"/>
      <c r="EE16" s="400">
        <f>SUM(ED16*E16*F16*H16*J16*$EE$10)</f>
        <v>0</v>
      </c>
      <c r="EF16" s="97"/>
      <c r="EG16" s="400">
        <f>EF16*E16*F16*H16*J16*$EG$10</f>
        <v>0</v>
      </c>
      <c r="EH16" s="97"/>
      <c r="EI16" s="400">
        <f t="shared" si="2"/>
        <v>0</v>
      </c>
      <c r="EJ16" s="97"/>
      <c r="EK16" s="400"/>
      <c r="EL16" s="402">
        <f t="shared" si="3"/>
        <v>715</v>
      </c>
      <c r="EM16" s="402">
        <f t="shared" si="3"/>
        <v>9625705.151999997</v>
      </c>
    </row>
    <row r="17" spans="1:143" ht="30" x14ac:dyDescent="0.25">
      <c r="A17" s="91"/>
      <c r="B17" s="91">
        <v>4</v>
      </c>
      <c r="C17" s="245" t="s">
        <v>934</v>
      </c>
      <c r="D17" s="168" t="s">
        <v>161</v>
      </c>
      <c r="E17" s="246">
        <v>13540</v>
      </c>
      <c r="F17" s="95">
        <v>1.06</v>
      </c>
      <c r="G17" s="95"/>
      <c r="H17" s="247">
        <v>1</v>
      </c>
      <c r="I17" s="248"/>
      <c r="J17" s="95">
        <v>1.4</v>
      </c>
      <c r="K17" s="95">
        <v>1.68</v>
      </c>
      <c r="L17" s="95">
        <v>2.23</v>
      </c>
      <c r="M17" s="96">
        <v>2.57</v>
      </c>
      <c r="N17" s="97"/>
      <c r="O17" s="400">
        <f>N17*E17*F17*H17*J17*$O$10</f>
        <v>0</v>
      </c>
      <c r="P17" s="366"/>
      <c r="Q17" s="400">
        <f>P17*E17*F17*H17*J17*$Q$10</f>
        <v>0</v>
      </c>
      <c r="R17" s="357"/>
      <c r="S17" s="357">
        <f>R17*E17*F17*H17*J17*$S$10</f>
        <v>0</v>
      </c>
      <c r="T17" s="97">
        <v>236</v>
      </c>
      <c r="U17" s="400">
        <f>SUM(T17*$E17*$F17*$H17*$J17*$U$10)</f>
        <v>4742032.96</v>
      </c>
      <c r="V17" s="97"/>
      <c r="W17" s="357">
        <f>SUM(V17*E17*F17*H17*J17*$W$10)</f>
        <v>0</v>
      </c>
      <c r="X17" s="97"/>
      <c r="Y17" s="400">
        <f>SUM(X17*E17*F17*H17*J17*$Y$10)</f>
        <v>0</v>
      </c>
      <c r="Z17" s="357">
        <v>5</v>
      </c>
      <c r="AA17" s="400">
        <f>SUM(Z17*E17*F17*H17*J17*$AA$10)</f>
        <v>100466.79999999999</v>
      </c>
      <c r="AB17" s="357"/>
      <c r="AC17" s="400">
        <f>SUM(AB17*E17*F17*H17*J17*$AC$10)</f>
        <v>0</v>
      </c>
      <c r="AD17" s="357"/>
      <c r="AE17" s="400">
        <f>SUM(AD17*E17*F17*H17*K17*$AE$10)</f>
        <v>0</v>
      </c>
      <c r="AF17" s="357"/>
      <c r="AG17" s="400">
        <f>SUM(AF17*E17*F17*H17*K17*$AG$10)</f>
        <v>0</v>
      </c>
      <c r="AH17" s="97">
        <v>150</v>
      </c>
      <c r="AI17" s="400">
        <f>SUM(AH17*E17*F17*H17*J17*$AI$10)</f>
        <v>3014004</v>
      </c>
      <c r="AJ17" s="357"/>
      <c r="AK17" s="357">
        <f>SUM(AJ17*E17*F17*H17*J17*$AK$10)</f>
        <v>0</v>
      </c>
      <c r="AL17" s="97"/>
      <c r="AM17" s="400">
        <f>SUM(AL17*E17*F17*H17*J17*$AM$10)</f>
        <v>0</v>
      </c>
      <c r="AN17" s="97"/>
      <c r="AO17" s="400">
        <f>SUM(AN17*E17*F17*H17*J17*$AO$10)</f>
        <v>0</v>
      </c>
      <c r="AP17" s="357"/>
      <c r="AQ17" s="400">
        <f>SUM(E17*F17*H17*J17*AP17*$AQ$10)</f>
        <v>0</v>
      </c>
      <c r="AR17" s="97"/>
      <c r="AS17" s="400">
        <f>SUM(AR17*E17*F17*H17*J17*$AS$10)</f>
        <v>0</v>
      </c>
      <c r="AT17" s="103">
        <v>10</v>
      </c>
      <c r="AU17" s="400">
        <f>SUM(AT17*E17*F17*H17*J17*$AU$10)</f>
        <v>200933.59999999998</v>
      </c>
      <c r="AV17" s="97">
        <v>0</v>
      </c>
      <c r="AW17" s="357">
        <f>SUM(AV17*E17*F17*H17*J17*$AW$10)</f>
        <v>0</v>
      </c>
      <c r="AX17" s="97"/>
      <c r="AY17" s="400">
        <f>SUM(AX17*E17*F17*H17*J17*$AY$10)</f>
        <v>0</v>
      </c>
      <c r="AZ17" s="97"/>
      <c r="BA17" s="400">
        <f>SUM(AZ17*E17*F17*H17*J17*$BA$10)</f>
        <v>0</v>
      </c>
      <c r="BB17" s="97"/>
      <c r="BC17" s="400">
        <f>SUM(BB17*E17*F17*H17*J17*$BC$10)</f>
        <v>0</v>
      </c>
      <c r="BD17" s="97"/>
      <c r="BE17" s="400">
        <f>SUM(BD17*E17*F17*H17*J17*$BE$10)</f>
        <v>0</v>
      </c>
      <c r="BF17" s="97"/>
      <c r="BG17" s="400">
        <f>BF17*E17*F17*H17*J17*$BG$10</f>
        <v>0</v>
      </c>
      <c r="BH17" s="97"/>
      <c r="BI17" s="400">
        <f>BH17*E17*F17*H17*J17*$BI$10</f>
        <v>0</v>
      </c>
      <c r="BJ17" s="97"/>
      <c r="BK17" s="400">
        <f>BJ17*E17*F17*H17*J17*$BK$10</f>
        <v>0</v>
      </c>
      <c r="BL17" s="97"/>
      <c r="BM17" s="400">
        <f>SUM(BL17*E17*F17*H17*J17*$BM$10)</f>
        <v>0</v>
      </c>
      <c r="BN17" s="97"/>
      <c r="BO17" s="400">
        <f>SUM(BN17*E17*F17*H17*J17*$BO$10)</f>
        <v>0</v>
      </c>
      <c r="BP17" s="97"/>
      <c r="BQ17" s="400">
        <f>SUM(BP17*E17*F17*H17*J17*$BQ$10)</f>
        <v>0</v>
      </c>
      <c r="BR17" s="97"/>
      <c r="BS17" s="400">
        <f>SUM(BR17*E17*F17*H17*J17*$BS$10)</f>
        <v>0</v>
      </c>
      <c r="BT17" s="97"/>
      <c r="BU17" s="400">
        <f>SUM(BT17*E17*F17*H17*J17*$BU$10)</f>
        <v>0</v>
      </c>
      <c r="BV17" s="328"/>
      <c r="BW17" s="329">
        <f>BV17*E17*F17*H17*J17*$BW$10</f>
        <v>0</v>
      </c>
      <c r="BX17" s="97"/>
      <c r="BY17" s="400">
        <f>SUM(BX17*E17*F17*H17*J17*$BY$10)</f>
        <v>0</v>
      </c>
      <c r="BZ17" s="357"/>
      <c r="CA17" s="400">
        <f>SUM(BZ17*E17*F17*H17*J17*$CA$10)</f>
        <v>0</v>
      </c>
      <c r="CB17" s="97"/>
      <c r="CC17" s="400">
        <f>SUM(CB17*E17*F17*H17*J17*$CC$10)</f>
        <v>0</v>
      </c>
      <c r="CD17" s="97"/>
      <c r="CE17" s="400">
        <f>SUM(CD17*E17*F17*H17*J17*$CE$10)</f>
        <v>0</v>
      </c>
      <c r="CF17" s="97"/>
      <c r="CG17" s="400">
        <f>CF17*E17*F17*H17*J17*$CG$10</f>
        <v>0</v>
      </c>
      <c r="CH17" s="97">
        <v>2</v>
      </c>
      <c r="CI17" s="400">
        <f>SUM(CH17*E17*F17*H17*J17*$CI$10)</f>
        <v>40186.720000000001</v>
      </c>
      <c r="CJ17" s="357"/>
      <c r="CK17" s="400">
        <f>SUM(CJ17*E17*F17*H17*K17*$CK$10)</f>
        <v>0</v>
      </c>
      <c r="CL17" s="97"/>
      <c r="CM17" s="400">
        <f>SUM(CL17*E17*F17*H17*K17*$CM$10)</f>
        <v>0</v>
      </c>
      <c r="CN17" s="97"/>
      <c r="CO17" s="400">
        <f>SUM(CN17*E17*F17*H17*K17*$CO$10)</f>
        <v>0</v>
      </c>
      <c r="CP17" s="357"/>
      <c r="CQ17" s="400">
        <f>SUM(CP17*E17*F17*H17*K17*$CQ$10)</f>
        <v>0</v>
      </c>
      <c r="CR17" s="357"/>
      <c r="CS17" s="400">
        <f>SUM(CR17*E17*F17*H17*K17*$CS$10)</f>
        <v>0</v>
      </c>
      <c r="CT17" s="357"/>
      <c r="CU17" s="400">
        <f>SUM(CT17*E17*F17*H17*K17*$CU$10)</f>
        <v>0</v>
      </c>
      <c r="CV17" s="97"/>
      <c r="CW17" s="400">
        <f>SUM(CV17*E17*F17*H17*K17*$CW$10)</f>
        <v>0</v>
      </c>
      <c r="CX17" s="97"/>
      <c r="CY17" s="400">
        <f>SUM(CX17*E17*F17*H17*K17*$CY$10)</f>
        <v>0</v>
      </c>
      <c r="CZ17" s="97"/>
      <c r="DA17" s="400">
        <f>SUM(CZ17*E17*F17*H17*K17*$DA$10)</f>
        <v>0</v>
      </c>
      <c r="DB17" s="357"/>
      <c r="DC17" s="400">
        <f>SUM(DB17*E17*F17*H17*K17*$DC$10)</f>
        <v>0</v>
      </c>
      <c r="DD17" s="97"/>
      <c r="DE17" s="400">
        <f>SUM(DD17*E17*F17*H17*K17*$DE$10)</f>
        <v>0</v>
      </c>
      <c r="DF17" s="97"/>
      <c r="DG17" s="400">
        <f>SUM(DF17*E17*F17*H17*K17*$DG$10)</f>
        <v>0</v>
      </c>
      <c r="DH17" s="97"/>
      <c r="DI17" s="400">
        <f>SUM(DH17*E17*F17*H17*K17*$DI$10)</f>
        <v>0</v>
      </c>
      <c r="DJ17" s="97"/>
      <c r="DK17" s="400">
        <f>SUM(DJ17*E17*F17*H17*K17*$DK$10)</f>
        <v>0</v>
      </c>
      <c r="DL17" s="97"/>
      <c r="DM17" s="400">
        <f>SUM(DL17*E17*F17*H17*K17*$DM$10)</f>
        <v>0</v>
      </c>
      <c r="DN17" s="97"/>
      <c r="DO17" s="400">
        <f>DN17*E17*F17*H17*K17*$DO$10</f>
        <v>0</v>
      </c>
      <c r="DP17" s="97"/>
      <c r="DQ17" s="400">
        <f>SUM(DP17*E17*F17*H17*K17*$DQ$10)</f>
        <v>0</v>
      </c>
      <c r="DR17" s="97"/>
      <c r="DS17" s="400">
        <f>SUM(DR17*E17*F17*H17*K17*$DS$10)</f>
        <v>0</v>
      </c>
      <c r="DT17" s="97"/>
      <c r="DU17" s="400">
        <f>SUM(DT17*E17*F17*H17*L17*$DU$10)</f>
        <v>0</v>
      </c>
      <c r="DV17" s="97"/>
      <c r="DW17" s="400">
        <f>SUM(DV17*E17*F17*H17*M17*$DW$10)</f>
        <v>0</v>
      </c>
      <c r="DX17" s="97"/>
      <c r="DY17" s="400">
        <f>SUM(DX17*E17*F17*H17*J17*$DY$10)</f>
        <v>0</v>
      </c>
      <c r="DZ17" s="97"/>
      <c r="EA17" s="401">
        <f>SUM(DZ17*E17*F17*H17*J17*$EA$10)</f>
        <v>0</v>
      </c>
      <c r="EB17" s="97"/>
      <c r="EC17" s="400">
        <f>SUM(EB17*E17*F17*H17*J17*$EC$10)</f>
        <v>0</v>
      </c>
      <c r="ED17" s="97"/>
      <c r="EE17" s="400">
        <f>SUM(ED17*E17*F17*H17*J17*$EE$10)</f>
        <v>0</v>
      </c>
      <c r="EF17" s="97"/>
      <c r="EG17" s="400">
        <f>EF17*E17*F17*H17*J17*$EG$10</f>
        <v>0</v>
      </c>
      <c r="EH17" s="97"/>
      <c r="EI17" s="400">
        <f t="shared" si="2"/>
        <v>0</v>
      </c>
      <c r="EJ17" s="97"/>
      <c r="EK17" s="400"/>
      <c r="EL17" s="402">
        <f t="shared" si="3"/>
        <v>403</v>
      </c>
      <c r="EM17" s="402">
        <f t="shared" si="3"/>
        <v>8097624.0799999991</v>
      </c>
    </row>
    <row r="18" spans="1:143" ht="42.75" x14ac:dyDescent="0.25">
      <c r="A18" s="251"/>
      <c r="B18" s="251">
        <v>5</v>
      </c>
      <c r="C18" s="245" t="s">
        <v>935</v>
      </c>
      <c r="D18" s="201" t="s">
        <v>936</v>
      </c>
      <c r="E18" s="246">
        <v>13540</v>
      </c>
      <c r="F18" s="252">
        <v>9.7899999999999991</v>
      </c>
      <c r="G18" s="252"/>
      <c r="H18" s="247">
        <v>1</v>
      </c>
      <c r="I18" s="253"/>
      <c r="J18" s="254">
        <v>1.4</v>
      </c>
      <c r="K18" s="254">
        <v>1.68</v>
      </c>
      <c r="L18" s="254">
        <v>2.23</v>
      </c>
      <c r="M18" s="255">
        <v>2.57</v>
      </c>
      <c r="N18" s="97"/>
      <c r="O18" s="400">
        <f>N18*E18*F18*H18*J18*$O$10</f>
        <v>0</v>
      </c>
      <c r="P18" s="366"/>
      <c r="Q18" s="400">
        <f>P18*E18*F18*H18*J18*$Q$10</f>
        <v>0</v>
      </c>
      <c r="R18" s="357"/>
      <c r="S18" s="357">
        <f>R18*E18*F18*H18*J18*$S$10</f>
        <v>0</v>
      </c>
      <c r="T18" s="256">
        <f>SUM(T19:T24)</f>
        <v>0</v>
      </c>
      <c r="U18" s="403">
        <f>SUM(U19:U24)</f>
        <v>0</v>
      </c>
      <c r="V18" s="97"/>
      <c r="W18" s="357">
        <f>SUM(V18*E18*F18*H18*J18*$W$10)</f>
        <v>0</v>
      </c>
      <c r="X18" s="97"/>
      <c r="Y18" s="400">
        <f>SUM(X18*E18*F18*H18*J18*$Y$10)</f>
        <v>0</v>
      </c>
      <c r="Z18" s="357"/>
      <c r="AA18" s="400">
        <f>SUM(Z18*E18*F18*H18*J18*$AA$10)</f>
        <v>0</v>
      </c>
      <c r="AB18" s="357"/>
      <c r="AC18" s="400">
        <f>SUM(AB18*E18*F18*H18*J18*$AC$10)</f>
        <v>0</v>
      </c>
      <c r="AD18" s="357"/>
      <c r="AE18" s="400">
        <f>SUM(AD18*E18*F18*H18*K18*$AE$10)</f>
        <v>0</v>
      </c>
      <c r="AF18" s="357"/>
      <c r="AG18" s="400">
        <f>SUM(AF18*E18*F18*H18*K18*$AG$10)</f>
        <v>0</v>
      </c>
      <c r="AH18" s="97"/>
      <c r="AI18" s="400">
        <f>SUM(AH18*E18*F18*H18*J18*$AI$10)</f>
        <v>0</v>
      </c>
      <c r="AJ18" s="357"/>
      <c r="AK18" s="357">
        <f>SUM(AJ18*E18*F18*H18*J18*$AK$10)</f>
        <v>0</v>
      </c>
      <c r="AL18" s="97"/>
      <c r="AM18" s="400">
        <f>SUM(AL18*E18*F18*H18*J18*$AM$10)</f>
        <v>0</v>
      </c>
      <c r="AN18" s="97"/>
      <c r="AO18" s="400">
        <f>SUM(AN18*E18*F18*H18*J18*$AO$10)</f>
        <v>0</v>
      </c>
      <c r="AP18" s="357"/>
      <c r="AQ18" s="400">
        <f>SUM(E18*F18*H18*J18*AP18*$AQ$10)</f>
        <v>0</v>
      </c>
      <c r="AR18" s="97"/>
      <c r="AS18" s="400">
        <f>SUM(AR18*E18*F18*H18*J18*$AS$10)</f>
        <v>0</v>
      </c>
      <c r="AT18" s="97"/>
      <c r="AU18" s="400">
        <f>SUM(AT18*E18*F18*H18*J18*$AU$10)</f>
        <v>0</v>
      </c>
      <c r="AV18" s="97"/>
      <c r="AW18" s="357">
        <f>SUM(AV18*E18*F18*H18*J18*$AW$10)</f>
        <v>0</v>
      </c>
      <c r="AX18" s="97"/>
      <c r="AY18" s="400">
        <f>SUM(AX18*E18*F18*H18*J18*$AY$10)</f>
        <v>0</v>
      </c>
      <c r="AZ18" s="97"/>
      <c r="BA18" s="400">
        <f>SUM(AZ18*E18*F18*H18*J18*$BA$10)</f>
        <v>0</v>
      </c>
      <c r="BB18" s="97"/>
      <c r="BC18" s="400">
        <f>SUM(BB18*E18*F18*H18*J18*$BC$10)</f>
        <v>0</v>
      </c>
      <c r="BD18" s="97"/>
      <c r="BE18" s="400">
        <f>SUM(BD18*E18*F18*H18*J18*$BE$10)</f>
        <v>0</v>
      </c>
      <c r="BF18" s="97"/>
      <c r="BG18" s="400">
        <f>BF18*E18*F18*H18*J18*$BG$10</f>
        <v>0</v>
      </c>
      <c r="BH18" s="97"/>
      <c r="BI18" s="400">
        <f>BH18*E18*F18*H18*J18*$BI$10</f>
        <v>0</v>
      </c>
      <c r="BJ18" s="97"/>
      <c r="BK18" s="400">
        <f>BJ18*E18*F18*H18*J18*$BK$10</f>
        <v>0</v>
      </c>
      <c r="BL18" s="97"/>
      <c r="BM18" s="400">
        <f>SUM(BL18*E18*F18*H18*J18*$BM$10)</f>
        <v>0</v>
      </c>
      <c r="BN18" s="97"/>
      <c r="BO18" s="400">
        <f>SUM(BN18*E18*F18*H18*J18*$BO$10)</f>
        <v>0</v>
      </c>
      <c r="BP18" s="97"/>
      <c r="BQ18" s="400">
        <f>SUM(BP18*E18*F18*H18*J18*$BQ$10)</f>
        <v>0</v>
      </c>
      <c r="BR18" s="97"/>
      <c r="BS18" s="400">
        <f>SUM(BR18*E18*F18*H18*J18*$BS$10)</f>
        <v>0</v>
      </c>
      <c r="BT18" s="97"/>
      <c r="BU18" s="400">
        <f>SUM(BT18*E18*F18*H18*J18*$BU$10)</f>
        <v>0</v>
      </c>
      <c r="BV18" s="328"/>
      <c r="BW18" s="329">
        <f>BV18*E18*F18*H18*J18*$BW$10</f>
        <v>0</v>
      </c>
      <c r="BX18" s="97"/>
      <c r="BY18" s="400">
        <f>SUM(BX18*E18*F18*H18*J18*$BY$10)</f>
        <v>0</v>
      </c>
      <c r="BZ18" s="357"/>
      <c r="CA18" s="400">
        <f>SUM(BZ18*E18*F18*H18*J18*$CA$10)</f>
        <v>0</v>
      </c>
      <c r="CB18" s="97"/>
      <c r="CC18" s="400">
        <f>SUM(CB18*E18*F18*H18*J18*$CC$10)</f>
        <v>0</v>
      </c>
      <c r="CD18" s="97"/>
      <c r="CE18" s="400">
        <f>SUM(CD18*E18*F18*H18*J18*$CE$10)</f>
        <v>0</v>
      </c>
      <c r="CF18" s="97"/>
      <c r="CG18" s="400">
        <f>CF18*E18*F18*H18*J18*$CG$10</f>
        <v>0</v>
      </c>
      <c r="CH18" s="97"/>
      <c r="CI18" s="400">
        <f>SUM(CH18*E18*F18*H18*J18*$CI$10)</f>
        <v>0</v>
      </c>
      <c r="CJ18" s="357"/>
      <c r="CK18" s="400">
        <f>SUM(CJ18*E18*F18*H18*K18*$CK$10)</f>
        <v>0</v>
      </c>
      <c r="CL18" s="97"/>
      <c r="CM18" s="400">
        <f>SUM(CL18*E18*F18*H18*K18*$CM$10)</f>
        <v>0</v>
      </c>
      <c r="CN18" s="97"/>
      <c r="CO18" s="400">
        <f>SUM(CN18*E18*F18*H18*K18*$CO$10)</f>
        <v>0</v>
      </c>
      <c r="CP18" s="357"/>
      <c r="CQ18" s="400">
        <f>SUM(CP18*E18*F18*H18*K18*$CQ$10)</f>
        <v>0</v>
      </c>
      <c r="CR18" s="357"/>
      <c r="CS18" s="400">
        <f>SUM(CR18*E18*F18*H18*K18*$CS$10)</f>
        <v>0</v>
      </c>
      <c r="CT18" s="357"/>
      <c r="CU18" s="400">
        <f>SUM(CT18*E18*F18*H18*K18*$CU$10)</f>
        <v>0</v>
      </c>
      <c r="CV18" s="97"/>
      <c r="CW18" s="400">
        <f>SUM(CV18*E18*F18*H18*K18*$CW$10)</f>
        <v>0</v>
      </c>
      <c r="CX18" s="97"/>
      <c r="CY18" s="400">
        <f>SUM(CX18*E18*F18*H18*K18*$CY$10)</f>
        <v>0</v>
      </c>
      <c r="CZ18" s="97"/>
      <c r="DA18" s="400">
        <f>SUM(CZ18*E18*F18*H18*K18*$DA$10)</f>
        <v>0</v>
      </c>
      <c r="DB18" s="357"/>
      <c r="DC18" s="400">
        <f>SUM(DB18*E18*F18*H18*K18*$DC$10)</f>
        <v>0</v>
      </c>
      <c r="DD18" s="97"/>
      <c r="DE18" s="400">
        <f>SUM(DD18*E18*F18*H18*K18*$DE$10)</f>
        <v>0</v>
      </c>
      <c r="DF18" s="97"/>
      <c r="DG18" s="400">
        <f>SUM(DF18*E18*F18*H18*K18*$DG$10)</f>
        <v>0</v>
      </c>
      <c r="DH18" s="97"/>
      <c r="DI18" s="400">
        <f>SUM(DH18*E18*F18*H18*K18*$DI$10)</f>
        <v>0</v>
      </c>
      <c r="DJ18" s="97"/>
      <c r="DK18" s="400">
        <f>SUM(DJ18*E18*F18*H18*K18*$DK$10)</f>
        <v>0</v>
      </c>
      <c r="DL18" s="97"/>
      <c r="DM18" s="400">
        <f>SUM(DL18*E18*F18*H18*K18*$DM$10)</f>
        <v>0</v>
      </c>
      <c r="DN18" s="97"/>
      <c r="DO18" s="400">
        <f>DN18*E18*F18*H18*K18*$DO$10</f>
        <v>0</v>
      </c>
      <c r="DP18" s="97"/>
      <c r="DQ18" s="400">
        <f>SUM(DP18*E18*F18*H18*K18*$DQ$10)</f>
        <v>0</v>
      </c>
      <c r="DR18" s="97"/>
      <c r="DS18" s="400">
        <f>SUM(DR18*E18*F18*H18*K18*$DS$10)</f>
        <v>0</v>
      </c>
      <c r="DT18" s="97"/>
      <c r="DU18" s="400">
        <f>SUM(DT18*E18*F18*H18*L18*$DU$10)</f>
        <v>0</v>
      </c>
      <c r="DV18" s="97"/>
      <c r="DW18" s="400">
        <f>SUM(DV18*E18*F18*H18*M18*$DW$10)</f>
        <v>0</v>
      </c>
      <c r="DX18" s="97"/>
      <c r="DY18" s="400">
        <f>SUM(DX18*E18*F18*H18*J18*$DY$10)</f>
        <v>0</v>
      </c>
      <c r="DZ18" s="97"/>
      <c r="EA18" s="401">
        <f>SUM(DZ18*E18*F18*H18*J18*$EA$10)</f>
        <v>0</v>
      </c>
      <c r="EB18" s="97"/>
      <c r="EC18" s="400">
        <f>SUM(EB18*E18*F18*H18*J18*$EC$10)</f>
        <v>0</v>
      </c>
      <c r="ED18" s="97"/>
      <c r="EE18" s="400">
        <f>SUM(ED18*E18*F18*H18*J18*$EE$10)</f>
        <v>0</v>
      </c>
      <c r="EF18" s="97"/>
      <c r="EG18" s="400">
        <f>EF18*E18*F18*H18*J18*$EG$10</f>
        <v>0</v>
      </c>
      <c r="EH18" s="97"/>
      <c r="EI18" s="400">
        <f t="shared" si="2"/>
        <v>0</v>
      </c>
      <c r="EJ18" s="97"/>
      <c r="EK18" s="400"/>
      <c r="EL18" s="402">
        <f t="shared" si="3"/>
        <v>0</v>
      </c>
      <c r="EM18" s="402">
        <f t="shared" si="3"/>
        <v>0</v>
      </c>
    </row>
    <row r="19" spans="1:143" ht="24.75" customHeight="1" x14ac:dyDescent="0.25">
      <c r="A19" s="336"/>
      <c r="B19" s="259" t="s">
        <v>937</v>
      </c>
      <c r="C19" s="260"/>
      <c r="D19" s="92" t="s">
        <v>938</v>
      </c>
      <c r="E19" s="246">
        <v>13540</v>
      </c>
      <c r="F19" s="252">
        <v>9.7899999999999991</v>
      </c>
      <c r="G19" s="261">
        <v>1.1000000000000001</v>
      </c>
      <c r="H19" s="247">
        <v>1</v>
      </c>
      <c r="I19" s="262"/>
      <c r="J19" s="155">
        <v>1.4</v>
      </c>
      <c r="K19" s="155">
        <v>1.68</v>
      </c>
      <c r="L19" s="155">
        <v>2.23</v>
      </c>
      <c r="M19" s="263">
        <v>2.57</v>
      </c>
      <c r="N19" s="97"/>
      <c r="O19" s="400"/>
      <c r="P19" s="366"/>
      <c r="Q19" s="400"/>
      <c r="R19" s="357"/>
      <c r="S19" s="357"/>
      <c r="T19" s="326"/>
      <c r="U19" s="98">
        <f t="shared" ref="U19:U24" si="4">SUM(T19*E19*F19*G19*J19*$U$10)</f>
        <v>0</v>
      </c>
      <c r="V19" s="97"/>
      <c r="W19" s="357"/>
      <c r="X19" s="97"/>
      <c r="Y19" s="400"/>
      <c r="Z19" s="357"/>
      <c r="AA19" s="400"/>
      <c r="AB19" s="357"/>
      <c r="AC19" s="400"/>
      <c r="AD19" s="357"/>
      <c r="AE19" s="400"/>
      <c r="AF19" s="357"/>
      <c r="AG19" s="400"/>
      <c r="AH19" s="97"/>
      <c r="AI19" s="400"/>
      <c r="AJ19" s="357"/>
      <c r="AK19" s="357"/>
      <c r="AL19" s="97"/>
      <c r="AM19" s="400"/>
      <c r="AN19" s="97"/>
      <c r="AO19" s="400"/>
      <c r="AP19" s="357"/>
      <c r="AQ19" s="400"/>
      <c r="AR19" s="97"/>
      <c r="AS19" s="400"/>
      <c r="AT19" s="97"/>
      <c r="AU19" s="400"/>
      <c r="AV19" s="97"/>
      <c r="AW19" s="357"/>
      <c r="AX19" s="97"/>
      <c r="AY19" s="400"/>
      <c r="AZ19" s="97"/>
      <c r="BA19" s="400"/>
      <c r="BB19" s="97"/>
      <c r="BC19" s="400"/>
      <c r="BD19" s="97"/>
      <c r="BE19" s="400"/>
      <c r="BF19" s="97"/>
      <c r="BG19" s="400"/>
      <c r="BH19" s="97"/>
      <c r="BI19" s="400"/>
      <c r="BJ19" s="97"/>
      <c r="BK19" s="400"/>
      <c r="BL19" s="97"/>
      <c r="BM19" s="400"/>
      <c r="BN19" s="97"/>
      <c r="BO19" s="400"/>
      <c r="BP19" s="97"/>
      <c r="BQ19" s="400"/>
      <c r="BR19" s="97"/>
      <c r="BS19" s="400"/>
      <c r="BT19" s="97"/>
      <c r="BU19" s="400"/>
      <c r="BV19" s="328"/>
      <c r="BW19" s="329"/>
      <c r="BX19" s="97"/>
      <c r="BY19" s="400"/>
      <c r="BZ19" s="357"/>
      <c r="CA19" s="400"/>
      <c r="CB19" s="97"/>
      <c r="CC19" s="400"/>
      <c r="CD19" s="97"/>
      <c r="CE19" s="400"/>
      <c r="CF19" s="97"/>
      <c r="CG19" s="400"/>
      <c r="CH19" s="97"/>
      <c r="CI19" s="400"/>
      <c r="CJ19" s="357"/>
      <c r="CK19" s="400"/>
      <c r="CL19" s="97"/>
      <c r="CM19" s="400"/>
      <c r="CN19" s="97"/>
      <c r="CO19" s="400"/>
      <c r="CP19" s="357"/>
      <c r="CQ19" s="400"/>
      <c r="CR19" s="357"/>
      <c r="CS19" s="400"/>
      <c r="CT19" s="357"/>
      <c r="CU19" s="400"/>
      <c r="CV19" s="97"/>
      <c r="CW19" s="400"/>
      <c r="CX19" s="97"/>
      <c r="CY19" s="400"/>
      <c r="CZ19" s="97"/>
      <c r="DA19" s="400"/>
      <c r="DB19" s="357"/>
      <c r="DC19" s="400"/>
      <c r="DD19" s="97"/>
      <c r="DE19" s="400"/>
      <c r="DF19" s="97"/>
      <c r="DG19" s="400"/>
      <c r="DH19" s="97"/>
      <c r="DI19" s="400"/>
      <c r="DJ19" s="97"/>
      <c r="DK19" s="400"/>
      <c r="DL19" s="97"/>
      <c r="DM19" s="400"/>
      <c r="DN19" s="97"/>
      <c r="DO19" s="400"/>
      <c r="DP19" s="97"/>
      <c r="DQ19" s="400"/>
      <c r="DR19" s="97"/>
      <c r="DS19" s="400"/>
      <c r="DT19" s="97"/>
      <c r="DU19" s="400"/>
      <c r="DV19" s="97"/>
      <c r="DW19" s="400"/>
      <c r="DX19" s="97"/>
      <c r="DY19" s="400"/>
      <c r="DZ19" s="97"/>
      <c r="EA19" s="401"/>
      <c r="EB19" s="97"/>
      <c r="EC19" s="400"/>
      <c r="ED19" s="97"/>
      <c r="EE19" s="400"/>
      <c r="EF19" s="97"/>
      <c r="EG19" s="400"/>
      <c r="EH19" s="97"/>
      <c r="EI19" s="400">
        <f t="shared" si="2"/>
        <v>0</v>
      </c>
      <c r="EJ19" s="97"/>
      <c r="EK19" s="400"/>
      <c r="EL19" s="402">
        <f t="shared" si="3"/>
        <v>0</v>
      </c>
      <c r="EM19" s="402">
        <f t="shared" si="3"/>
        <v>0</v>
      </c>
    </row>
    <row r="20" spans="1:143" x14ac:dyDescent="0.25">
      <c r="A20" s="344"/>
      <c r="B20" s="259" t="s">
        <v>939</v>
      </c>
      <c r="C20" s="260"/>
      <c r="D20" s="92" t="s">
        <v>940</v>
      </c>
      <c r="E20" s="246">
        <v>13540</v>
      </c>
      <c r="F20" s="404">
        <v>9.7899999999999991</v>
      </c>
      <c r="G20" s="269">
        <v>1</v>
      </c>
      <c r="H20" s="247">
        <v>1</v>
      </c>
      <c r="I20" s="262"/>
      <c r="J20" s="270">
        <v>1.4</v>
      </c>
      <c r="K20" s="270">
        <v>1.68</v>
      </c>
      <c r="L20" s="270">
        <v>2.23</v>
      </c>
      <c r="M20" s="271">
        <v>2.57</v>
      </c>
      <c r="N20" s="97"/>
      <c r="O20" s="400"/>
      <c r="P20" s="366"/>
      <c r="Q20" s="400"/>
      <c r="R20" s="357"/>
      <c r="T20" s="405"/>
      <c r="U20" s="98">
        <f t="shared" si="4"/>
        <v>0</v>
      </c>
      <c r="V20" s="97"/>
      <c r="W20" s="357"/>
      <c r="X20" s="97"/>
      <c r="Y20" s="400"/>
      <c r="Z20" s="357"/>
      <c r="AA20" s="400"/>
      <c r="AB20" s="357"/>
      <c r="AC20" s="400"/>
      <c r="AD20" s="357"/>
      <c r="AE20" s="400"/>
      <c r="AF20" s="357"/>
      <c r="AG20" s="400"/>
      <c r="AH20" s="97"/>
      <c r="AI20" s="400"/>
      <c r="AJ20" s="357"/>
      <c r="AK20" s="357"/>
      <c r="AL20" s="97"/>
      <c r="AM20" s="400"/>
      <c r="AN20" s="97"/>
      <c r="AO20" s="400"/>
      <c r="AP20" s="357"/>
      <c r="AQ20" s="400"/>
      <c r="AR20" s="97"/>
      <c r="AS20" s="400"/>
      <c r="AT20" s="97"/>
      <c r="AU20" s="400"/>
      <c r="AV20" s="97"/>
      <c r="AW20" s="357"/>
      <c r="AX20" s="97"/>
      <c r="AY20" s="400"/>
      <c r="AZ20" s="97"/>
      <c r="BA20" s="400"/>
      <c r="BB20" s="97"/>
      <c r="BC20" s="400"/>
      <c r="BD20" s="97"/>
      <c r="BE20" s="400"/>
      <c r="BF20" s="97"/>
      <c r="BG20" s="400"/>
      <c r="BH20" s="97"/>
      <c r="BI20" s="400"/>
      <c r="BJ20" s="97"/>
      <c r="BK20" s="400"/>
      <c r="BL20" s="97"/>
      <c r="BM20" s="400"/>
      <c r="BN20" s="97"/>
      <c r="BO20" s="400"/>
      <c r="BP20" s="97"/>
      <c r="BQ20" s="400"/>
      <c r="BR20" s="97"/>
      <c r="BS20" s="400"/>
      <c r="BT20" s="97"/>
      <c r="BU20" s="400"/>
      <c r="BV20" s="328"/>
      <c r="BW20" s="329"/>
      <c r="BX20" s="97"/>
      <c r="BY20" s="400"/>
      <c r="BZ20" s="357"/>
      <c r="CA20" s="400"/>
      <c r="CB20" s="97"/>
      <c r="CC20" s="400"/>
      <c r="CD20" s="97"/>
      <c r="CE20" s="400"/>
      <c r="CF20" s="97"/>
      <c r="CG20" s="400"/>
      <c r="CH20" s="97"/>
      <c r="CI20" s="400"/>
      <c r="CJ20" s="357"/>
      <c r="CK20" s="400"/>
      <c r="CL20" s="97"/>
      <c r="CM20" s="400"/>
      <c r="CN20" s="97"/>
      <c r="CO20" s="400"/>
      <c r="CP20" s="357"/>
      <c r="CQ20" s="400"/>
      <c r="CR20" s="357"/>
      <c r="CS20" s="400"/>
      <c r="CT20" s="357"/>
      <c r="CU20" s="400"/>
      <c r="CV20" s="97"/>
      <c r="CW20" s="400"/>
      <c r="CX20" s="97"/>
      <c r="CY20" s="400"/>
      <c r="CZ20" s="97"/>
      <c r="DA20" s="400"/>
      <c r="DB20" s="357"/>
      <c r="DC20" s="400"/>
      <c r="DD20" s="97"/>
      <c r="DE20" s="400"/>
      <c r="DF20" s="97"/>
      <c r="DG20" s="400"/>
      <c r="DH20" s="97"/>
      <c r="DI20" s="400"/>
      <c r="DJ20" s="97"/>
      <c r="DK20" s="400"/>
      <c r="DL20" s="97"/>
      <c r="DM20" s="400"/>
      <c r="DN20" s="97"/>
      <c r="DO20" s="400"/>
      <c r="DP20" s="97"/>
      <c r="DQ20" s="400"/>
      <c r="DR20" s="97"/>
      <c r="DS20" s="400"/>
      <c r="DT20" s="97"/>
      <c r="DU20" s="400"/>
      <c r="DV20" s="97"/>
      <c r="DW20" s="400"/>
      <c r="DX20" s="97"/>
      <c r="DY20" s="400"/>
      <c r="DZ20" s="97"/>
      <c r="EA20" s="401"/>
      <c r="EB20" s="97"/>
      <c r="EC20" s="400"/>
      <c r="ED20" s="97"/>
      <c r="EE20" s="400"/>
      <c r="EF20" s="97"/>
      <c r="EG20" s="400"/>
      <c r="EH20" s="97"/>
      <c r="EI20" s="400">
        <f t="shared" si="2"/>
        <v>0</v>
      </c>
      <c r="EJ20" s="97"/>
      <c r="EK20" s="400"/>
      <c r="EL20" s="402">
        <f t="shared" si="3"/>
        <v>0</v>
      </c>
      <c r="EM20" s="402">
        <f t="shared" si="3"/>
        <v>0</v>
      </c>
    </row>
    <row r="21" spans="1:143" x14ac:dyDescent="0.25">
      <c r="A21" s="344"/>
      <c r="B21" s="259" t="s">
        <v>941</v>
      </c>
      <c r="C21" s="260"/>
      <c r="D21" s="148" t="s">
        <v>942</v>
      </c>
      <c r="E21" s="246">
        <v>13540</v>
      </c>
      <c r="F21" s="404">
        <v>9.7899999999999991</v>
      </c>
      <c r="G21" s="269">
        <v>1</v>
      </c>
      <c r="H21" s="247">
        <v>1</v>
      </c>
      <c r="I21" s="262"/>
      <c r="J21" s="270">
        <v>1.4</v>
      </c>
      <c r="K21" s="270">
        <v>1.68</v>
      </c>
      <c r="L21" s="270">
        <v>2.23</v>
      </c>
      <c r="M21" s="271">
        <v>2.57</v>
      </c>
      <c r="N21" s="97"/>
      <c r="O21" s="400"/>
      <c r="P21" s="366"/>
      <c r="Q21" s="400"/>
      <c r="R21" s="357"/>
      <c r="S21" s="357"/>
      <c r="T21" s="326"/>
      <c r="U21" s="98">
        <f t="shared" si="4"/>
        <v>0</v>
      </c>
      <c r="V21" s="97"/>
      <c r="W21" s="357"/>
      <c r="X21" s="97"/>
      <c r="Y21" s="400"/>
      <c r="Z21" s="357"/>
      <c r="AA21" s="400"/>
      <c r="AB21" s="357"/>
      <c r="AC21" s="400"/>
      <c r="AD21" s="357"/>
      <c r="AE21" s="400"/>
      <c r="AF21" s="357"/>
      <c r="AG21" s="400"/>
      <c r="AH21" s="97"/>
      <c r="AI21" s="400"/>
      <c r="AJ21" s="357"/>
      <c r="AK21" s="357"/>
      <c r="AL21" s="97"/>
      <c r="AM21" s="400"/>
      <c r="AN21" s="97"/>
      <c r="AO21" s="400"/>
      <c r="AP21" s="357"/>
      <c r="AQ21" s="400"/>
      <c r="AR21" s="97"/>
      <c r="AS21" s="400"/>
      <c r="AT21" s="97"/>
      <c r="AU21" s="400"/>
      <c r="AV21" s="97"/>
      <c r="AW21" s="357"/>
      <c r="AX21" s="97"/>
      <c r="AY21" s="400"/>
      <c r="AZ21" s="97"/>
      <c r="BA21" s="400"/>
      <c r="BB21" s="97"/>
      <c r="BC21" s="400"/>
      <c r="BD21" s="97"/>
      <c r="BE21" s="400"/>
      <c r="BF21" s="97"/>
      <c r="BG21" s="400"/>
      <c r="BH21" s="97"/>
      <c r="BI21" s="400"/>
      <c r="BJ21" s="97"/>
      <c r="BK21" s="400"/>
      <c r="BL21" s="97"/>
      <c r="BM21" s="400"/>
      <c r="BN21" s="97"/>
      <c r="BO21" s="400"/>
      <c r="BP21" s="97"/>
      <c r="BQ21" s="400"/>
      <c r="BR21" s="97"/>
      <c r="BS21" s="400"/>
      <c r="BT21" s="97"/>
      <c r="BU21" s="400"/>
      <c r="BV21" s="328"/>
      <c r="BW21" s="329"/>
      <c r="BX21" s="97"/>
      <c r="BY21" s="400"/>
      <c r="BZ21" s="357"/>
      <c r="CA21" s="400"/>
      <c r="CB21" s="97"/>
      <c r="CC21" s="400"/>
      <c r="CD21" s="97"/>
      <c r="CE21" s="400"/>
      <c r="CF21" s="97"/>
      <c r="CG21" s="400"/>
      <c r="CH21" s="97"/>
      <c r="CI21" s="400"/>
      <c r="CJ21" s="357"/>
      <c r="CK21" s="400"/>
      <c r="CL21" s="97"/>
      <c r="CM21" s="400"/>
      <c r="CN21" s="97"/>
      <c r="CO21" s="400"/>
      <c r="CP21" s="357"/>
      <c r="CQ21" s="400"/>
      <c r="CR21" s="357"/>
      <c r="CS21" s="400"/>
      <c r="CT21" s="357"/>
      <c r="CU21" s="400"/>
      <c r="CV21" s="97"/>
      <c r="CW21" s="400"/>
      <c r="CX21" s="97"/>
      <c r="CY21" s="400"/>
      <c r="CZ21" s="97"/>
      <c r="DA21" s="400"/>
      <c r="DB21" s="357"/>
      <c r="DC21" s="400"/>
      <c r="DD21" s="97"/>
      <c r="DE21" s="400"/>
      <c r="DF21" s="97"/>
      <c r="DG21" s="400"/>
      <c r="DH21" s="97"/>
      <c r="DI21" s="400"/>
      <c r="DJ21" s="97"/>
      <c r="DK21" s="400"/>
      <c r="DL21" s="97"/>
      <c r="DM21" s="400"/>
      <c r="DN21" s="97"/>
      <c r="DO21" s="400"/>
      <c r="DP21" s="97"/>
      <c r="DQ21" s="400"/>
      <c r="DR21" s="97"/>
      <c r="DS21" s="400"/>
      <c r="DT21" s="97"/>
      <c r="DU21" s="400"/>
      <c r="DV21" s="97"/>
      <c r="DW21" s="400"/>
      <c r="DX21" s="97"/>
      <c r="DY21" s="400"/>
      <c r="DZ21" s="97"/>
      <c r="EA21" s="401"/>
      <c r="EB21" s="97"/>
      <c r="EC21" s="400"/>
      <c r="ED21" s="97"/>
      <c r="EE21" s="400"/>
      <c r="EF21" s="97"/>
      <c r="EG21" s="400"/>
      <c r="EH21" s="97"/>
      <c r="EI21" s="400">
        <f t="shared" si="2"/>
        <v>0</v>
      </c>
      <c r="EJ21" s="97"/>
      <c r="EK21" s="400"/>
      <c r="EL21" s="402">
        <f t="shared" si="3"/>
        <v>0</v>
      </c>
      <c r="EM21" s="402">
        <f t="shared" si="3"/>
        <v>0</v>
      </c>
    </row>
    <row r="22" spans="1:143" ht="16.5" x14ac:dyDescent="0.25">
      <c r="A22" s="344"/>
      <c r="B22" s="259" t="s">
        <v>943</v>
      </c>
      <c r="C22" s="260"/>
      <c r="D22" s="92" t="s">
        <v>944</v>
      </c>
      <c r="E22" s="246">
        <v>13540</v>
      </c>
      <c r="F22" s="404">
        <v>9.7899999999999991</v>
      </c>
      <c r="G22" s="261">
        <v>0.6</v>
      </c>
      <c r="H22" s="247">
        <v>1</v>
      </c>
      <c r="I22" s="262"/>
      <c r="J22" s="270">
        <v>1.4</v>
      </c>
      <c r="K22" s="270">
        <v>1.68</v>
      </c>
      <c r="L22" s="270">
        <v>2.23</v>
      </c>
      <c r="M22" s="271">
        <v>2.57</v>
      </c>
      <c r="N22" s="97"/>
      <c r="O22" s="400"/>
      <c r="P22" s="366"/>
      <c r="Q22" s="400"/>
      <c r="R22" s="357"/>
      <c r="S22" s="357"/>
      <c r="T22" s="326"/>
      <c r="U22" s="98">
        <f t="shared" si="4"/>
        <v>0</v>
      </c>
      <c r="V22" s="97"/>
      <c r="W22" s="357"/>
      <c r="X22" s="97"/>
      <c r="Y22" s="400"/>
      <c r="Z22" s="357"/>
      <c r="AA22" s="400"/>
      <c r="AB22" s="357"/>
      <c r="AC22" s="400"/>
      <c r="AD22" s="357"/>
      <c r="AE22" s="400"/>
      <c r="AF22" s="357"/>
      <c r="AG22" s="400"/>
      <c r="AH22" s="97"/>
      <c r="AI22" s="400"/>
      <c r="AJ22" s="357"/>
      <c r="AK22" s="357"/>
      <c r="AL22" s="97"/>
      <c r="AM22" s="400"/>
      <c r="AN22" s="97"/>
      <c r="AO22" s="400"/>
      <c r="AP22" s="357"/>
      <c r="AQ22" s="400"/>
      <c r="AR22" s="97"/>
      <c r="AS22" s="400"/>
      <c r="AT22" s="97"/>
      <c r="AU22" s="400"/>
      <c r="AV22" s="97"/>
      <c r="AW22" s="357"/>
      <c r="AX22" s="97"/>
      <c r="AY22" s="400"/>
      <c r="AZ22" s="97"/>
      <c r="BA22" s="400"/>
      <c r="BB22" s="97"/>
      <c r="BC22" s="400"/>
      <c r="BD22" s="97"/>
      <c r="BE22" s="400"/>
      <c r="BF22" s="97"/>
      <c r="BG22" s="400"/>
      <c r="BH22" s="97"/>
      <c r="BI22" s="400"/>
      <c r="BJ22" s="97"/>
      <c r="BK22" s="400"/>
      <c r="BL22" s="97"/>
      <c r="BM22" s="400"/>
      <c r="BN22" s="97"/>
      <c r="BO22" s="400"/>
      <c r="BP22" s="97"/>
      <c r="BQ22" s="400"/>
      <c r="BR22" s="97"/>
      <c r="BS22" s="400"/>
      <c r="BT22" s="97"/>
      <c r="BU22" s="400"/>
      <c r="BV22" s="328"/>
      <c r="BW22" s="329"/>
      <c r="BX22" s="97"/>
      <c r="BY22" s="400"/>
      <c r="BZ22" s="357"/>
      <c r="CA22" s="400"/>
      <c r="CB22" s="97"/>
      <c r="CC22" s="400"/>
      <c r="CD22" s="97"/>
      <c r="CE22" s="400"/>
      <c r="CF22" s="97"/>
      <c r="CG22" s="400"/>
      <c r="CH22" s="97"/>
      <c r="CI22" s="400"/>
      <c r="CJ22" s="357"/>
      <c r="CK22" s="400"/>
      <c r="CL22" s="97"/>
      <c r="CM22" s="400"/>
      <c r="CN22" s="97"/>
      <c r="CO22" s="400"/>
      <c r="CP22" s="357"/>
      <c r="CQ22" s="400"/>
      <c r="CR22" s="357"/>
      <c r="CS22" s="400"/>
      <c r="CT22" s="357"/>
      <c r="CU22" s="400"/>
      <c r="CV22" s="97"/>
      <c r="CW22" s="400"/>
      <c r="CX22" s="97"/>
      <c r="CY22" s="400"/>
      <c r="CZ22" s="97"/>
      <c r="DA22" s="400"/>
      <c r="DB22" s="357"/>
      <c r="DC22" s="400"/>
      <c r="DD22" s="97"/>
      <c r="DE22" s="400"/>
      <c r="DF22" s="97"/>
      <c r="DG22" s="400"/>
      <c r="DH22" s="97"/>
      <c r="DI22" s="400"/>
      <c r="DJ22" s="97"/>
      <c r="DK22" s="400"/>
      <c r="DL22" s="97"/>
      <c r="DM22" s="400"/>
      <c r="DN22" s="97"/>
      <c r="DO22" s="400"/>
      <c r="DP22" s="97"/>
      <c r="DQ22" s="400"/>
      <c r="DR22" s="97"/>
      <c r="DS22" s="400"/>
      <c r="DT22" s="97"/>
      <c r="DU22" s="400"/>
      <c r="DV22" s="97"/>
      <c r="DW22" s="400"/>
      <c r="DX22" s="97"/>
      <c r="DY22" s="400"/>
      <c r="DZ22" s="97"/>
      <c r="EA22" s="401"/>
      <c r="EB22" s="97"/>
      <c r="EC22" s="400"/>
      <c r="ED22" s="97"/>
      <c r="EE22" s="400"/>
      <c r="EF22" s="97"/>
      <c r="EG22" s="400"/>
      <c r="EH22" s="97"/>
      <c r="EI22" s="400">
        <f t="shared" si="2"/>
        <v>0</v>
      </c>
      <c r="EJ22" s="97"/>
      <c r="EK22" s="400"/>
      <c r="EL22" s="402">
        <f t="shared" si="3"/>
        <v>0</v>
      </c>
      <c r="EM22" s="402">
        <f t="shared" si="3"/>
        <v>0</v>
      </c>
    </row>
    <row r="23" spans="1:143" ht="16.5" x14ac:dyDescent="0.25">
      <c r="A23" s="344"/>
      <c r="B23" s="259" t="s">
        <v>945</v>
      </c>
      <c r="C23" s="260"/>
      <c r="D23" s="92" t="s">
        <v>946</v>
      </c>
      <c r="E23" s="246">
        <v>13540</v>
      </c>
      <c r="F23" s="406">
        <v>9.7899999999999991</v>
      </c>
      <c r="G23" s="261">
        <v>0.6</v>
      </c>
      <c r="H23" s="247">
        <v>1</v>
      </c>
      <c r="I23" s="262"/>
      <c r="J23" s="270">
        <v>1.4</v>
      </c>
      <c r="K23" s="270">
        <v>1.68</v>
      </c>
      <c r="L23" s="270">
        <v>2.23</v>
      </c>
      <c r="M23" s="271">
        <v>2.57</v>
      </c>
      <c r="N23" s="97"/>
      <c r="O23" s="400"/>
      <c r="P23" s="366"/>
      <c r="Q23" s="400"/>
      <c r="R23" s="357"/>
      <c r="S23" s="357"/>
      <c r="T23" s="326"/>
      <c r="U23" s="98">
        <f t="shared" si="4"/>
        <v>0</v>
      </c>
      <c r="V23" s="97"/>
      <c r="W23" s="357"/>
      <c r="X23" s="97"/>
      <c r="Y23" s="400"/>
      <c r="Z23" s="357"/>
      <c r="AA23" s="400"/>
      <c r="AB23" s="357"/>
      <c r="AC23" s="400"/>
      <c r="AD23" s="357"/>
      <c r="AE23" s="400"/>
      <c r="AF23" s="357"/>
      <c r="AG23" s="400"/>
      <c r="AH23" s="97"/>
      <c r="AI23" s="400"/>
      <c r="AJ23" s="357"/>
      <c r="AK23" s="357"/>
      <c r="AL23" s="97"/>
      <c r="AM23" s="400"/>
      <c r="AN23" s="97"/>
      <c r="AO23" s="400"/>
      <c r="AP23" s="357"/>
      <c r="AQ23" s="400"/>
      <c r="AR23" s="97"/>
      <c r="AS23" s="400"/>
      <c r="AT23" s="97"/>
      <c r="AU23" s="400"/>
      <c r="AV23" s="97"/>
      <c r="AW23" s="357"/>
      <c r="AX23" s="97"/>
      <c r="AY23" s="400"/>
      <c r="AZ23" s="97"/>
      <c r="BA23" s="400"/>
      <c r="BB23" s="97"/>
      <c r="BC23" s="400"/>
      <c r="BD23" s="97"/>
      <c r="BE23" s="400"/>
      <c r="BF23" s="97"/>
      <c r="BG23" s="400"/>
      <c r="BH23" s="97"/>
      <c r="BI23" s="400"/>
      <c r="BJ23" s="97"/>
      <c r="BK23" s="400"/>
      <c r="BL23" s="97"/>
      <c r="BM23" s="400"/>
      <c r="BN23" s="97"/>
      <c r="BO23" s="400"/>
      <c r="BP23" s="97"/>
      <c r="BQ23" s="400"/>
      <c r="BR23" s="97"/>
      <c r="BS23" s="400"/>
      <c r="BT23" s="97"/>
      <c r="BU23" s="400"/>
      <c r="BV23" s="328"/>
      <c r="BW23" s="329"/>
      <c r="BX23" s="97"/>
      <c r="BY23" s="400"/>
      <c r="BZ23" s="357"/>
      <c r="CA23" s="400"/>
      <c r="CB23" s="97"/>
      <c r="CC23" s="400"/>
      <c r="CD23" s="97"/>
      <c r="CE23" s="400"/>
      <c r="CF23" s="97"/>
      <c r="CG23" s="400"/>
      <c r="CH23" s="97"/>
      <c r="CI23" s="400"/>
      <c r="CJ23" s="357"/>
      <c r="CK23" s="400"/>
      <c r="CL23" s="97"/>
      <c r="CM23" s="400"/>
      <c r="CN23" s="97"/>
      <c r="CO23" s="400"/>
      <c r="CP23" s="357"/>
      <c r="CQ23" s="400"/>
      <c r="CR23" s="357"/>
      <c r="CS23" s="400"/>
      <c r="CT23" s="357"/>
      <c r="CU23" s="400"/>
      <c r="CV23" s="97"/>
      <c r="CW23" s="400"/>
      <c r="CX23" s="97"/>
      <c r="CY23" s="400"/>
      <c r="CZ23" s="97"/>
      <c r="DA23" s="400"/>
      <c r="DB23" s="357"/>
      <c r="DC23" s="400"/>
      <c r="DD23" s="97"/>
      <c r="DE23" s="400"/>
      <c r="DF23" s="97"/>
      <c r="DG23" s="400"/>
      <c r="DH23" s="97"/>
      <c r="DI23" s="400"/>
      <c r="DJ23" s="97"/>
      <c r="DK23" s="400"/>
      <c r="DL23" s="97"/>
      <c r="DM23" s="400"/>
      <c r="DN23" s="97"/>
      <c r="DO23" s="400"/>
      <c r="DP23" s="97"/>
      <c r="DQ23" s="400"/>
      <c r="DR23" s="97"/>
      <c r="DS23" s="400"/>
      <c r="DT23" s="97"/>
      <c r="DU23" s="400"/>
      <c r="DV23" s="97"/>
      <c r="DW23" s="400"/>
      <c r="DX23" s="97"/>
      <c r="DY23" s="400"/>
      <c r="DZ23" s="97"/>
      <c r="EA23" s="401"/>
      <c r="EB23" s="97"/>
      <c r="EC23" s="400"/>
      <c r="ED23" s="97"/>
      <c r="EE23" s="400"/>
      <c r="EF23" s="97"/>
      <c r="EG23" s="400"/>
      <c r="EH23" s="97"/>
      <c r="EI23" s="400">
        <f t="shared" si="2"/>
        <v>0</v>
      </c>
      <c r="EJ23" s="97"/>
      <c r="EK23" s="400"/>
      <c r="EL23" s="402">
        <f t="shared" si="3"/>
        <v>0</v>
      </c>
      <c r="EM23" s="402">
        <f t="shared" si="3"/>
        <v>0</v>
      </c>
    </row>
    <row r="24" spans="1:143" ht="30" x14ac:dyDescent="0.25">
      <c r="A24" s="344"/>
      <c r="B24" s="259" t="s">
        <v>947</v>
      </c>
      <c r="C24" s="260"/>
      <c r="D24" s="92" t="s">
        <v>948</v>
      </c>
      <c r="E24" s="246">
        <v>13540</v>
      </c>
      <c r="F24" s="406">
        <v>9.7899999999999991</v>
      </c>
      <c r="G24" s="261">
        <v>0.19</v>
      </c>
      <c r="H24" s="247">
        <v>1</v>
      </c>
      <c r="I24" s="262"/>
      <c r="J24" s="270">
        <v>1.4</v>
      </c>
      <c r="K24" s="270">
        <v>1.68</v>
      </c>
      <c r="L24" s="270">
        <v>2.23</v>
      </c>
      <c r="M24" s="271">
        <v>2.57</v>
      </c>
      <c r="N24" s="97"/>
      <c r="O24" s="400"/>
      <c r="P24" s="366"/>
      <c r="Q24" s="400"/>
      <c r="R24" s="357"/>
      <c r="S24" s="357"/>
      <c r="T24" s="326"/>
      <c r="U24" s="98">
        <f t="shared" si="4"/>
        <v>0</v>
      </c>
      <c r="V24" s="97"/>
      <c r="W24" s="357"/>
      <c r="X24" s="97"/>
      <c r="Y24" s="400"/>
      <c r="Z24" s="357"/>
      <c r="AA24" s="400"/>
      <c r="AB24" s="357"/>
      <c r="AC24" s="400"/>
      <c r="AD24" s="357"/>
      <c r="AE24" s="400"/>
      <c r="AF24" s="357"/>
      <c r="AG24" s="400"/>
      <c r="AH24" s="97"/>
      <c r="AI24" s="400"/>
      <c r="AJ24" s="357"/>
      <c r="AK24" s="357"/>
      <c r="AL24" s="97"/>
      <c r="AM24" s="400"/>
      <c r="AN24" s="97"/>
      <c r="AO24" s="400"/>
      <c r="AP24" s="357"/>
      <c r="AQ24" s="400"/>
      <c r="AR24" s="97"/>
      <c r="AS24" s="400"/>
      <c r="AT24" s="97"/>
      <c r="AU24" s="400"/>
      <c r="AV24" s="97"/>
      <c r="AW24" s="357"/>
      <c r="AX24" s="97"/>
      <c r="AY24" s="400"/>
      <c r="AZ24" s="97"/>
      <c r="BA24" s="400"/>
      <c r="BB24" s="97"/>
      <c r="BC24" s="400"/>
      <c r="BD24" s="97"/>
      <c r="BE24" s="400"/>
      <c r="BF24" s="97"/>
      <c r="BG24" s="400"/>
      <c r="BH24" s="97"/>
      <c r="BI24" s="400"/>
      <c r="BJ24" s="97"/>
      <c r="BK24" s="400"/>
      <c r="BL24" s="97"/>
      <c r="BM24" s="400"/>
      <c r="BN24" s="97"/>
      <c r="BO24" s="400"/>
      <c r="BP24" s="97"/>
      <c r="BQ24" s="400"/>
      <c r="BR24" s="97"/>
      <c r="BS24" s="400"/>
      <c r="BT24" s="97"/>
      <c r="BU24" s="400"/>
      <c r="BV24" s="328"/>
      <c r="BW24" s="329"/>
      <c r="BX24" s="97"/>
      <c r="BY24" s="400"/>
      <c r="BZ24" s="357"/>
      <c r="CA24" s="400"/>
      <c r="CB24" s="97"/>
      <c r="CC24" s="400"/>
      <c r="CD24" s="97"/>
      <c r="CE24" s="400"/>
      <c r="CF24" s="97"/>
      <c r="CG24" s="400"/>
      <c r="CH24" s="97"/>
      <c r="CI24" s="400"/>
      <c r="CJ24" s="357"/>
      <c r="CK24" s="400"/>
      <c r="CL24" s="97"/>
      <c r="CM24" s="400"/>
      <c r="CN24" s="97"/>
      <c r="CO24" s="400"/>
      <c r="CP24" s="357"/>
      <c r="CQ24" s="400"/>
      <c r="CR24" s="357"/>
      <c r="CS24" s="400"/>
      <c r="CT24" s="357"/>
      <c r="CU24" s="400"/>
      <c r="CV24" s="97"/>
      <c r="CW24" s="400"/>
      <c r="CX24" s="97"/>
      <c r="CY24" s="400"/>
      <c r="CZ24" s="97"/>
      <c r="DA24" s="400"/>
      <c r="DB24" s="357"/>
      <c r="DC24" s="400"/>
      <c r="DD24" s="97"/>
      <c r="DE24" s="400"/>
      <c r="DF24" s="97"/>
      <c r="DG24" s="400"/>
      <c r="DH24" s="97"/>
      <c r="DI24" s="400"/>
      <c r="DJ24" s="97"/>
      <c r="DK24" s="400"/>
      <c r="DL24" s="97"/>
      <c r="DM24" s="400"/>
      <c r="DN24" s="97"/>
      <c r="DO24" s="400"/>
      <c r="DP24" s="97"/>
      <c r="DQ24" s="400"/>
      <c r="DR24" s="97"/>
      <c r="DS24" s="400"/>
      <c r="DT24" s="97"/>
      <c r="DU24" s="400"/>
      <c r="DV24" s="97"/>
      <c r="DW24" s="400"/>
      <c r="DX24" s="97"/>
      <c r="DY24" s="400"/>
      <c r="DZ24" s="97"/>
      <c r="EA24" s="401"/>
      <c r="EB24" s="97"/>
      <c r="EC24" s="400"/>
      <c r="ED24" s="97"/>
      <c r="EE24" s="400"/>
      <c r="EF24" s="97"/>
      <c r="EG24" s="400"/>
      <c r="EH24" s="97"/>
      <c r="EI24" s="400">
        <f t="shared" si="2"/>
        <v>0</v>
      </c>
      <c r="EJ24" s="97"/>
      <c r="EK24" s="400"/>
      <c r="EL24" s="402">
        <f t="shared" si="3"/>
        <v>0</v>
      </c>
      <c r="EM24" s="402">
        <f t="shared" si="3"/>
        <v>0</v>
      </c>
    </row>
    <row r="25" spans="1:143" s="348" customFormat="1" ht="30" x14ac:dyDescent="0.25">
      <c r="A25" s="91"/>
      <c r="B25" s="91">
        <v>6</v>
      </c>
      <c r="C25" s="245" t="s">
        <v>949</v>
      </c>
      <c r="D25" s="168" t="s">
        <v>950</v>
      </c>
      <c r="E25" s="246">
        <v>13540</v>
      </c>
      <c r="F25" s="95">
        <v>0.33</v>
      </c>
      <c r="G25" s="95"/>
      <c r="H25" s="247">
        <v>1</v>
      </c>
      <c r="I25" s="248"/>
      <c r="J25" s="95">
        <v>1.4</v>
      </c>
      <c r="K25" s="95">
        <v>1.68</v>
      </c>
      <c r="L25" s="95">
        <v>2.23</v>
      </c>
      <c r="M25" s="96">
        <v>2.57</v>
      </c>
      <c r="N25" s="97"/>
      <c r="O25" s="400">
        <f>N25*E25*F25*H25*J25*$O$10</f>
        <v>0</v>
      </c>
      <c r="P25" s="366"/>
      <c r="Q25" s="400">
        <f>P25*E25*F25*H25*J25*$Q$10</f>
        <v>0</v>
      </c>
      <c r="R25" s="357"/>
      <c r="S25" s="357">
        <f>R25*E25*F25*H25*J25*$S$10</f>
        <v>0</v>
      </c>
      <c r="T25" s="97"/>
      <c r="U25" s="400">
        <f>SUM(T25*$E25*$F25*$H25*$J25*$U$10)</f>
        <v>0</v>
      </c>
      <c r="V25" s="97"/>
      <c r="W25" s="357">
        <f>SUM(V25*E25*F25*H25*J25*$W$10)</f>
        <v>0</v>
      </c>
      <c r="X25" s="97"/>
      <c r="Y25" s="400">
        <f>SUM(X25*E25*F25*H25*J25*$Y$10)</f>
        <v>0</v>
      </c>
      <c r="Z25" s="357"/>
      <c r="AA25" s="400">
        <f>SUM(Z25*E25*F25*H25*J25*$AA$10)</f>
        <v>0</v>
      </c>
      <c r="AB25" s="357"/>
      <c r="AC25" s="400">
        <f>SUM(AB25*E25*F25*H25*J25*$AC$10)</f>
        <v>0</v>
      </c>
      <c r="AD25" s="357"/>
      <c r="AE25" s="400">
        <f>SUM(AD25*E25*F25*H25*K25*$AE$10)</f>
        <v>0</v>
      </c>
      <c r="AF25" s="357"/>
      <c r="AG25" s="400">
        <f>SUM(AF25*E25*F25*H25*K25*$AG$10)</f>
        <v>0</v>
      </c>
      <c r="AH25" s="97"/>
      <c r="AI25" s="400">
        <f>SUM(AH25*E25*F25*H25*J25*$AI$10)</f>
        <v>0</v>
      </c>
      <c r="AJ25" s="357"/>
      <c r="AK25" s="357">
        <f>SUM(AJ25*E25*F25*H25*J25*$AK$10)</f>
        <v>0</v>
      </c>
      <c r="AL25" s="97"/>
      <c r="AM25" s="400">
        <f>SUM(AL25*E25*F25*H25*J25*$AM$10)</f>
        <v>0</v>
      </c>
      <c r="AN25" s="113"/>
      <c r="AO25" s="400">
        <f>SUM(AN25*E25*F25*H25*J25*$AO$10)</f>
        <v>0</v>
      </c>
      <c r="AP25" s="357">
        <v>20</v>
      </c>
      <c r="AQ25" s="400">
        <f>SUM(E25*F25*H25*J25*AP25*$AQ$10)</f>
        <v>125109.59999999999</v>
      </c>
      <c r="AR25" s="97"/>
      <c r="AS25" s="400">
        <f>SUM(AR25*E25*F25*H25*J25*$AS$10)</f>
        <v>0</v>
      </c>
      <c r="AT25" s="97"/>
      <c r="AU25" s="400">
        <f>SUM(AT25*E25*F25*H25*J25*$AU$10)</f>
        <v>0</v>
      </c>
      <c r="AV25" s="97"/>
      <c r="AW25" s="357">
        <f>SUM(AV25*E25*F25*H25*J25*$AW$10)</f>
        <v>0</v>
      </c>
      <c r="AX25" s="97"/>
      <c r="AY25" s="400">
        <f>SUM(AX25*E25*F25*H25*J25*$AY$10)</f>
        <v>0</v>
      </c>
      <c r="AZ25" s="97"/>
      <c r="BA25" s="400">
        <f>SUM(AZ25*E25*F25*H25*J25*$BA$10)</f>
        <v>0</v>
      </c>
      <c r="BB25" s="97"/>
      <c r="BC25" s="400">
        <f>SUM(BB25*E25*F25*H25*J25*$BC$10)</f>
        <v>0</v>
      </c>
      <c r="BD25" s="97"/>
      <c r="BE25" s="400">
        <f>SUM(BD25*E25*F25*H25*J25*$BE$10)</f>
        <v>0</v>
      </c>
      <c r="BF25" s="97"/>
      <c r="BG25" s="400">
        <f>BF25*E25*F25*H25*J25*$BG$10</f>
        <v>0</v>
      </c>
      <c r="BH25" s="97"/>
      <c r="BI25" s="400">
        <f>BH25*E25*F25*H25*J25*$BI$10</f>
        <v>0</v>
      </c>
      <c r="BJ25" s="97"/>
      <c r="BK25" s="400">
        <f>BJ25*E25*F25*H25*J25*$BK$10</f>
        <v>0</v>
      </c>
      <c r="BL25" s="97"/>
      <c r="BM25" s="400">
        <f>SUM(BL25*E25*F25*H25*J25*$BM$10)</f>
        <v>0</v>
      </c>
      <c r="BN25" s="97"/>
      <c r="BO25" s="400">
        <f>SUM(BN25*E25*F25*H25*J25*$BO$10)</f>
        <v>0</v>
      </c>
      <c r="BP25" s="97"/>
      <c r="BQ25" s="400">
        <f>SUM(BP25*E25*F25*H25*J25*$BQ$10)</f>
        <v>0</v>
      </c>
      <c r="BR25" s="97"/>
      <c r="BS25" s="400">
        <f>SUM(BR25*E25*F25*H25*J25*$BS$10)</f>
        <v>0</v>
      </c>
      <c r="BT25" s="97"/>
      <c r="BU25" s="400">
        <f>SUM(BT25*E25*F25*H25*J25*$BU$10)</f>
        <v>0</v>
      </c>
      <c r="BV25" s="328"/>
      <c r="BW25" s="329">
        <f>BV25*E25*F25*H25*J25*$BW$10</f>
        <v>0</v>
      </c>
      <c r="BX25" s="97"/>
      <c r="BY25" s="400">
        <f>SUM(BX25*E25*F25*H25*J25*$BY$10)</f>
        <v>0</v>
      </c>
      <c r="BZ25" s="357"/>
      <c r="CA25" s="400">
        <f>SUM(BZ25*E25*F25*H25*J25*$CA$10)</f>
        <v>0</v>
      </c>
      <c r="CB25" s="97"/>
      <c r="CC25" s="400">
        <f>SUM(CB25*E25*F25*H25*J25*$CC$10)</f>
        <v>0</v>
      </c>
      <c r="CD25" s="97"/>
      <c r="CE25" s="400">
        <f>SUM(CD25*E25*F25*H25*J25*$CE$10)</f>
        <v>0</v>
      </c>
      <c r="CF25" s="97"/>
      <c r="CG25" s="400">
        <f>CF25*E25*F25*H25*J25*$CG$10</f>
        <v>0</v>
      </c>
      <c r="CH25" s="97"/>
      <c r="CI25" s="400">
        <f>SUM(CH25*E25*F25*H25*J25*$CI$10)</f>
        <v>0</v>
      </c>
      <c r="CJ25" s="357"/>
      <c r="CK25" s="400">
        <f>SUM(CJ25*E25*F25*H25*K25*$CK$10)</f>
        <v>0</v>
      </c>
      <c r="CL25" s="97"/>
      <c r="CM25" s="400">
        <f>SUM(CL25*E25*F25*H25*K25*$CM$10)</f>
        <v>0</v>
      </c>
      <c r="CN25" s="97"/>
      <c r="CO25" s="400">
        <f>SUM(CN25*E25*F25*H25*K25*$CO$10)</f>
        <v>0</v>
      </c>
      <c r="CP25" s="357"/>
      <c r="CQ25" s="400">
        <f>SUM(CP25*E25*F25*H25*K25*$CQ$10)</f>
        <v>0</v>
      </c>
      <c r="CR25" s="357"/>
      <c r="CS25" s="400">
        <f>SUM(CR25*E25*F25*H25*K25*$CS$10)</f>
        <v>0</v>
      </c>
      <c r="CT25" s="357"/>
      <c r="CU25" s="400">
        <f>SUM(CT25*E25*F25*H25*K25*$CU$10)</f>
        <v>0</v>
      </c>
      <c r="CV25" s="97"/>
      <c r="CW25" s="400">
        <f>SUM(CV25*E25*F25*H25*K25*$CW$10)</f>
        <v>0</v>
      </c>
      <c r="CX25" s="97"/>
      <c r="CY25" s="400">
        <f>SUM(CX25*E25*F25*H25*K25*$CY$10)</f>
        <v>0</v>
      </c>
      <c r="CZ25" s="97"/>
      <c r="DA25" s="400">
        <f>SUM(CZ25*E25*F25*H25*K25*$DA$10)</f>
        <v>0</v>
      </c>
      <c r="DB25" s="357"/>
      <c r="DC25" s="400">
        <f>SUM(DB25*E25*F25*H25*K25*$DC$10)</f>
        <v>0</v>
      </c>
      <c r="DD25" s="97"/>
      <c r="DE25" s="400">
        <f>SUM(DD25*E25*F25*H25*K25*$DE$10)</f>
        <v>0</v>
      </c>
      <c r="DF25" s="97"/>
      <c r="DG25" s="400">
        <f>SUM(DF25*E25*F25*H25*K25*$DG$10)</f>
        <v>0</v>
      </c>
      <c r="DH25" s="97"/>
      <c r="DI25" s="400">
        <f>SUM(DH25*E25*F25*H25*K25*$DI$10)</f>
        <v>0</v>
      </c>
      <c r="DJ25" s="97"/>
      <c r="DK25" s="400">
        <f>SUM(DJ25*E25*F25*H25*K25*$DK$10)</f>
        <v>0</v>
      </c>
      <c r="DL25" s="97"/>
      <c r="DM25" s="400">
        <f>SUM(DL25*E25*F25*H25*K25*$DM$10)</f>
        <v>0</v>
      </c>
      <c r="DN25" s="97"/>
      <c r="DO25" s="400">
        <f>DN25*E25*F25*H25*K25*$DO$10</f>
        <v>0</v>
      </c>
      <c r="DP25" s="97"/>
      <c r="DQ25" s="400">
        <f>SUM(DP25*E25*F25*H25*K25*$DQ$10)</f>
        <v>0</v>
      </c>
      <c r="DR25" s="97"/>
      <c r="DS25" s="400">
        <f>SUM(DR25*E25*F25*H25*K25*$DS$10)</f>
        <v>0</v>
      </c>
      <c r="DT25" s="97"/>
      <c r="DU25" s="400">
        <f>SUM(DT25*E25*F25*H25*L25*$DU$10)</f>
        <v>0</v>
      </c>
      <c r="DV25" s="97"/>
      <c r="DW25" s="400">
        <f>SUM(DV25*E25*F25*H25*M25*$DW$10)</f>
        <v>0</v>
      </c>
      <c r="DX25" s="113"/>
      <c r="DY25" s="400">
        <f>SUM(DX25*E25*F25*H25*J25*$DY$10)</f>
        <v>0</v>
      </c>
      <c r="DZ25" s="97"/>
      <c r="EA25" s="401">
        <f>SUM(DZ25*E25*F25*H25*J25*$EA$10)</f>
        <v>0</v>
      </c>
      <c r="EB25" s="97"/>
      <c r="EC25" s="400">
        <f>SUM(EB25*E25*F25*H25*J25*$EC$10)</f>
        <v>0</v>
      </c>
      <c r="ED25" s="97"/>
      <c r="EE25" s="400">
        <f>SUM(ED25*E25*F25*H25*J25*$EE$10)</f>
        <v>0</v>
      </c>
      <c r="EF25" s="97"/>
      <c r="EG25" s="400">
        <f>EF25*E25*F25*H25*J25*$EG$10</f>
        <v>0</v>
      </c>
      <c r="EH25" s="97"/>
      <c r="EI25" s="400">
        <f t="shared" si="2"/>
        <v>0</v>
      </c>
      <c r="EJ25" s="97"/>
      <c r="EK25" s="400"/>
      <c r="EL25" s="402">
        <f t="shared" si="3"/>
        <v>20</v>
      </c>
      <c r="EM25" s="402">
        <f t="shared" si="3"/>
        <v>125109.59999999999</v>
      </c>
    </row>
    <row r="26" spans="1:143" ht="26.25" customHeight="1" x14ac:dyDescent="0.25">
      <c r="A26" s="91"/>
      <c r="B26" s="91">
        <v>7</v>
      </c>
      <c r="C26" s="245" t="s">
        <v>951</v>
      </c>
      <c r="D26" s="168" t="s">
        <v>952</v>
      </c>
      <c r="E26" s="246">
        <v>13540</v>
      </c>
      <c r="F26" s="95">
        <v>1.04</v>
      </c>
      <c r="G26" s="95"/>
      <c r="H26" s="247">
        <v>1</v>
      </c>
      <c r="I26" s="248"/>
      <c r="J26" s="95">
        <v>1.4</v>
      </c>
      <c r="K26" s="95">
        <v>1.68</v>
      </c>
      <c r="L26" s="95">
        <v>2.23</v>
      </c>
      <c r="M26" s="96">
        <v>2.57</v>
      </c>
      <c r="N26" s="97"/>
      <c r="O26" s="400">
        <f>N26*E26*F26*H26*J26*$O$10</f>
        <v>0</v>
      </c>
      <c r="P26" s="366"/>
      <c r="Q26" s="400">
        <f>P26*E26*F26*H26*J26*$Q$10</f>
        <v>0</v>
      </c>
      <c r="R26" s="357"/>
      <c r="S26" s="357">
        <f>R26*E26*F26*H26*J26*$S$10</f>
        <v>0</v>
      </c>
      <c r="T26" s="97"/>
      <c r="U26" s="400">
        <f>SUM(T26*$E26*$F26*$H26*$J26*$U$10)</f>
        <v>0</v>
      </c>
      <c r="V26" s="97"/>
      <c r="W26" s="357">
        <f>SUM(V26*E26*F26*H26*J26*$W$10)</f>
        <v>0</v>
      </c>
      <c r="X26" s="97"/>
      <c r="Y26" s="400">
        <f>SUM(X26*E26*F26*H26*J26*$Y$10)</f>
        <v>0</v>
      </c>
      <c r="Z26" s="357"/>
      <c r="AA26" s="400">
        <f>SUM(Z26*E26*F26*H26*J26*$AA$10)</f>
        <v>0</v>
      </c>
      <c r="AB26" s="357"/>
      <c r="AC26" s="400">
        <f>SUM(AB26*E26*F26*H26*J26*$AC$10)</f>
        <v>0</v>
      </c>
      <c r="AD26" s="357"/>
      <c r="AE26" s="400">
        <f>SUM(AD26*E26*F26*H26*K26*$AE$10)</f>
        <v>0</v>
      </c>
      <c r="AF26" s="357"/>
      <c r="AG26" s="400">
        <f>SUM(AF26*E26*F26*H26*K26*$AG$10)</f>
        <v>0</v>
      </c>
      <c r="AH26" s="97"/>
      <c r="AI26" s="400">
        <f>SUM(AH26*E26*F26*H26*J26*$AI$10)</f>
        <v>0</v>
      </c>
      <c r="AJ26" s="357"/>
      <c r="AK26" s="357">
        <f>SUM(AJ26*E26*F26*H26*J26*$AK$10)</f>
        <v>0</v>
      </c>
      <c r="AL26" s="97"/>
      <c r="AM26" s="400">
        <f>SUM(AL26*E26*F26*H26*J26*$AM$10)</f>
        <v>0</v>
      </c>
      <c r="AN26" s="104"/>
      <c r="AO26" s="400">
        <f>SUM(AN26*E26*F26*H26*J26*$AO$10)</f>
        <v>0</v>
      </c>
      <c r="AP26" s="357">
        <v>10</v>
      </c>
      <c r="AQ26" s="400">
        <f>SUM(E26*F26*H26*J26*AP26*$AQ$10)</f>
        <v>197142.39999999997</v>
      </c>
      <c r="AR26" s="97">
        <v>6</v>
      </c>
      <c r="AS26" s="400">
        <f>SUM(AR26*E26*F26*H26*J26*$AS$10)</f>
        <v>118285.44</v>
      </c>
      <c r="AT26" s="97"/>
      <c r="AU26" s="400">
        <f>SUM(AT26*E26*F26*H26*J26*$AU$10)</f>
        <v>0</v>
      </c>
      <c r="AV26" s="97">
        <v>25</v>
      </c>
      <c r="AW26" s="357">
        <f>SUM(AV26*E26*F26*H26*J26*$AW$10)</f>
        <v>492855.99999999994</v>
      </c>
      <c r="AX26" s="97"/>
      <c r="AY26" s="400">
        <f>SUM(AX26*E26*F26*H26*J26*$AY$10)</f>
        <v>0</v>
      </c>
      <c r="AZ26" s="97"/>
      <c r="BA26" s="400">
        <f>SUM(AZ26*E26*F26*H26*J26*$BA$10)</f>
        <v>0</v>
      </c>
      <c r="BB26" s="97"/>
      <c r="BC26" s="400">
        <f>SUM(BB26*E26*F26*H26*J26*$BC$10)</f>
        <v>0</v>
      </c>
      <c r="BD26" s="97"/>
      <c r="BE26" s="400">
        <f>SUM(BD26*E26*F26*H26*J26*$BE$10)</f>
        <v>0</v>
      </c>
      <c r="BF26" s="97">
        <v>10</v>
      </c>
      <c r="BG26" s="400">
        <f>BF26*E26*F26*H26*J26*$BG$10</f>
        <v>197142.39999999999</v>
      </c>
      <c r="BH26" s="97"/>
      <c r="BI26" s="400">
        <f>BH26*E26*F26*H26*J26*$BI$10</f>
        <v>0</v>
      </c>
      <c r="BJ26" s="97"/>
      <c r="BK26" s="400">
        <f>BJ26*E26*F26*H26*J26*$BK$10</f>
        <v>0</v>
      </c>
      <c r="BL26" s="97"/>
      <c r="BM26" s="400">
        <f>SUM(BL26*E26*F26*H26*J26*$BM$10)</f>
        <v>0</v>
      </c>
      <c r="BN26" s="97"/>
      <c r="BO26" s="400">
        <f>SUM(BN26*E26*F26*H26*J26*$BO$10)</f>
        <v>0</v>
      </c>
      <c r="BP26" s="97"/>
      <c r="BQ26" s="400">
        <f>SUM(BP26*E26*F26*H26*J26*$BQ$10)</f>
        <v>0</v>
      </c>
      <c r="BR26" s="97"/>
      <c r="BS26" s="400">
        <f>SUM(BR26*E26*F26*H26*J26*$BS$10)</f>
        <v>0</v>
      </c>
      <c r="BT26" s="97"/>
      <c r="BU26" s="400">
        <f>SUM(BT26*E26*F26*H26*J26*$BU$10)</f>
        <v>0</v>
      </c>
      <c r="BV26" s="328"/>
      <c r="BW26" s="329">
        <f>BV26*E26*F26*H26*J26*$BW$10</f>
        <v>0</v>
      </c>
      <c r="BX26" s="97"/>
      <c r="BY26" s="400">
        <f>SUM(BX26*E26*F26*H26*J26*$BY$10)</f>
        <v>0</v>
      </c>
      <c r="BZ26" s="357"/>
      <c r="CA26" s="400">
        <f>SUM(BZ26*E26*F26*H26*J26*$CA$10)</f>
        <v>0</v>
      </c>
      <c r="CB26" s="97"/>
      <c r="CC26" s="400">
        <f>SUM(CB26*E26*F26*H26*J26*$CC$10)</f>
        <v>0</v>
      </c>
      <c r="CD26" s="97"/>
      <c r="CE26" s="400">
        <f>SUM(CD26*E26*F26*H26*J26*$CE$10)</f>
        <v>0</v>
      </c>
      <c r="CF26" s="97"/>
      <c r="CG26" s="400">
        <f>CF26*E26*F26*H26*J26*$CG$10</f>
        <v>0</v>
      </c>
      <c r="CH26" s="97"/>
      <c r="CI26" s="400">
        <f>SUM(CH26*E26*F26*H26*J26*$CI$10)</f>
        <v>0</v>
      </c>
      <c r="CJ26" s="357"/>
      <c r="CK26" s="400">
        <f>SUM(CJ26*E26*F26*H26*K26*$CK$10)</f>
        <v>0</v>
      </c>
      <c r="CL26" s="97"/>
      <c r="CM26" s="400">
        <f>SUM(CL26*E26*F26*H26*K26*$CM$10)</f>
        <v>0</v>
      </c>
      <c r="CN26" s="97"/>
      <c r="CO26" s="400">
        <f>SUM(CN26*E26*F26*H26*K26*$CO$10)</f>
        <v>0</v>
      </c>
      <c r="CP26" s="357"/>
      <c r="CQ26" s="400">
        <f>SUM(CP26*E26*F26*H26*K26*$CQ$10)</f>
        <v>0</v>
      </c>
      <c r="CR26" s="357"/>
      <c r="CS26" s="400">
        <f>SUM(CR26*E26*F26*H26*K26*$CS$10)</f>
        <v>0</v>
      </c>
      <c r="CT26" s="357">
        <v>170</v>
      </c>
      <c r="CU26" s="400">
        <f>SUM(CT26*E26*F26*H26*K26*$CU$10)</f>
        <v>4021704.96</v>
      </c>
      <c r="CV26" s="97"/>
      <c r="CW26" s="400">
        <f>SUM(CV26*E26*F26*H26*K26*$CW$10)</f>
        <v>0</v>
      </c>
      <c r="CX26" s="97"/>
      <c r="CY26" s="400">
        <f>SUM(CX26*E26*F26*H26*K26*$CY$10)</f>
        <v>0</v>
      </c>
      <c r="CZ26" s="97"/>
      <c r="DA26" s="400">
        <f>SUM(CZ26*E26*F26*H26*K26*$DA$10)</f>
        <v>0</v>
      </c>
      <c r="DB26" s="357"/>
      <c r="DC26" s="400">
        <f>SUM(DB26*E26*F26*H26*K26*$DC$10)</f>
        <v>0</v>
      </c>
      <c r="DD26" s="97"/>
      <c r="DE26" s="400">
        <f>SUM(DD26*E26*F26*H26*K26*$DE$10)</f>
        <v>0</v>
      </c>
      <c r="DF26" s="97"/>
      <c r="DG26" s="400">
        <f>SUM(DF26*E26*F26*H26*K26*$DG$10)</f>
        <v>0</v>
      </c>
      <c r="DH26" s="97"/>
      <c r="DI26" s="400">
        <f>SUM(DH26*E26*F26*H26*K26*$DI$10)</f>
        <v>0</v>
      </c>
      <c r="DJ26" s="97"/>
      <c r="DK26" s="400">
        <f>SUM(DJ26*E26*F26*H26*K26*$DK$10)</f>
        <v>0</v>
      </c>
      <c r="DL26" s="97"/>
      <c r="DM26" s="400">
        <f>SUM(DL26*E26*F26*H26*K26*$DM$10)</f>
        <v>0</v>
      </c>
      <c r="DN26" s="97"/>
      <c r="DO26" s="400">
        <f>DN26*E26*F26*H26*K26*$DO$10</f>
        <v>0</v>
      </c>
      <c r="DP26" s="97"/>
      <c r="DQ26" s="400">
        <f>SUM(DP26*E26*F26*H26*K26*$DQ$10)</f>
        <v>0</v>
      </c>
      <c r="DR26" s="97"/>
      <c r="DS26" s="400">
        <f>SUM(DR26*E26*F26*H26*K26*$DS$10)</f>
        <v>0</v>
      </c>
      <c r="DT26" s="97"/>
      <c r="DU26" s="400">
        <f>SUM(DT26*E26*F26*H26*L26*$DU$10)</f>
        <v>0</v>
      </c>
      <c r="DV26" s="97"/>
      <c r="DW26" s="400">
        <f>SUM(DV26*E26*F26*H26*M26*$DW$10)</f>
        <v>0</v>
      </c>
      <c r="DX26" s="97"/>
      <c r="DY26" s="400">
        <f>SUM(DX26*E26*F26*H26*J26*$DY$10)</f>
        <v>0</v>
      </c>
      <c r="DZ26" s="97"/>
      <c r="EA26" s="401">
        <f>SUM(DZ26*E26*F26*H26*J26*$EA$10)</f>
        <v>0</v>
      </c>
      <c r="EB26" s="97"/>
      <c r="EC26" s="400">
        <f>SUM(EB26*E26*F26*H26*J26*$EC$10)</f>
        <v>0</v>
      </c>
      <c r="ED26" s="97"/>
      <c r="EE26" s="400">
        <f>SUM(ED26*E26*F26*H26*J26*$EE$10)</f>
        <v>0</v>
      </c>
      <c r="EF26" s="97"/>
      <c r="EG26" s="400">
        <f>EF26*E26*F26*H26*J26*$EG$10</f>
        <v>0</v>
      </c>
      <c r="EH26" s="97"/>
      <c r="EI26" s="400">
        <f t="shared" si="2"/>
        <v>0</v>
      </c>
      <c r="EJ26" s="97"/>
      <c r="EK26" s="400"/>
      <c r="EL26" s="402">
        <f t="shared" si="3"/>
        <v>221</v>
      </c>
      <c r="EM26" s="402">
        <f t="shared" si="3"/>
        <v>5027131.2</v>
      </c>
    </row>
    <row r="27" spans="1:143" x14ac:dyDescent="0.25">
      <c r="A27" s="273">
        <v>3</v>
      </c>
      <c r="B27" s="273"/>
      <c r="C27" s="240" t="s">
        <v>953</v>
      </c>
      <c r="D27" s="274" t="s">
        <v>166</v>
      </c>
      <c r="E27" s="246">
        <v>13540</v>
      </c>
      <c r="F27" s="275">
        <v>0.98</v>
      </c>
      <c r="G27" s="275"/>
      <c r="H27" s="236">
        <v>1</v>
      </c>
      <c r="I27" s="68"/>
      <c r="J27" s="276"/>
      <c r="K27" s="276"/>
      <c r="L27" s="276"/>
      <c r="M27" s="263">
        <v>2.57</v>
      </c>
      <c r="N27" s="113">
        <f>N28</f>
        <v>1</v>
      </c>
      <c r="O27" s="399">
        <f t="shared" ref="O27:BZ27" si="5">O28</f>
        <v>18576.879999999997</v>
      </c>
      <c r="P27" s="399">
        <f t="shared" si="5"/>
        <v>0</v>
      </c>
      <c r="Q27" s="399">
        <f t="shared" si="5"/>
        <v>0</v>
      </c>
      <c r="R27" s="399">
        <f t="shared" si="5"/>
        <v>0</v>
      </c>
      <c r="S27" s="399">
        <f t="shared" si="5"/>
        <v>0</v>
      </c>
      <c r="T27" s="113">
        <f t="shared" si="5"/>
        <v>0</v>
      </c>
      <c r="U27" s="399">
        <f t="shared" si="5"/>
        <v>0</v>
      </c>
      <c r="V27" s="113">
        <f t="shared" si="5"/>
        <v>0</v>
      </c>
      <c r="W27" s="399">
        <f t="shared" si="5"/>
        <v>0</v>
      </c>
      <c r="X27" s="113">
        <f t="shared" si="5"/>
        <v>0</v>
      </c>
      <c r="Y27" s="399">
        <f t="shared" si="5"/>
        <v>0</v>
      </c>
      <c r="Z27" s="399">
        <f t="shared" si="5"/>
        <v>1</v>
      </c>
      <c r="AA27" s="399">
        <f t="shared" si="5"/>
        <v>18576.879999999997</v>
      </c>
      <c r="AB27" s="399">
        <f t="shared" si="5"/>
        <v>0</v>
      </c>
      <c r="AC27" s="399">
        <f t="shared" si="5"/>
        <v>0</v>
      </c>
      <c r="AD27" s="399">
        <f t="shared" si="5"/>
        <v>0</v>
      </c>
      <c r="AE27" s="399">
        <f t="shared" si="5"/>
        <v>0</v>
      </c>
      <c r="AF27" s="399">
        <f t="shared" si="5"/>
        <v>4</v>
      </c>
      <c r="AG27" s="399">
        <f t="shared" si="5"/>
        <v>89169.02399999999</v>
      </c>
      <c r="AH27" s="113">
        <f t="shared" si="5"/>
        <v>0</v>
      </c>
      <c r="AI27" s="399">
        <f t="shared" si="5"/>
        <v>0</v>
      </c>
      <c r="AJ27" s="399">
        <f t="shared" si="5"/>
        <v>0</v>
      </c>
      <c r="AK27" s="399">
        <f t="shared" si="5"/>
        <v>0</v>
      </c>
      <c r="AL27" s="113">
        <f t="shared" si="5"/>
        <v>0</v>
      </c>
      <c r="AM27" s="399">
        <f t="shared" si="5"/>
        <v>0</v>
      </c>
      <c r="AN27" s="113">
        <f t="shared" si="5"/>
        <v>0</v>
      </c>
      <c r="AO27" s="399">
        <f t="shared" si="5"/>
        <v>0</v>
      </c>
      <c r="AP27" s="399">
        <f t="shared" si="5"/>
        <v>0</v>
      </c>
      <c r="AQ27" s="399">
        <f t="shared" si="5"/>
        <v>0</v>
      </c>
      <c r="AR27" s="399">
        <f t="shared" si="5"/>
        <v>0</v>
      </c>
      <c r="AS27" s="399">
        <f t="shared" si="5"/>
        <v>0</v>
      </c>
      <c r="AT27" s="113">
        <f t="shared" si="5"/>
        <v>0</v>
      </c>
      <c r="AU27" s="399">
        <f t="shared" si="5"/>
        <v>0</v>
      </c>
      <c r="AV27" s="113">
        <f t="shared" si="5"/>
        <v>0</v>
      </c>
      <c r="AW27" s="399">
        <f t="shared" si="5"/>
        <v>0</v>
      </c>
      <c r="AX27" s="113">
        <f t="shared" si="5"/>
        <v>3</v>
      </c>
      <c r="AY27" s="399">
        <f t="shared" si="5"/>
        <v>55730.639999999992</v>
      </c>
      <c r="AZ27" s="113">
        <f t="shared" si="5"/>
        <v>0</v>
      </c>
      <c r="BA27" s="399">
        <f t="shared" si="5"/>
        <v>0</v>
      </c>
      <c r="BB27" s="113">
        <f t="shared" si="5"/>
        <v>0</v>
      </c>
      <c r="BC27" s="399">
        <f t="shared" si="5"/>
        <v>0</v>
      </c>
      <c r="BD27" s="113">
        <f t="shared" si="5"/>
        <v>0</v>
      </c>
      <c r="BE27" s="399">
        <f t="shared" si="5"/>
        <v>0</v>
      </c>
      <c r="BF27" s="113">
        <f t="shared" si="5"/>
        <v>0</v>
      </c>
      <c r="BG27" s="399">
        <f t="shared" si="5"/>
        <v>0</v>
      </c>
      <c r="BH27" s="113">
        <f t="shared" si="5"/>
        <v>0</v>
      </c>
      <c r="BI27" s="399">
        <f t="shared" si="5"/>
        <v>0</v>
      </c>
      <c r="BJ27" s="113">
        <f t="shared" si="5"/>
        <v>0</v>
      </c>
      <c r="BK27" s="399">
        <f t="shared" si="5"/>
        <v>0</v>
      </c>
      <c r="BL27" s="113">
        <f t="shared" si="5"/>
        <v>0</v>
      </c>
      <c r="BM27" s="399">
        <f t="shared" si="5"/>
        <v>0</v>
      </c>
      <c r="BN27" s="113">
        <f t="shared" si="5"/>
        <v>5</v>
      </c>
      <c r="BO27" s="399">
        <f t="shared" si="5"/>
        <v>92884.4</v>
      </c>
      <c r="BP27" s="113">
        <f t="shared" si="5"/>
        <v>0</v>
      </c>
      <c r="BQ27" s="399">
        <f t="shared" si="5"/>
        <v>0</v>
      </c>
      <c r="BR27" s="113">
        <f t="shared" si="5"/>
        <v>0</v>
      </c>
      <c r="BS27" s="399">
        <f t="shared" si="5"/>
        <v>0</v>
      </c>
      <c r="BT27" s="113">
        <f t="shared" si="5"/>
        <v>0</v>
      </c>
      <c r="BU27" s="399">
        <f t="shared" si="5"/>
        <v>0</v>
      </c>
      <c r="BV27" s="365">
        <f t="shared" si="5"/>
        <v>2</v>
      </c>
      <c r="BW27" s="365">
        <f t="shared" si="5"/>
        <v>37153.759999999995</v>
      </c>
      <c r="BX27" s="113">
        <f t="shared" si="5"/>
        <v>0</v>
      </c>
      <c r="BY27" s="399">
        <f t="shared" si="5"/>
        <v>0</v>
      </c>
      <c r="BZ27" s="399">
        <f t="shared" si="5"/>
        <v>0</v>
      </c>
      <c r="CA27" s="399">
        <f t="shared" ref="CA27:EM27" si="6">CA28</f>
        <v>0</v>
      </c>
      <c r="CB27" s="113">
        <f t="shared" si="6"/>
        <v>0</v>
      </c>
      <c r="CC27" s="399">
        <f t="shared" si="6"/>
        <v>0</v>
      </c>
      <c r="CD27" s="113">
        <f t="shared" si="6"/>
        <v>0</v>
      </c>
      <c r="CE27" s="399">
        <f t="shared" si="6"/>
        <v>0</v>
      </c>
      <c r="CF27" s="113">
        <f t="shared" si="6"/>
        <v>0</v>
      </c>
      <c r="CG27" s="399">
        <f t="shared" si="6"/>
        <v>0</v>
      </c>
      <c r="CH27" s="113">
        <f t="shared" si="6"/>
        <v>0</v>
      </c>
      <c r="CI27" s="399">
        <f t="shared" si="6"/>
        <v>0</v>
      </c>
      <c r="CJ27" s="399">
        <f t="shared" si="6"/>
        <v>0</v>
      </c>
      <c r="CK27" s="399">
        <f t="shared" si="6"/>
        <v>0</v>
      </c>
      <c r="CL27" s="113">
        <f t="shared" si="6"/>
        <v>0</v>
      </c>
      <c r="CM27" s="399">
        <f t="shared" si="6"/>
        <v>0</v>
      </c>
      <c r="CN27" s="113">
        <f t="shared" si="6"/>
        <v>0</v>
      </c>
      <c r="CO27" s="399">
        <f t="shared" si="6"/>
        <v>0</v>
      </c>
      <c r="CP27" s="399">
        <f t="shared" si="6"/>
        <v>0</v>
      </c>
      <c r="CQ27" s="399">
        <f t="shared" si="6"/>
        <v>0</v>
      </c>
      <c r="CR27" s="399">
        <f t="shared" si="6"/>
        <v>0</v>
      </c>
      <c r="CS27" s="399">
        <f t="shared" si="6"/>
        <v>0</v>
      </c>
      <c r="CT27" s="399">
        <f t="shared" si="6"/>
        <v>0</v>
      </c>
      <c r="CU27" s="399">
        <f t="shared" si="6"/>
        <v>0</v>
      </c>
      <c r="CV27" s="113">
        <f t="shared" si="6"/>
        <v>0</v>
      </c>
      <c r="CW27" s="399">
        <f t="shared" si="6"/>
        <v>0</v>
      </c>
      <c r="CX27" s="113">
        <f t="shared" si="6"/>
        <v>0</v>
      </c>
      <c r="CY27" s="399">
        <f t="shared" si="6"/>
        <v>0</v>
      </c>
      <c r="CZ27" s="113">
        <f t="shared" si="6"/>
        <v>0</v>
      </c>
      <c r="DA27" s="399">
        <f t="shared" si="6"/>
        <v>0</v>
      </c>
      <c r="DB27" s="399">
        <f t="shared" si="6"/>
        <v>0</v>
      </c>
      <c r="DC27" s="399">
        <f t="shared" si="6"/>
        <v>0</v>
      </c>
      <c r="DD27" s="113">
        <f t="shared" si="6"/>
        <v>1</v>
      </c>
      <c r="DE27" s="399">
        <f t="shared" si="6"/>
        <v>22292.255999999998</v>
      </c>
      <c r="DF27" s="113">
        <f t="shared" si="6"/>
        <v>0</v>
      </c>
      <c r="DG27" s="399">
        <f t="shared" si="6"/>
        <v>0</v>
      </c>
      <c r="DH27" s="113">
        <f t="shared" si="6"/>
        <v>0</v>
      </c>
      <c r="DI27" s="399">
        <f t="shared" si="6"/>
        <v>0</v>
      </c>
      <c r="DJ27" s="113">
        <f t="shared" si="6"/>
        <v>1</v>
      </c>
      <c r="DK27" s="399">
        <f t="shared" si="6"/>
        <v>22292.255999999998</v>
      </c>
      <c r="DL27" s="113">
        <f t="shared" si="6"/>
        <v>0</v>
      </c>
      <c r="DM27" s="399">
        <f t="shared" si="6"/>
        <v>0</v>
      </c>
      <c r="DN27" s="113">
        <f t="shared" si="6"/>
        <v>0</v>
      </c>
      <c r="DO27" s="399">
        <f t="shared" si="6"/>
        <v>0</v>
      </c>
      <c r="DP27" s="113">
        <f t="shared" si="6"/>
        <v>0</v>
      </c>
      <c r="DQ27" s="399">
        <f t="shared" si="6"/>
        <v>0</v>
      </c>
      <c r="DR27" s="113">
        <f t="shared" si="6"/>
        <v>0</v>
      </c>
      <c r="DS27" s="399">
        <f t="shared" si="6"/>
        <v>0</v>
      </c>
      <c r="DT27" s="113">
        <f t="shared" si="6"/>
        <v>0</v>
      </c>
      <c r="DU27" s="399">
        <f t="shared" si="6"/>
        <v>0</v>
      </c>
      <c r="DV27" s="113">
        <f t="shared" si="6"/>
        <v>0</v>
      </c>
      <c r="DW27" s="399">
        <f t="shared" si="6"/>
        <v>0</v>
      </c>
      <c r="DX27" s="113">
        <f t="shared" si="6"/>
        <v>0</v>
      </c>
      <c r="DY27" s="399">
        <f t="shared" si="6"/>
        <v>0</v>
      </c>
      <c r="DZ27" s="113">
        <f t="shared" si="6"/>
        <v>0</v>
      </c>
      <c r="EA27" s="399">
        <f t="shared" si="6"/>
        <v>0</v>
      </c>
      <c r="EB27" s="113">
        <f t="shared" si="6"/>
        <v>0</v>
      </c>
      <c r="EC27" s="399">
        <f t="shared" si="6"/>
        <v>0</v>
      </c>
      <c r="ED27" s="113">
        <f t="shared" si="6"/>
        <v>0</v>
      </c>
      <c r="EE27" s="399">
        <f t="shared" si="6"/>
        <v>0</v>
      </c>
      <c r="EF27" s="113">
        <f t="shared" si="6"/>
        <v>0</v>
      </c>
      <c r="EG27" s="399">
        <f t="shared" si="6"/>
        <v>0</v>
      </c>
      <c r="EH27" s="113">
        <f t="shared" si="6"/>
        <v>0</v>
      </c>
      <c r="EI27" s="399">
        <f t="shared" si="6"/>
        <v>0</v>
      </c>
      <c r="EJ27" s="113"/>
      <c r="EK27" s="399"/>
      <c r="EL27" s="399">
        <f t="shared" si="6"/>
        <v>18</v>
      </c>
      <c r="EM27" s="399">
        <f t="shared" si="6"/>
        <v>356676.09599999996</v>
      </c>
    </row>
    <row r="28" spans="1:143" ht="30" x14ac:dyDescent="0.25">
      <c r="A28" s="91"/>
      <c r="B28" s="91">
        <v>8</v>
      </c>
      <c r="C28" s="245" t="s">
        <v>954</v>
      </c>
      <c r="D28" s="92" t="s">
        <v>168</v>
      </c>
      <c r="E28" s="246">
        <v>13540</v>
      </c>
      <c r="F28" s="108">
        <v>0.98</v>
      </c>
      <c r="G28" s="108"/>
      <c r="H28" s="247">
        <v>1</v>
      </c>
      <c r="I28" s="248"/>
      <c r="J28" s="95">
        <v>1.4</v>
      </c>
      <c r="K28" s="95">
        <v>1.68</v>
      </c>
      <c r="L28" s="95">
        <v>2.23</v>
      </c>
      <c r="M28" s="96">
        <v>2.57</v>
      </c>
      <c r="N28" s="104">
        <v>1</v>
      </c>
      <c r="O28" s="400">
        <f>N28*E28*F28*H28*J28*$O$10</f>
        <v>18576.879999999997</v>
      </c>
      <c r="P28" s="366"/>
      <c r="Q28" s="400">
        <f>P28*E28*F28*H28*J28*$Q$10</f>
        <v>0</v>
      </c>
      <c r="R28" s="366"/>
      <c r="S28" s="357">
        <f>R28*E28*F28*H28*J28*$S$10</f>
        <v>0</v>
      </c>
      <c r="T28" s="104"/>
      <c r="U28" s="400">
        <f>SUM(T28*E28*F28*H28*J28*$U$10)</f>
        <v>0</v>
      </c>
      <c r="V28" s="104"/>
      <c r="W28" s="357">
        <f>SUM(V28*E28*F28*H28*J28*$W$10)</f>
        <v>0</v>
      </c>
      <c r="X28" s="104"/>
      <c r="Y28" s="400">
        <f>SUM(X28*E28*F28*H28*J28*$Y$10)</f>
        <v>0</v>
      </c>
      <c r="Z28" s="366">
        <v>1</v>
      </c>
      <c r="AA28" s="400">
        <f>SUM(Z28*E28*F28*H28*J28*$AA$10)</f>
        <v>18576.879999999997</v>
      </c>
      <c r="AB28" s="366"/>
      <c r="AC28" s="400">
        <f>SUM(AB28*E28*F28*H28*J28*$AC$10)</f>
        <v>0</v>
      </c>
      <c r="AD28" s="366"/>
      <c r="AE28" s="400">
        <f>SUM(AD28*E28*F28*H28*K28*$AE$10)</f>
        <v>0</v>
      </c>
      <c r="AF28" s="366">
        <v>4</v>
      </c>
      <c r="AG28" s="400">
        <f>SUM(AF28*E28*F28*H28*K28*$AG$10)</f>
        <v>89169.02399999999</v>
      </c>
      <c r="AH28" s="104"/>
      <c r="AI28" s="400">
        <f>SUM(AH28*E28*F28*H28*J28*$AI$10)</f>
        <v>0</v>
      </c>
      <c r="AJ28" s="366"/>
      <c r="AK28" s="357">
        <f>SUM(AJ28*E28*F28*H28*J28*$AK$10)</f>
        <v>0</v>
      </c>
      <c r="AL28" s="104"/>
      <c r="AM28" s="400">
        <f>SUM(AL28*E28*F28*H28*J28*$AM$10)</f>
        <v>0</v>
      </c>
      <c r="AN28" s="97"/>
      <c r="AO28" s="400">
        <f>SUM(AN28*E28*F28*H28*J28*$AO$10)</f>
        <v>0</v>
      </c>
      <c r="AP28" s="366"/>
      <c r="AQ28" s="400">
        <f>SUM(E28*F28*H28*J28*AP28*$AQ$10)</f>
        <v>0</v>
      </c>
      <c r="AR28" s="366"/>
      <c r="AS28" s="400">
        <f>SUM(AR28*E28*F28*H28*J28*$AS$10)</f>
        <v>0</v>
      </c>
      <c r="AT28" s="104"/>
      <c r="AU28" s="400">
        <f>SUM(AT28*E28*F28*H28*J28*$AU$10)</f>
        <v>0</v>
      </c>
      <c r="AV28" s="104"/>
      <c r="AW28" s="357">
        <f>SUM(AV28*E28*F28*H28*J28*$AW$10)</f>
        <v>0</v>
      </c>
      <c r="AX28" s="104">
        <v>3</v>
      </c>
      <c r="AY28" s="400">
        <f>SUM(AX28*E28*F28*H28*J28*$AY$10)</f>
        <v>55730.639999999992</v>
      </c>
      <c r="AZ28" s="104"/>
      <c r="BA28" s="400">
        <f>SUM(AZ28*E28*F28*H28*J28*$BA$10)</f>
        <v>0</v>
      </c>
      <c r="BB28" s="104"/>
      <c r="BC28" s="400">
        <f>SUM(BB28*E28*F28*H28*J28*$BC$10)</f>
        <v>0</v>
      </c>
      <c r="BD28" s="104"/>
      <c r="BE28" s="400">
        <f>SUM(BD28*E28*F28*H28*J28*$BE$10)</f>
        <v>0</v>
      </c>
      <c r="BF28" s="104"/>
      <c r="BG28" s="400">
        <f>BF28*E28*F28*H28*J28*$BG$10</f>
        <v>0</v>
      </c>
      <c r="BH28" s="104"/>
      <c r="BI28" s="400">
        <f>BH28*E28*F28*H28*J28*$BI$10</f>
        <v>0</v>
      </c>
      <c r="BJ28" s="104"/>
      <c r="BK28" s="400">
        <f>BJ28*E28*F28*H28*J28*$BK$10</f>
        <v>0</v>
      </c>
      <c r="BL28" s="104"/>
      <c r="BM28" s="400">
        <f>SUM(BL28*E28*F28*H28*J28*$BM$10)</f>
        <v>0</v>
      </c>
      <c r="BN28" s="104">
        <v>5</v>
      </c>
      <c r="BO28" s="400">
        <f>SUM(BN28*E28*F28*H28*J28*$BO$10)</f>
        <v>92884.4</v>
      </c>
      <c r="BP28" s="104"/>
      <c r="BQ28" s="400">
        <f>SUM(BP28*E28*F28*H28*J28*$BQ$10)</f>
        <v>0</v>
      </c>
      <c r="BR28" s="104"/>
      <c r="BS28" s="400">
        <f>SUM(BR28*E28*F28*H28*J28*$BS$10)</f>
        <v>0</v>
      </c>
      <c r="BT28" s="104"/>
      <c r="BU28" s="400">
        <f>SUM(BT28*E28*F28*H28*J28*$BU$10)</f>
        <v>0</v>
      </c>
      <c r="BV28" s="350">
        <v>2</v>
      </c>
      <c r="BW28" s="329">
        <f>BV28*E28*F28*H28*J28*$BW$10</f>
        <v>37153.759999999995</v>
      </c>
      <c r="BX28" s="104"/>
      <c r="BY28" s="400">
        <f>SUM(BX28*E28*F28*H28*J28*$BY$10)</f>
        <v>0</v>
      </c>
      <c r="BZ28" s="366"/>
      <c r="CA28" s="400">
        <f>SUM(BZ28*E28*F28*H28*J28*$CA$10)</f>
        <v>0</v>
      </c>
      <c r="CB28" s="104"/>
      <c r="CC28" s="400">
        <f>SUM(CB28*E28*F28*H28*J28*$CC$10)</f>
        <v>0</v>
      </c>
      <c r="CD28" s="104"/>
      <c r="CE28" s="400">
        <f>SUM(CD28*E28*F28*H28*J28*$CE$10)</f>
        <v>0</v>
      </c>
      <c r="CF28" s="104"/>
      <c r="CG28" s="400">
        <f>CF28*E28*F28*H28*J28*$CG$10</f>
        <v>0</v>
      </c>
      <c r="CH28" s="97"/>
      <c r="CI28" s="400">
        <f>SUM(CH28*E28*F28*H28*J28*$CI$10)</f>
        <v>0</v>
      </c>
      <c r="CJ28" s="366"/>
      <c r="CK28" s="400">
        <f>SUM(CJ28*E28*F28*H28*K28*$CK$10)</f>
        <v>0</v>
      </c>
      <c r="CL28" s="104"/>
      <c r="CM28" s="400">
        <f>SUM(CL28*E28*F28*H28*K28*$CM$10)</f>
        <v>0</v>
      </c>
      <c r="CN28" s="104"/>
      <c r="CO28" s="400">
        <f>SUM(CN28*E28*F28*H28*K28*$CO$10)</f>
        <v>0</v>
      </c>
      <c r="CP28" s="366"/>
      <c r="CQ28" s="400">
        <f>SUM(CP28*E28*F28*H28*K28*$CQ$10)</f>
        <v>0</v>
      </c>
      <c r="CR28" s="366"/>
      <c r="CS28" s="400">
        <f>SUM(CR28*E28*F28*H28*K28*$CS$10)</f>
        <v>0</v>
      </c>
      <c r="CT28" s="366"/>
      <c r="CU28" s="400">
        <f>SUM(CT28*E28*F28*H28*K28*$CU$10)</f>
        <v>0</v>
      </c>
      <c r="CV28" s="104"/>
      <c r="CW28" s="400">
        <f>SUM(CV28*E28*F28*H28*K28*$CW$10)</f>
        <v>0</v>
      </c>
      <c r="CX28" s="104"/>
      <c r="CY28" s="400">
        <f>SUM(CX28*E28*F28*H28*K28*$CY$10)</f>
        <v>0</v>
      </c>
      <c r="CZ28" s="104"/>
      <c r="DA28" s="400">
        <f>SUM(CZ28*E28*F28*H28*K28*$DA$10)</f>
        <v>0</v>
      </c>
      <c r="DB28" s="366"/>
      <c r="DC28" s="400">
        <f>SUM(DB28*E28*F28*H28*K28*$DC$10)</f>
        <v>0</v>
      </c>
      <c r="DD28" s="104">
        <v>1</v>
      </c>
      <c r="DE28" s="400">
        <f>SUM(DD28*E28*F28*H28*K28*$DE$10)</f>
        <v>22292.255999999998</v>
      </c>
      <c r="DF28" s="104"/>
      <c r="DG28" s="400">
        <f>SUM(DF28*E28*F28*H28*K28*$DG$10)</f>
        <v>0</v>
      </c>
      <c r="DH28" s="104"/>
      <c r="DI28" s="400">
        <f>SUM(DH28*E28*F28*H28*K28*$DI$10)</f>
        <v>0</v>
      </c>
      <c r="DJ28" s="104">
        <v>1</v>
      </c>
      <c r="DK28" s="400">
        <f>SUM(DJ28*E28*F28*H28*K28*$DK$10)</f>
        <v>22292.255999999998</v>
      </c>
      <c r="DL28" s="97"/>
      <c r="DM28" s="400">
        <f>SUM(DL28*E28*F28*H28*K28*$DM$10)</f>
        <v>0</v>
      </c>
      <c r="DN28" s="104"/>
      <c r="DO28" s="400">
        <f>DN28*E28*F28*H28*K28*$DO$10</f>
        <v>0</v>
      </c>
      <c r="DP28" s="104"/>
      <c r="DQ28" s="400">
        <f>SUM(DP28*E28*F28*H28*K28*$DQ$10)</f>
        <v>0</v>
      </c>
      <c r="DR28" s="104"/>
      <c r="DS28" s="400">
        <f>SUM(DR28*E28*F28*H28*K28*$DS$10)</f>
        <v>0</v>
      </c>
      <c r="DT28" s="104"/>
      <c r="DU28" s="400">
        <f>SUM(DT28*E28*F28*H28*L28*$DU$10)</f>
        <v>0</v>
      </c>
      <c r="DV28" s="104"/>
      <c r="DW28" s="400">
        <f>SUM(DV28*E28*F28*H28*M28*$DW$10)</f>
        <v>0</v>
      </c>
      <c r="DX28" s="97"/>
      <c r="DY28" s="400">
        <f>SUM(DX28*E28*F28*H28*J28*$DY$10)</f>
        <v>0</v>
      </c>
      <c r="DZ28" s="97"/>
      <c r="EA28" s="401">
        <f>SUM(DZ28*E28*F28*H28*J28*$EA$10)</f>
        <v>0</v>
      </c>
      <c r="EB28" s="104"/>
      <c r="EC28" s="400">
        <f>SUM(EB28*E28*F28*H28*J28*$EC$10)</f>
        <v>0</v>
      </c>
      <c r="ED28" s="97"/>
      <c r="EE28" s="400">
        <f>SUM(ED28*E28*F28*H28*J28*$EE$10)</f>
        <v>0</v>
      </c>
      <c r="EF28" s="97"/>
      <c r="EG28" s="400">
        <f>EF28*E28*F28*H28*J28*$EG$10</f>
        <v>0</v>
      </c>
      <c r="EH28" s="97"/>
      <c r="EI28" s="400">
        <f>EH28*E28*F28*H28*J28*$EI$10</f>
        <v>0</v>
      </c>
      <c r="EJ28" s="97"/>
      <c r="EK28" s="400"/>
      <c r="EL28" s="402">
        <f>SUM(N28,X28,P28,R28,Z28,T28,V28,AB28,AD28,AF28,AH28,AJ28,AP28,AR28,AT28,AN28,CJ28,CP28,CT28,BX28,BZ28,CZ28,DB28,DD28,DF28,DH28,DJ28,DL28,AV28,AL28,AX28,AZ28,BB28,BD28,BF28,BH28,BJ28,BL28,BN28,BP28,BR28,EB28,ED28,DX28,DZ28,BT28,BV28,CR28,CL28,CN28,CV28,CX28,CB28,CD28,CF28,CH28,DN28,DP28,DR28,DT28,DV28,EF28,EH28,EJ28)</f>
        <v>18</v>
      </c>
      <c r="EM28" s="402">
        <f>SUM(O28,Y28,Q28,S28,AA28,U28,W28,AC28,AE28,AG28,AI28,AK28,AQ28,AS28,AU28,AO28,CK28,CQ28,CU28,BY28,CA28,DA28,DC28,DE28,DG28,DI28,DK28,DM28,AW28,AM28,AY28,BA28,BC28,BE28,BG28,BI28,BK28,BM28,BO28,BQ28,BS28,EC28,EE28,DY28,EA28,BU28,BW28,CS28,CM28,CO28,CW28,CY28,CC28,CE28,CG28,CI28,DO28,DQ28,DS28,DU28,DW28,EG28,EI28,EK28)</f>
        <v>356676.09599999996</v>
      </c>
    </row>
    <row r="29" spans="1:143" s="355" customFormat="1" x14ac:dyDescent="0.25">
      <c r="A29" s="273">
        <v>4</v>
      </c>
      <c r="B29" s="273"/>
      <c r="C29" s="240" t="s">
        <v>955</v>
      </c>
      <c r="D29" s="274" t="s">
        <v>171</v>
      </c>
      <c r="E29" s="246">
        <v>13540</v>
      </c>
      <c r="F29" s="275">
        <v>0.89</v>
      </c>
      <c r="G29" s="275"/>
      <c r="H29" s="236">
        <v>1</v>
      </c>
      <c r="I29" s="68"/>
      <c r="J29" s="276"/>
      <c r="K29" s="276"/>
      <c r="L29" s="276"/>
      <c r="M29" s="96">
        <v>2.57</v>
      </c>
      <c r="N29" s="113">
        <f>N30</f>
        <v>17</v>
      </c>
      <c r="O29" s="399">
        <f t="shared" ref="O29:BZ29" si="7">O30</f>
        <v>286804.27999999997</v>
      </c>
      <c r="P29" s="399">
        <f t="shared" si="7"/>
        <v>0</v>
      </c>
      <c r="Q29" s="399">
        <f t="shared" si="7"/>
        <v>0</v>
      </c>
      <c r="R29" s="399">
        <f t="shared" si="7"/>
        <v>0</v>
      </c>
      <c r="S29" s="399">
        <f t="shared" si="7"/>
        <v>0</v>
      </c>
      <c r="T29" s="113">
        <f t="shared" si="7"/>
        <v>0</v>
      </c>
      <c r="U29" s="399">
        <f t="shared" si="7"/>
        <v>0</v>
      </c>
      <c r="V29" s="113">
        <f t="shared" si="7"/>
        <v>0</v>
      </c>
      <c r="W29" s="399">
        <f t="shared" si="7"/>
        <v>0</v>
      </c>
      <c r="X29" s="113">
        <f t="shared" si="7"/>
        <v>0</v>
      </c>
      <c r="Y29" s="399">
        <f t="shared" si="7"/>
        <v>0</v>
      </c>
      <c r="Z29" s="399">
        <f t="shared" si="7"/>
        <v>16</v>
      </c>
      <c r="AA29" s="399">
        <f t="shared" si="7"/>
        <v>269933.44</v>
      </c>
      <c r="AB29" s="399">
        <f t="shared" si="7"/>
        <v>14</v>
      </c>
      <c r="AC29" s="399">
        <f t="shared" si="7"/>
        <v>236191.75999999998</v>
      </c>
      <c r="AD29" s="399">
        <f t="shared" si="7"/>
        <v>1</v>
      </c>
      <c r="AE29" s="399">
        <f t="shared" si="7"/>
        <v>20245.008000000002</v>
      </c>
      <c r="AF29" s="399">
        <f t="shared" si="7"/>
        <v>15</v>
      </c>
      <c r="AG29" s="399">
        <f t="shared" si="7"/>
        <v>303675.12</v>
      </c>
      <c r="AH29" s="113">
        <f t="shared" si="7"/>
        <v>32</v>
      </c>
      <c r="AI29" s="399">
        <f t="shared" si="7"/>
        <v>539866.88</v>
      </c>
      <c r="AJ29" s="399">
        <f t="shared" si="7"/>
        <v>0</v>
      </c>
      <c r="AK29" s="399">
        <f t="shared" si="7"/>
        <v>0</v>
      </c>
      <c r="AL29" s="113">
        <f t="shared" si="7"/>
        <v>0</v>
      </c>
      <c r="AM29" s="399">
        <f t="shared" si="7"/>
        <v>0</v>
      </c>
      <c r="AN29" s="113">
        <f t="shared" si="7"/>
        <v>0</v>
      </c>
      <c r="AO29" s="399">
        <f t="shared" si="7"/>
        <v>0</v>
      </c>
      <c r="AP29" s="399">
        <f t="shared" si="7"/>
        <v>0</v>
      </c>
      <c r="AQ29" s="399">
        <f t="shared" si="7"/>
        <v>0</v>
      </c>
      <c r="AR29" s="399">
        <f t="shared" si="7"/>
        <v>0</v>
      </c>
      <c r="AS29" s="399">
        <f t="shared" si="7"/>
        <v>0</v>
      </c>
      <c r="AT29" s="113">
        <f t="shared" si="7"/>
        <v>0</v>
      </c>
      <c r="AU29" s="399">
        <f t="shared" si="7"/>
        <v>0</v>
      </c>
      <c r="AV29" s="113">
        <f t="shared" si="7"/>
        <v>5</v>
      </c>
      <c r="AW29" s="399">
        <f t="shared" si="7"/>
        <v>84354.2</v>
      </c>
      <c r="AX29" s="113">
        <f t="shared" si="7"/>
        <v>111</v>
      </c>
      <c r="AY29" s="399">
        <f t="shared" si="7"/>
        <v>1872663.24</v>
      </c>
      <c r="AZ29" s="113">
        <f t="shared" si="7"/>
        <v>25</v>
      </c>
      <c r="BA29" s="399">
        <f t="shared" si="7"/>
        <v>421771</v>
      </c>
      <c r="BB29" s="113">
        <f t="shared" si="7"/>
        <v>124</v>
      </c>
      <c r="BC29" s="399">
        <f t="shared" si="7"/>
        <v>2091984.1599999997</v>
      </c>
      <c r="BD29" s="113">
        <f t="shared" si="7"/>
        <v>7</v>
      </c>
      <c r="BE29" s="399">
        <f t="shared" si="7"/>
        <v>118095.87999999999</v>
      </c>
      <c r="BF29" s="113">
        <f t="shared" si="7"/>
        <v>80</v>
      </c>
      <c r="BG29" s="399">
        <f t="shared" si="7"/>
        <v>1349667.2</v>
      </c>
      <c r="BH29" s="113">
        <f t="shared" si="7"/>
        <v>41</v>
      </c>
      <c r="BI29" s="399">
        <f t="shared" si="7"/>
        <v>691704.44000000006</v>
      </c>
      <c r="BJ29" s="113">
        <f t="shared" si="7"/>
        <v>5</v>
      </c>
      <c r="BK29" s="399">
        <f t="shared" si="7"/>
        <v>84354.2</v>
      </c>
      <c r="BL29" s="113">
        <f t="shared" si="7"/>
        <v>0</v>
      </c>
      <c r="BM29" s="399">
        <f t="shared" si="7"/>
        <v>0</v>
      </c>
      <c r="BN29" s="113">
        <f t="shared" si="7"/>
        <v>0</v>
      </c>
      <c r="BO29" s="399">
        <f t="shared" si="7"/>
        <v>0</v>
      </c>
      <c r="BP29" s="113">
        <f t="shared" si="7"/>
        <v>0</v>
      </c>
      <c r="BQ29" s="399">
        <f t="shared" si="7"/>
        <v>0</v>
      </c>
      <c r="BR29" s="113">
        <f t="shared" si="7"/>
        <v>0</v>
      </c>
      <c r="BS29" s="399">
        <f t="shared" si="7"/>
        <v>0</v>
      </c>
      <c r="BT29" s="113">
        <f t="shared" si="7"/>
        <v>5</v>
      </c>
      <c r="BU29" s="399">
        <f t="shared" si="7"/>
        <v>84354.2</v>
      </c>
      <c r="BV29" s="365">
        <f t="shared" si="7"/>
        <v>5</v>
      </c>
      <c r="BW29" s="365">
        <f t="shared" si="7"/>
        <v>84354.2</v>
      </c>
      <c r="BX29" s="113">
        <f t="shared" si="7"/>
        <v>35</v>
      </c>
      <c r="BY29" s="399">
        <f t="shared" si="7"/>
        <v>590479.39999999991</v>
      </c>
      <c r="BZ29" s="399">
        <f t="shared" si="7"/>
        <v>27</v>
      </c>
      <c r="CA29" s="399">
        <f t="shared" ref="CA29:EM29" si="8">CA30</f>
        <v>455512.68</v>
      </c>
      <c r="CB29" s="113">
        <f t="shared" si="8"/>
        <v>18</v>
      </c>
      <c r="CC29" s="399">
        <f t="shared" si="8"/>
        <v>303675.12</v>
      </c>
      <c r="CD29" s="113">
        <f t="shared" si="8"/>
        <v>11</v>
      </c>
      <c r="CE29" s="399">
        <f t="shared" si="8"/>
        <v>185579.24</v>
      </c>
      <c r="CF29" s="113">
        <f t="shared" si="8"/>
        <v>38</v>
      </c>
      <c r="CG29" s="399">
        <f t="shared" si="8"/>
        <v>641091.91999999993</v>
      </c>
      <c r="CH29" s="113">
        <f t="shared" si="8"/>
        <v>19</v>
      </c>
      <c r="CI29" s="399">
        <f t="shared" si="8"/>
        <v>320545.95999999996</v>
      </c>
      <c r="CJ29" s="399">
        <f t="shared" si="8"/>
        <v>0</v>
      </c>
      <c r="CK29" s="399">
        <f t="shared" si="8"/>
        <v>0</v>
      </c>
      <c r="CL29" s="113">
        <f t="shared" si="8"/>
        <v>0</v>
      </c>
      <c r="CM29" s="399">
        <f t="shared" si="8"/>
        <v>0</v>
      </c>
      <c r="CN29" s="113">
        <f t="shared" si="8"/>
        <v>0</v>
      </c>
      <c r="CO29" s="399">
        <f t="shared" si="8"/>
        <v>0</v>
      </c>
      <c r="CP29" s="399">
        <f t="shared" si="8"/>
        <v>16</v>
      </c>
      <c r="CQ29" s="399">
        <f t="shared" si="8"/>
        <v>323920.12800000003</v>
      </c>
      <c r="CR29" s="399">
        <f t="shared" si="8"/>
        <v>0</v>
      </c>
      <c r="CS29" s="399">
        <f t="shared" si="8"/>
        <v>0</v>
      </c>
      <c r="CT29" s="399">
        <f t="shared" si="8"/>
        <v>0</v>
      </c>
      <c r="CU29" s="399">
        <f t="shared" si="8"/>
        <v>0</v>
      </c>
      <c r="CV29" s="113">
        <f t="shared" si="8"/>
        <v>0</v>
      </c>
      <c r="CW29" s="399">
        <f t="shared" si="8"/>
        <v>0</v>
      </c>
      <c r="CX29" s="113">
        <f t="shared" si="8"/>
        <v>5</v>
      </c>
      <c r="CY29" s="399">
        <f t="shared" si="8"/>
        <v>101225.04</v>
      </c>
      <c r="CZ29" s="113">
        <f t="shared" si="8"/>
        <v>22</v>
      </c>
      <c r="DA29" s="399">
        <f t="shared" si="8"/>
        <v>445390.17599999998</v>
      </c>
      <c r="DB29" s="399">
        <f t="shared" si="8"/>
        <v>5</v>
      </c>
      <c r="DC29" s="399">
        <f t="shared" si="8"/>
        <v>101225.04</v>
      </c>
      <c r="DD29" s="113">
        <f t="shared" si="8"/>
        <v>10</v>
      </c>
      <c r="DE29" s="399">
        <f t="shared" si="8"/>
        <v>202450.08</v>
      </c>
      <c r="DF29" s="113">
        <f t="shared" si="8"/>
        <v>40</v>
      </c>
      <c r="DG29" s="399">
        <f t="shared" si="8"/>
        <v>809800.32</v>
      </c>
      <c r="DH29" s="113">
        <f t="shared" si="8"/>
        <v>20</v>
      </c>
      <c r="DI29" s="399">
        <f t="shared" si="8"/>
        <v>404900.16</v>
      </c>
      <c r="DJ29" s="113">
        <f t="shared" si="8"/>
        <v>16</v>
      </c>
      <c r="DK29" s="399">
        <f t="shared" si="8"/>
        <v>323920.12800000003</v>
      </c>
      <c r="DL29" s="113">
        <f t="shared" si="8"/>
        <v>4</v>
      </c>
      <c r="DM29" s="399">
        <f t="shared" si="8"/>
        <v>80980.032000000007</v>
      </c>
      <c r="DN29" s="113">
        <f t="shared" si="8"/>
        <v>10</v>
      </c>
      <c r="DO29" s="399">
        <f t="shared" si="8"/>
        <v>202450.08</v>
      </c>
      <c r="DP29" s="113">
        <f t="shared" si="8"/>
        <v>8</v>
      </c>
      <c r="DQ29" s="399">
        <f t="shared" si="8"/>
        <v>161960.06400000001</v>
      </c>
      <c r="DR29" s="113">
        <f t="shared" si="8"/>
        <v>3</v>
      </c>
      <c r="DS29" s="399">
        <f t="shared" si="8"/>
        <v>60735.024000000005</v>
      </c>
      <c r="DT29" s="113">
        <f t="shared" si="8"/>
        <v>3</v>
      </c>
      <c r="DU29" s="399">
        <f t="shared" si="8"/>
        <v>80618.51400000001</v>
      </c>
      <c r="DV29" s="113">
        <f t="shared" si="8"/>
        <v>5</v>
      </c>
      <c r="DW29" s="399">
        <f t="shared" si="8"/>
        <v>154850.21</v>
      </c>
      <c r="DX29" s="113">
        <f t="shared" si="8"/>
        <v>0</v>
      </c>
      <c r="DY29" s="399">
        <f t="shared" si="8"/>
        <v>0</v>
      </c>
      <c r="DZ29" s="113">
        <f t="shared" si="8"/>
        <v>0</v>
      </c>
      <c r="EA29" s="399">
        <f t="shared" si="8"/>
        <v>0</v>
      </c>
      <c r="EB29" s="113">
        <f t="shared" si="8"/>
        <v>3</v>
      </c>
      <c r="EC29" s="399">
        <f t="shared" si="8"/>
        <v>50612.520000000004</v>
      </c>
      <c r="ED29" s="113">
        <f t="shared" si="8"/>
        <v>0</v>
      </c>
      <c r="EE29" s="399">
        <f t="shared" si="8"/>
        <v>0</v>
      </c>
      <c r="EF29" s="113">
        <f t="shared" si="8"/>
        <v>0</v>
      </c>
      <c r="EG29" s="399">
        <f t="shared" si="8"/>
        <v>0</v>
      </c>
      <c r="EH29" s="113">
        <f t="shared" si="8"/>
        <v>0</v>
      </c>
      <c r="EI29" s="399">
        <f t="shared" si="8"/>
        <v>0</v>
      </c>
      <c r="EJ29" s="113">
        <f t="shared" si="8"/>
        <v>0</v>
      </c>
      <c r="EK29" s="399"/>
      <c r="EL29" s="399">
        <f t="shared" si="8"/>
        <v>821</v>
      </c>
      <c r="EM29" s="399">
        <f t="shared" si="8"/>
        <v>14541941.043999996</v>
      </c>
    </row>
    <row r="30" spans="1:143" x14ac:dyDescent="0.25">
      <c r="A30" s="240"/>
      <c r="B30" s="240">
        <v>9</v>
      </c>
      <c r="C30" s="245" t="s">
        <v>956</v>
      </c>
      <c r="D30" s="168" t="s">
        <v>957</v>
      </c>
      <c r="E30" s="246">
        <v>13540</v>
      </c>
      <c r="F30" s="95">
        <v>0.89</v>
      </c>
      <c r="G30" s="95"/>
      <c r="H30" s="94">
        <v>1</v>
      </c>
      <c r="I30" s="88"/>
      <c r="J30" s="95">
        <v>1.4</v>
      </c>
      <c r="K30" s="95">
        <v>1.68</v>
      </c>
      <c r="L30" s="95">
        <v>2.23</v>
      </c>
      <c r="M30" s="96">
        <v>2.57</v>
      </c>
      <c r="N30" s="97">
        <v>17</v>
      </c>
      <c r="O30" s="400">
        <f>N30*E30*F30*H30*J30*$O$10</f>
        <v>286804.27999999997</v>
      </c>
      <c r="P30" s="366"/>
      <c r="Q30" s="400">
        <f>P30*E30*F30*H30*J30*$Q$10</f>
        <v>0</v>
      </c>
      <c r="R30" s="357"/>
      <c r="S30" s="357">
        <f>R30*E30*F30*H30*J30*$S$10</f>
        <v>0</v>
      </c>
      <c r="T30" s="97"/>
      <c r="U30" s="400">
        <f>SUM(T30*E30*F30*H30*J30*$U$10)</f>
        <v>0</v>
      </c>
      <c r="V30" s="97"/>
      <c r="W30" s="357">
        <f>SUM(V30*E30*F30*H30*J30*$W$10)</f>
        <v>0</v>
      </c>
      <c r="X30" s="97"/>
      <c r="Y30" s="400">
        <f>SUM(X30*E30*F30*H30*J30*$Y$10)</f>
        <v>0</v>
      </c>
      <c r="Z30" s="357">
        <v>16</v>
      </c>
      <c r="AA30" s="400">
        <f>SUM(Z30*E30*F30*H30*J30*$AA$10)</f>
        <v>269933.44</v>
      </c>
      <c r="AB30" s="357">
        <v>14</v>
      </c>
      <c r="AC30" s="400">
        <f>SUM(AB30*E30*F30*H30*J30*$AC$10)</f>
        <v>236191.75999999998</v>
      </c>
      <c r="AD30" s="357">
        <v>1</v>
      </c>
      <c r="AE30" s="400">
        <f>SUM(AD30*E30*F30*H30*K30*$AE$10)</f>
        <v>20245.008000000002</v>
      </c>
      <c r="AF30" s="357">
        <v>15</v>
      </c>
      <c r="AG30" s="400">
        <f>SUM(AF30*E30*F30*H30*K30*$AG$10)</f>
        <v>303675.12</v>
      </c>
      <c r="AH30" s="97">
        <v>32</v>
      </c>
      <c r="AI30" s="400">
        <f>SUM(AH30*E30*F30*H30*J30*$AI$10)</f>
        <v>539866.88</v>
      </c>
      <c r="AJ30" s="357"/>
      <c r="AK30" s="357">
        <f>SUM(AJ30*E30*F30*H30*J30*$AK$10)</f>
        <v>0</v>
      </c>
      <c r="AL30" s="97"/>
      <c r="AM30" s="400">
        <f>SUM(AL30*E30*F30*H30*J30*$AM$10)</f>
        <v>0</v>
      </c>
      <c r="AN30" s="97"/>
      <c r="AO30" s="400">
        <f>SUM(AN30*E30*F30*H30*J30*$AO$10)</f>
        <v>0</v>
      </c>
      <c r="AP30" s="357"/>
      <c r="AQ30" s="400">
        <f>SUM(E30*F30*H30*J30*AP30*$AQ$10)</f>
        <v>0</v>
      </c>
      <c r="AR30" s="357"/>
      <c r="AS30" s="400">
        <f>SUM(AR30*E30*F30*H30*J30*$AS$10)</f>
        <v>0</v>
      </c>
      <c r="AT30" s="97"/>
      <c r="AU30" s="400">
        <f>SUM(AT30*E30*F30*H30*J30*$AU$10)</f>
        <v>0</v>
      </c>
      <c r="AV30" s="97">
        <v>5</v>
      </c>
      <c r="AW30" s="357">
        <f>SUM(AV30*E30*F30*H30*J30*$AW$10)</f>
        <v>84354.2</v>
      </c>
      <c r="AX30" s="97">
        <v>111</v>
      </c>
      <c r="AY30" s="400">
        <f>SUM(AX30*E30*F30*H30*J30*$AY$10)</f>
        <v>1872663.24</v>
      </c>
      <c r="AZ30" s="97">
        <v>25</v>
      </c>
      <c r="BA30" s="400">
        <f>SUM(AZ30*E30*F30*H30*J30*$BA$10)</f>
        <v>421771</v>
      </c>
      <c r="BB30" s="97">
        <v>124</v>
      </c>
      <c r="BC30" s="400">
        <f>SUM(BB30*E30*F30*H30*J30*$BC$10)</f>
        <v>2091984.1599999997</v>
      </c>
      <c r="BD30" s="97">
        <v>7</v>
      </c>
      <c r="BE30" s="400">
        <f>SUM(BD30*E30*F30*H30*J30*$BE$10)</f>
        <v>118095.87999999999</v>
      </c>
      <c r="BF30" s="97">
        <v>80</v>
      </c>
      <c r="BG30" s="400">
        <f>BF30*E30*F30*H30*J30*$BG$10</f>
        <v>1349667.2</v>
      </c>
      <c r="BH30" s="97">
        <v>41</v>
      </c>
      <c r="BI30" s="400">
        <f>BH30*E30*F30*H30*J30*$BI$10</f>
        <v>691704.44000000006</v>
      </c>
      <c r="BJ30" s="97">
        <v>5</v>
      </c>
      <c r="BK30" s="400">
        <f>BJ30*E30*F30*H30*J30*$BK$10</f>
        <v>84354.2</v>
      </c>
      <c r="BL30" s="97"/>
      <c r="BM30" s="400">
        <f>SUM(BL30*E30*F30*H30*J30*$BM$10)</f>
        <v>0</v>
      </c>
      <c r="BN30" s="97"/>
      <c r="BO30" s="400">
        <f>SUM(BN30*E30*F30*H30*J30*$BO$10)</f>
        <v>0</v>
      </c>
      <c r="BP30" s="97"/>
      <c r="BQ30" s="400">
        <f>SUM(BP30*E30*F30*H30*J30*$BQ$10)</f>
        <v>0</v>
      </c>
      <c r="BR30" s="97"/>
      <c r="BS30" s="400">
        <f>SUM(BR30*E30*F30*H30*J30*$BS$10)</f>
        <v>0</v>
      </c>
      <c r="BT30" s="97">
        <v>5</v>
      </c>
      <c r="BU30" s="400">
        <f>SUM(BT30*E30*F30*H30*J30*$BU$10)</f>
        <v>84354.2</v>
      </c>
      <c r="BV30" s="328">
        <v>5</v>
      </c>
      <c r="BW30" s="329">
        <f>BV30*E30*F30*H30*J30*$BW$10</f>
        <v>84354.2</v>
      </c>
      <c r="BX30" s="97">
        <v>35</v>
      </c>
      <c r="BY30" s="400">
        <f>SUM(BX30*E30*F30*H30*J30*$BY$10)</f>
        <v>590479.39999999991</v>
      </c>
      <c r="BZ30" s="357">
        <v>27</v>
      </c>
      <c r="CA30" s="400">
        <f>SUM(BZ30*E30*F30*H30*J30*$CA$10)</f>
        <v>455512.68</v>
      </c>
      <c r="CB30" s="97">
        <v>18</v>
      </c>
      <c r="CC30" s="400">
        <f>SUM(CB30*E30*F30*H30*J30*$CC$10)</f>
        <v>303675.12</v>
      </c>
      <c r="CD30" s="97">
        <v>11</v>
      </c>
      <c r="CE30" s="400">
        <f>SUM(CD30*E30*F30*H30*J30*$CE$10)</f>
        <v>185579.24</v>
      </c>
      <c r="CF30" s="97">
        <v>38</v>
      </c>
      <c r="CG30" s="400">
        <f>CF30*E30*F30*H30*J30*$CG$10</f>
        <v>641091.91999999993</v>
      </c>
      <c r="CH30" s="97">
        <v>19</v>
      </c>
      <c r="CI30" s="400">
        <f>SUM(CH30*E30*F30*H30*J30*$CI$10)</f>
        <v>320545.95999999996</v>
      </c>
      <c r="CJ30" s="357"/>
      <c r="CK30" s="400">
        <f>SUM(CJ30*E30*F30*H30*K30*$CK$10)</f>
        <v>0</v>
      </c>
      <c r="CL30" s="97"/>
      <c r="CM30" s="400">
        <f>SUM(CL30*E30*F30*H30*K30*$CM$10)</f>
        <v>0</v>
      </c>
      <c r="CN30" s="97"/>
      <c r="CO30" s="400">
        <f>SUM(CN30*E30*F30*H30*K30*$CO$10)</f>
        <v>0</v>
      </c>
      <c r="CP30" s="357">
        <v>16</v>
      </c>
      <c r="CQ30" s="400">
        <f>SUM(CP30*E30*F30*H30*K30*$CQ$10)</f>
        <v>323920.12800000003</v>
      </c>
      <c r="CR30" s="357"/>
      <c r="CS30" s="400">
        <f>SUM(CR30*E30*F30*H30*K30*$CS$10)</f>
        <v>0</v>
      </c>
      <c r="CT30" s="357"/>
      <c r="CU30" s="400">
        <f>SUM(CT30*E30*F30*H30*K30*$CU$10)</f>
        <v>0</v>
      </c>
      <c r="CV30" s="97"/>
      <c r="CW30" s="400">
        <f>SUM(CV30*E30*F30*H30*K30*$CW$10)</f>
        <v>0</v>
      </c>
      <c r="CX30" s="97">
        <v>5</v>
      </c>
      <c r="CY30" s="400">
        <f>SUM(CX30*E30*F30*H30*K30*$CY$10)</f>
        <v>101225.04</v>
      </c>
      <c r="CZ30" s="97">
        <v>22</v>
      </c>
      <c r="DA30" s="400">
        <f>SUM(CZ30*E30*F30*H30*K30*$DA$10)</f>
        <v>445390.17599999998</v>
      </c>
      <c r="DB30" s="357">
        <v>5</v>
      </c>
      <c r="DC30" s="400">
        <f>SUM(DB30*E30*F30*H30*K30*$DC$10)</f>
        <v>101225.04</v>
      </c>
      <c r="DD30" s="97">
        <v>10</v>
      </c>
      <c r="DE30" s="400">
        <f>SUM(DD30*E30*F30*H30*K30*$DE$10)</f>
        <v>202450.08</v>
      </c>
      <c r="DF30" s="97">
        <v>40</v>
      </c>
      <c r="DG30" s="400">
        <f>SUM(DF30*E30*F30*H30*K30*$DG$10)</f>
        <v>809800.32</v>
      </c>
      <c r="DH30" s="97">
        <v>20</v>
      </c>
      <c r="DI30" s="400">
        <f>SUM(DH30*E30*F30*H30*K30*$DI$10)</f>
        <v>404900.16</v>
      </c>
      <c r="DJ30" s="97">
        <v>16</v>
      </c>
      <c r="DK30" s="400">
        <f>SUM(DJ30*E30*F30*H30*K30*$DK$10)</f>
        <v>323920.12800000003</v>
      </c>
      <c r="DL30" s="97">
        <v>4</v>
      </c>
      <c r="DM30" s="400">
        <f>SUM(DL30*E30*F30*H30*K30*$DM$10)</f>
        <v>80980.032000000007</v>
      </c>
      <c r="DN30" s="97">
        <v>10</v>
      </c>
      <c r="DO30" s="400">
        <f>DN30*E30*F30*H30*K30*$DO$10</f>
        <v>202450.08</v>
      </c>
      <c r="DP30" s="97">
        <v>8</v>
      </c>
      <c r="DQ30" s="400">
        <f>SUM(DP30*E30*F30*H30*K30*$DQ$10)</f>
        <v>161960.06400000001</v>
      </c>
      <c r="DR30" s="97">
        <v>3</v>
      </c>
      <c r="DS30" s="400">
        <f>SUM(DR30*E30*F30*H30*K30*$DS$10)</f>
        <v>60735.024000000005</v>
      </c>
      <c r="DT30" s="97">
        <v>3</v>
      </c>
      <c r="DU30" s="400">
        <f>SUM(DT30*E30*F30*H30*L30*$DU$10)</f>
        <v>80618.51400000001</v>
      </c>
      <c r="DV30" s="97">
        <v>5</v>
      </c>
      <c r="DW30" s="400">
        <f>SUM(DV30*E30*F30*H30*M30*$DW$10)</f>
        <v>154850.21</v>
      </c>
      <c r="DX30" s="97"/>
      <c r="DY30" s="400">
        <f>SUM(DX30*E30*F30*H30*J30*$DY$10)</f>
        <v>0</v>
      </c>
      <c r="DZ30" s="97"/>
      <c r="EA30" s="401">
        <f>SUM(DZ30*E30*F30*H30*J30*$EA$10)</f>
        <v>0</v>
      </c>
      <c r="EB30" s="97">
        <v>3</v>
      </c>
      <c r="EC30" s="400">
        <f>SUM(EB30*E30*F30*H30*J30*$EC$10)</f>
        <v>50612.520000000004</v>
      </c>
      <c r="ED30" s="97"/>
      <c r="EE30" s="400">
        <f>SUM(ED30*E30*F30*H30*J30*$EE$10)</f>
        <v>0</v>
      </c>
      <c r="EF30" s="97"/>
      <c r="EG30" s="400">
        <f>EF30*E30*F30*H30*J30*$EG$10</f>
        <v>0</v>
      </c>
      <c r="EH30" s="97"/>
      <c r="EI30" s="400">
        <f>EH30*E30*F30*H30*J30*$EI$10</f>
        <v>0</v>
      </c>
      <c r="EJ30" s="97"/>
      <c r="EK30" s="400"/>
      <c r="EL30" s="402">
        <f>SUM(N30,X30,P30,R30,Z30,T30,V30,AB30,AD30,AF30,AH30,AJ30,AP30,AR30,AT30,AN30,CJ30,CP30,CT30,BX30,BZ30,CZ30,DB30,DD30,DF30,DH30,DJ30,DL30,AV30,AL30,AX30,AZ30,BB30,BD30,BF30,BH30,BJ30,BL30,BN30,BP30,BR30,EB30,ED30,DX30,DZ30,BT30,BV30,CR30,CL30,CN30,CV30,CX30,CB30,CD30,CF30,CH30,DN30,DP30,DR30,DT30,DV30,EF30,EH30,EJ30)</f>
        <v>821</v>
      </c>
      <c r="EM30" s="402">
        <f>SUM(O30,Y30,Q30,S30,AA30,U30,W30,AC30,AE30,AG30,AI30,AK30,AQ30,AS30,AU30,AO30,CK30,CQ30,CU30,BY30,CA30,DA30,DC30,DE30,DG30,DI30,DK30,DM30,AW30,AM30,AY30,BA30,BC30,BE30,BG30,BI30,BK30,BM30,BO30,BQ30,BS30,EC30,EE30,DY30,EA30,BU30,BW30,CS30,CM30,CO30,CW30,CY30,CC30,CE30,CG30,CI30,DO30,DQ30,DS30,DU30,DW30,EG30,EI30,EK30)</f>
        <v>14541941.043999996</v>
      </c>
    </row>
    <row r="31" spans="1:143" s="355" customFormat="1" x14ac:dyDescent="0.25">
      <c r="A31" s="91">
        <v>5</v>
      </c>
      <c r="B31" s="91"/>
      <c r="C31" s="240" t="s">
        <v>958</v>
      </c>
      <c r="D31" s="243" t="s">
        <v>184</v>
      </c>
      <c r="E31" s="246">
        <v>13540</v>
      </c>
      <c r="F31" s="157">
        <v>1.0900000000000001</v>
      </c>
      <c r="G31" s="157"/>
      <c r="H31" s="236">
        <v>1</v>
      </c>
      <c r="I31" s="68"/>
      <c r="J31" s="95">
        <v>1.4</v>
      </c>
      <c r="K31" s="95">
        <v>1.68</v>
      </c>
      <c r="L31" s="95">
        <v>2.23</v>
      </c>
      <c r="M31" s="96">
        <v>2.57</v>
      </c>
      <c r="N31" s="113">
        <f>SUM(N32:N34)</f>
        <v>21</v>
      </c>
      <c r="O31" s="113">
        <f>SUM(O32:O34)</f>
        <v>675023.15999999992</v>
      </c>
      <c r="P31" s="113">
        <f t="shared" ref="P31:CA31" si="9">SUM(P32:P34)</f>
        <v>0</v>
      </c>
      <c r="Q31" s="113">
        <f t="shared" si="9"/>
        <v>0</v>
      </c>
      <c r="R31" s="113">
        <f t="shared" si="9"/>
        <v>0</v>
      </c>
      <c r="S31" s="113">
        <f t="shared" si="9"/>
        <v>0</v>
      </c>
      <c r="T31" s="113">
        <f t="shared" si="9"/>
        <v>0</v>
      </c>
      <c r="U31" s="113">
        <f t="shared" si="9"/>
        <v>0</v>
      </c>
      <c r="V31" s="113">
        <f t="shared" si="9"/>
        <v>0</v>
      </c>
      <c r="W31" s="113">
        <f t="shared" si="9"/>
        <v>0</v>
      </c>
      <c r="X31" s="113">
        <f t="shared" si="9"/>
        <v>0</v>
      </c>
      <c r="Y31" s="113">
        <f t="shared" si="9"/>
        <v>0</v>
      </c>
      <c r="Z31" s="113">
        <f t="shared" si="9"/>
        <v>3</v>
      </c>
      <c r="AA31" s="113">
        <f t="shared" si="9"/>
        <v>51749.880000000005</v>
      </c>
      <c r="AB31" s="113">
        <f t="shared" si="9"/>
        <v>7</v>
      </c>
      <c r="AC31" s="113">
        <f t="shared" si="9"/>
        <v>149183.72</v>
      </c>
      <c r="AD31" s="113">
        <f t="shared" si="9"/>
        <v>0</v>
      </c>
      <c r="AE31" s="113">
        <f t="shared" si="9"/>
        <v>0</v>
      </c>
      <c r="AF31" s="113">
        <f t="shared" si="9"/>
        <v>10</v>
      </c>
      <c r="AG31" s="113">
        <f t="shared" si="9"/>
        <v>548207.52</v>
      </c>
      <c r="AH31" s="113">
        <f t="shared" si="9"/>
        <v>0</v>
      </c>
      <c r="AI31" s="113">
        <f t="shared" si="9"/>
        <v>0</v>
      </c>
      <c r="AJ31" s="113">
        <f t="shared" si="9"/>
        <v>0</v>
      </c>
      <c r="AK31" s="113">
        <f t="shared" si="9"/>
        <v>0</v>
      </c>
      <c r="AL31" s="113">
        <f t="shared" si="9"/>
        <v>0</v>
      </c>
      <c r="AM31" s="113">
        <f t="shared" si="9"/>
        <v>0</v>
      </c>
      <c r="AN31" s="113">
        <f t="shared" si="9"/>
        <v>0</v>
      </c>
      <c r="AO31" s="113">
        <f t="shared" si="9"/>
        <v>0</v>
      </c>
      <c r="AP31" s="113">
        <f t="shared" si="9"/>
        <v>0</v>
      </c>
      <c r="AQ31" s="113">
        <f t="shared" si="9"/>
        <v>0</v>
      </c>
      <c r="AR31" s="113">
        <f t="shared" si="9"/>
        <v>0</v>
      </c>
      <c r="AS31" s="113">
        <f t="shared" si="9"/>
        <v>0</v>
      </c>
      <c r="AT31" s="113">
        <f t="shared" si="9"/>
        <v>0</v>
      </c>
      <c r="AU31" s="113">
        <f t="shared" si="9"/>
        <v>0</v>
      </c>
      <c r="AV31" s="113">
        <f t="shared" si="9"/>
        <v>0</v>
      </c>
      <c r="AW31" s="113">
        <f t="shared" si="9"/>
        <v>0</v>
      </c>
      <c r="AX31" s="113">
        <f t="shared" si="9"/>
        <v>0</v>
      </c>
      <c r="AY31" s="113">
        <f t="shared" si="9"/>
        <v>0</v>
      </c>
      <c r="AZ31" s="113">
        <f t="shared" si="9"/>
        <v>0</v>
      </c>
      <c r="BA31" s="113">
        <f t="shared" si="9"/>
        <v>0</v>
      </c>
      <c r="BB31" s="113">
        <f t="shared" si="9"/>
        <v>0</v>
      </c>
      <c r="BC31" s="113">
        <f t="shared" si="9"/>
        <v>0</v>
      </c>
      <c r="BD31" s="113">
        <f t="shared" si="9"/>
        <v>7</v>
      </c>
      <c r="BE31" s="113">
        <f t="shared" si="9"/>
        <v>120749.72</v>
      </c>
      <c r="BF31" s="113">
        <f t="shared" si="9"/>
        <v>0</v>
      </c>
      <c r="BG31" s="113">
        <f t="shared" si="9"/>
        <v>0</v>
      </c>
      <c r="BH31" s="113">
        <f t="shared" si="9"/>
        <v>0</v>
      </c>
      <c r="BI31" s="113">
        <f t="shared" si="9"/>
        <v>0</v>
      </c>
      <c r="BJ31" s="113">
        <f t="shared" si="9"/>
        <v>0</v>
      </c>
      <c r="BK31" s="113">
        <f t="shared" si="9"/>
        <v>0</v>
      </c>
      <c r="BL31" s="113">
        <f t="shared" si="9"/>
        <v>0</v>
      </c>
      <c r="BM31" s="113">
        <f t="shared" si="9"/>
        <v>0</v>
      </c>
      <c r="BN31" s="113">
        <f t="shared" si="9"/>
        <v>15</v>
      </c>
      <c r="BO31" s="113">
        <f t="shared" si="9"/>
        <v>258749.4</v>
      </c>
      <c r="BP31" s="113">
        <f t="shared" si="9"/>
        <v>0</v>
      </c>
      <c r="BQ31" s="113">
        <f t="shared" si="9"/>
        <v>0</v>
      </c>
      <c r="BR31" s="113">
        <f t="shared" si="9"/>
        <v>0</v>
      </c>
      <c r="BS31" s="113">
        <f t="shared" si="9"/>
        <v>0</v>
      </c>
      <c r="BT31" s="113">
        <f t="shared" si="9"/>
        <v>0</v>
      </c>
      <c r="BU31" s="113">
        <f t="shared" si="9"/>
        <v>0</v>
      </c>
      <c r="BV31" s="365">
        <f t="shared" si="9"/>
        <v>0</v>
      </c>
      <c r="BW31" s="365">
        <f t="shared" si="9"/>
        <v>0</v>
      </c>
      <c r="BX31" s="113">
        <f t="shared" si="9"/>
        <v>0</v>
      </c>
      <c r="BY31" s="113">
        <f t="shared" si="9"/>
        <v>0</v>
      </c>
      <c r="BZ31" s="113">
        <f t="shared" si="9"/>
        <v>0</v>
      </c>
      <c r="CA31" s="113">
        <f t="shared" si="9"/>
        <v>0</v>
      </c>
      <c r="CB31" s="113">
        <f t="shared" ref="CB31:EM31" si="10">SUM(CB32:CB34)</f>
        <v>0</v>
      </c>
      <c r="CC31" s="113">
        <f t="shared" si="10"/>
        <v>0</v>
      </c>
      <c r="CD31" s="113">
        <f t="shared" si="10"/>
        <v>0</v>
      </c>
      <c r="CE31" s="113">
        <f t="shared" si="10"/>
        <v>0</v>
      </c>
      <c r="CF31" s="113">
        <f t="shared" si="10"/>
        <v>5</v>
      </c>
      <c r="CG31" s="113">
        <f t="shared" si="10"/>
        <v>86249.799999999988</v>
      </c>
      <c r="CH31" s="113">
        <f t="shared" si="10"/>
        <v>0</v>
      </c>
      <c r="CI31" s="113">
        <f t="shared" si="10"/>
        <v>0</v>
      </c>
      <c r="CJ31" s="113">
        <f t="shared" si="10"/>
        <v>0</v>
      </c>
      <c r="CK31" s="113">
        <f t="shared" si="10"/>
        <v>0</v>
      </c>
      <c r="CL31" s="113">
        <f t="shared" si="10"/>
        <v>0</v>
      </c>
      <c r="CM31" s="113">
        <f t="shared" si="10"/>
        <v>0</v>
      </c>
      <c r="CN31" s="113">
        <f t="shared" si="10"/>
        <v>0</v>
      </c>
      <c r="CO31" s="113">
        <f t="shared" si="10"/>
        <v>0</v>
      </c>
      <c r="CP31" s="113">
        <f t="shared" si="10"/>
        <v>0</v>
      </c>
      <c r="CQ31" s="113">
        <f t="shared" si="10"/>
        <v>0</v>
      </c>
      <c r="CR31" s="113">
        <f t="shared" si="10"/>
        <v>0</v>
      </c>
      <c r="CS31" s="113">
        <f t="shared" si="10"/>
        <v>0</v>
      </c>
      <c r="CT31" s="113">
        <f t="shared" si="10"/>
        <v>0</v>
      </c>
      <c r="CU31" s="113">
        <f t="shared" si="10"/>
        <v>0</v>
      </c>
      <c r="CV31" s="113">
        <f t="shared" si="10"/>
        <v>0</v>
      </c>
      <c r="CW31" s="113">
        <f t="shared" si="10"/>
        <v>0</v>
      </c>
      <c r="CX31" s="113">
        <f t="shared" si="10"/>
        <v>0</v>
      </c>
      <c r="CY31" s="113">
        <f t="shared" si="10"/>
        <v>0</v>
      </c>
      <c r="CZ31" s="113">
        <f t="shared" si="10"/>
        <v>20</v>
      </c>
      <c r="DA31" s="113">
        <f t="shared" si="10"/>
        <v>413999.04</v>
      </c>
      <c r="DB31" s="113">
        <f t="shared" si="10"/>
        <v>4</v>
      </c>
      <c r="DC31" s="113">
        <f t="shared" si="10"/>
        <v>82799.80799999999</v>
      </c>
      <c r="DD31" s="113">
        <f t="shared" si="10"/>
        <v>1</v>
      </c>
      <c r="DE31" s="113">
        <f t="shared" si="10"/>
        <v>20699.951999999997</v>
      </c>
      <c r="DF31" s="113">
        <f t="shared" si="10"/>
        <v>0</v>
      </c>
      <c r="DG31" s="113">
        <f t="shared" si="10"/>
        <v>0</v>
      </c>
      <c r="DH31" s="113">
        <f t="shared" si="10"/>
        <v>5</v>
      </c>
      <c r="DI31" s="113">
        <f t="shared" si="10"/>
        <v>103499.76</v>
      </c>
      <c r="DJ31" s="113">
        <f t="shared" si="10"/>
        <v>0</v>
      </c>
      <c r="DK31" s="113">
        <f t="shared" si="10"/>
        <v>0</v>
      </c>
      <c r="DL31" s="113">
        <f t="shared" si="10"/>
        <v>0</v>
      </c>
      <c r="DM31" s="113">
        <f t="shared" si="10"/>
        <v>0</v>
      </c>
      <c r="DN31" s="113">
        <f t="shared" si="10"/>
        <v>4</v>
      </c>
      <c r="DO31" s="113">
        <f t="shared" si="10"/>
        <v>82799.80799999999</v>
      </c>
      <c r="DP31" s="113">
        <f t="shared" si="10"/>
        <v>0</v>
      </c>
      <c r="DQ31" s="113">
        <f t="shared" si="10"/>
        <v>0</v>
      </c>
      <c r="DR31" s="113">
        <f t="shared" si="10"/>
        <v>0</v>
      </c>
      <c r="DS31" s="113">
        <f t="shared" si="10"/>
        <v>0</v>
      </c>
      <c r="DT31" s="113">
        <f t="shared" si="10"/>
        <v>0</v>
      </c>
      <c r="DU31" s="113">
        <f t="shared" si="10"/>
        <v>0</v>
      </c>
      <c r="DV31" s="113">
        <f t="shared" si="10"/>
        <v>0</v>
      </c>
      <c r="DW31" s="113">
        <f t="shared" si="10"/>
        <v>0</v>
      </c>
      <c r="DX31" s="113">
        <f t="shared" si="10"/>
        <v>0</v>
      </c>
      <c r="DY31" s="113">
        <f t="shared" si="10"/>
        <v>0</v>
      </c>
      <c r="DZ31" s="113">
        <f t="shared" si="10"/>
        <v>0</v>
      </c>
      <c r="EA31" s="113">
        <f t="shared" si="10"/>
        <v>0</v>
      </c>
      <c r="EB31" s="113">
        <f t="shared" si="10"/>
        <v>0</v>
      </c>
      <c r="EC31" s="113">
        <f t="shared" si="10"/>
        <v>0</v>
      </c>
      <c r="ED31" s="113">
        <f t="shared" si="10"/>
        <v>0</v>
      </c>
      <c r="EE31" s="113">
        <f t="shared" si="10"/>
        <v>0</v>
      </c>
      <c r="EF31" s="113">
        <f t="shared" si="10"/>
        <v>0</v>
      </c>
      <c r="EG31" s="113">
        <f t="shared" si="10"/>
        <v>0</v>
      </c>
      <c r="EH31" s="113">
        <f t="shared" si="10"/>
        <v>0</v>
      </c>
      <c r="EI31" s="113">
        <f t="shared" si="10"/>
        <v>0</v>
      </c>
      <c r="EJ31" s="113">
        <f t="shared" si="10"/>
        <v>0</v>
      </c>
      <c r="EK31" s="113">
        <f t="shared" si="10"/>
        <v>0</v>
      </c>
      <c r="EL31" s="113">
        <f t="shared" si="10"/>
        <v>102</v>
      </c>
      <c r="EM31" s="113">
        <f t="shared" si="10"/>
        <v>2593711.568</v>
      </c>
    </row>
    <row r="32" spans="1:143" x14ac:dyDescent="0.25">
      <c r="A32" s="91"/>
      <c r="B32" s="91">
        <v>10</v>
      </c>
      <c r="C32" s="245" t="s">
        <v>959</v>
      </c>
      <c r="D32" s="92" t="s">
        <v>960</v>
      </c>
      <c r="E32" s="246">
        <v>13540</v>
      </c>
      <c r="F32" s="93">
        <v>0.91</v>
      </c>
      <c r="G32" s="93"/>
      <c r="H32" s="247">
        <v>1</v>
      </c>
      <c r="I32" s="248"/>
      <c r="J32" s="95">
        <v>1.4</v>
      </c>
      <c r="K32" s="95">
        <v>1.68</v>
      </c>
      <c r="L32" s="95">
        <v>2.23</v>
      </c>
      <c r="M32" s="96">
        <v>2.57</v>
      </c>
      <c r="N32" s="97">
        <v>10</v>
      </c>
      <c r="O32" s="400">
        <f>N32*E32*F32*H32*J32*$O$10</f>
        <v>172499.59999999998</v>
      </c>
      <c r="P32" s="366"/>
      <c r="Q32" s="400">
        <f>P32*E32*F32*H32*J32*$Q$10</f>
        <v>0</v>
      </c>
      <c r="R32" s="357">
        <v>0</v>
      </c>
      <c r="S32" s="357">
        <f>R32*E32*F32*H32*J32*$S$10</f>
        <v>0</v>
      </c>
      <c r="T32" s="97">
        <v>0</v>
      </c>
      <c r="U32" s="400">
        <f>SUM(T32*E32*F32*H32*J32*$U$10)</f>
        <v>0</v>
      </c>
      <c r="V32" s="97"/>
      <c r="W32" s="357">
        <f>SUM(V32*E32*F32*H32*J32*$W$10)</f>
        <v>0</v>
      </c>
      <c r="X32" s="97"/>
      <c r="Y32" s="400">
        <f>SUM(X32*E32*F32*H32*J32*$Y$10)</f>
        <v>0</v>
      </c>
      <c r="Z32" s="357">
        <v>3</v>
      </c>
      <c r="AA32" s="400">
        <f>SUM(Z32*E32*F32*H32*J32*$AA$10)</f>
        <v>51749.880000000005</v>
      </c>
      <c r="AB32" s="357">
        <v>6</v>
      </c>
      <c r="AC32" s="400">
        <f>SUM(AB32*E32*F32*H32*J32*$AC$10)</f>
        <v>103499.76000000001</v>
      </c>
      <c r="AD32" s="357"/>
      <c r="AE32" s="400">
        <f>SUM(AD32*E32*F32*H32*K32*$AE$10)</f>
        <v>0</v>
      </c>
      <c r="AF32" s="357">
        <v>0</v>
      </c>
      <c r="AG32" s="400">
        <f>SUM(AF32*E32*F32*H32*K32*$AG$10)</f>
        <v>0</v>
      </c>
      <c r="AH32" s="97"/>
      <c r="AI32" s="400">
        <f>SUM(AH32*E32*F32*H32*J32*$AI$10)</f>
        <v>0</v>
      </c>
      <c r="AJ32" s="357"/>
      <c r="AK32" s="357">
        <f>SUM(AJ32*E32*F32*H32*J32*$AK$10)</f>
        <v>0</v>
      </c>
      <c r="AL32" s="97">
        <v>0</v>
      </c>
      <c r="AM32" s="400">
        <f>SUM(AL32*E32*F32*H32*J32*$AM$10)</f>
        <v>0</v>
      </c>
      <c r="AN32" s="104"/>
      <c r="AO32" s="400">
        <f>SUM(AN32*E32*F32*H32*J32*$AO$10)</f>
        <v>0</v>
      </c>
      <c r="AP32" s="357">
        <v>0</v>
      </c>
      <c r="AQ32" s="400">
        <f>SUM(E32*F32*H32*J32*AP32*$AQ$10)</f>
        <v>0</v>
      </c>
      <c r="AR32" s="357"/>
      <c r="AS32" s="400">
        <f>SUM(AR32*E32*F32*H32*J32*$AS$10)</f>
        <v>0</v>
      </c>
      <c r="AT32" s="97"/>
      <c r="AU32" s="400">
        <f>SUM(AT32*E32*F32*H32*J32*$AU$10)</f>
        <v>0</v>
      </c>
      <c r="AV32" s="97">
        <v>0</v>
      </c>
      <c r="AW32" s="357">
        <f>SUM(AV32*E32*F32*H32*J32*$AW$10)</f>
        <v>0</v>
      </c>
      <c r="AX32" s="97"/>
      <c r="AY32" s="400">
        <f>SUM(AX32*E32*F32*H32*J32*$AY$10)</f>
        <v>0</v>
      </c>
      <c r="AZ32" s="97"/>
      <c r="BA32" s="400">
        <f>SUM(AZ32*E32*F32*H32*J32*$BA$10)</f>
        <v>0</v>
      </c>
      <c r="BB32" s="97"/>
      <c r="BC32" s="400">
        <f>SUM(BB32*E32*F32*H32*J32*$BC$10)</f>
        <v>0</v>
      </c>
      <c r="BD32" s="97">
        <v>7</v>
      </c>
      <c r="BE32" s="400">
        <f>SUM(BD32*E32*F32*H32*J32*$BE$10)</f>
        <v>120749.72</v>
      </c>
      <c r="BF32" s="97"/>
      <c r="BG32" s="400">
        <f>BF32*E32*F32*H32*J32*$BG$10</f>
        <v>0</v>
      </c>
      <c r="BH32" s="97"/>
      <c r="BI32" s="400">
        <f>BH32*E32*F32*H32*J32*$BI$10</f>
        <v>0</v>
      </c>
      <c r="BJ32" s="97"/>
      <c r="BK32" s="400">
        <f>BJ32*E32*F32*H32*J32*$BK$10</f>
        <v>0</v>
      </c>
      <c r="BL32" s="97"/>
      <c r="BM32" s="400">
        <f>SUM(BL32*E32*F32*H32*J32*$BM$10)</f>
        <v>0</v>
      </c>
      <c r="BN32" s="97">
        <v>15</v>
      </c>
      <c r="BO32" s="400">
        <f>SUM(BN32*E32*F32*H32*J32*$BO$10)</f>
        <v>258749.4</v>
      </c>
      <c r="BP32" s="97"/>
      <c r="BQ32" s="400">
        <f>SUM(BP32*E32*F32*H32*J32*$BQ$10)</f>
        <v>0</v>
      </c>
      <c r="BR32" s="97"/>
      <c r="BS32" s="400">
        <f>SUM(BR32*E32*F32*H32*J32*$BS$10)</f>
        <v>0</v>
      </c>
      <c r="BT32" s="97"/>
      <c r="BU32" s="400">
        <f>SUM(BT32*E32*F32*H32*J32*$BU$10)</f>
        <v>0</v>
      </c>
      <c r="BV32" s="328"/>
      <c r="BW32" s="329">
        <f>BV32*E32*F32*H32*J32*$BW$10</f>
        <v>0</v>
      </c>
      <c r="BX32" s="97"/>
      <c r="BY32" s="400">
        <f>SUM(BX32*E32*F32*H32*J32*$BY$10)</f>
        <v>0</v>
      </c>
      <c r="BZ32" s="357">
        <v>0</v>
      </c>
      <c r="CA32" s="400">
        <f>SUM(BZ32*E32*F32*H32*J32*$CA$10)</f>
        <v>0</v>
      </c>
      <c r="CB32" s="97">
        <v>0</v>
      </c>
      <c r="CC32" s="400">
        <f>SUM(CB32*E32*F32*H32*J32*$CC$10)</f>
        <v>0</v>
      </c>
      <c r="CD32" s="97">
        <v>0</v>
      </c>
      <c r="CE32" s="400">
        <f>SUM(CD32*E32*F32*H32*J32*$CE$10)</f>
        <v>0</v>
      </c>
      <c r="CF32" s="97">
        <v>5</v>
      </c>
      <c r="CG32" s="400">
        <f>CF32*E32*F32*H32*J32*$CG$10</f>
        <v>86249.799999999988</v>
      </c>
      <c r="CH32" s="97"/>
      <c r="CI32" s="400">
        <f>SUM(CH32*E32*F32*H32*J32*$CI$10)</f>
        <v>0</v>
      </c>
      <c r="CJ32" s="357"/>
      <c r="CK32" s="400">
        <f>SUM(CJ32*E32*F32*H32*K32*$CK$10)</f>
        <v>0</v>
      </c>
      <c r="CL32" s="97"/>
      <c r="CM32" s="400">
        <f>SUM(CL32*E32*F32*H32*K32*$CM$10)</f>
        <v>0</v>
      </c>
      <c r="CN32" s="97">
        <v>0</v>
      </c>
      <c r="CO32" s="400">
        <f>SUM(CN32*E32*F32*H32*K32*$CO$10)</f>
        <v>0</v>
      </c>
      <c r="CP32" s="357"/>
      <c r="CQ32" s="400">
        <f>SUM(CP32*E32*F32*H32*K32*$CQ$10)</f>
        <v>0</v>
      </c>
      <c r="CR32" s="357">
        <v>0</v>
      </c>
      <c r="CS32" s="400">
        <f>SUM(CR32*E32*F32*H32*K32*$CS$10)</f>
        <v>0</v>
      </c>
      <c r="CT32" s="357"/>
      <c r="CU32" s="400">
        <f>SUM(CT32*E32*F32*H32*K32*$CU$10)</f>
        <v>0</v>
      </c>
      <c r="CV32" s="97"/>
      <c r="CW32" s="400">
        <f>SUM(CV32*E32*F32*H32*K32*$CW$10)</f>
        <v>0</v>
      </c>
      <c r="CX32" s="97"/>
      <c r="CY32" s="400">
        <f>SUM(CX32*E32*F32*H32*K32*$CY$10)</f>
        <v>0</v>
      </c>
      <c r="CZ32" s="97">
        <v>20</v>
      </c>
      <c r="DA32" s="400">
        <f>SUM(CZ32*E32*F32*H32*K32*$DA$10)</f>
        <v>413999.04</v>
      </c>
      <c r="DB32" s="357">
        <v>4</v>
      </c>
      <c r="DC32" s="400">
        <f>SUM(DB32*E32*F32*H32*K32*$DC$10)</f>
        <v>82799.80799999999</v>
      </c>
      <c r="DD32" s="97">
        <v>1</v>
      </c>
      <c r="DE32" s="400">
        <f>SUM(DD32*E32*F32*H32*K32*$DE$10)</f>
        <v>20699.951999999997</v>
      </c>
      <c r="DF32" s="97"/>
      <c r="DG32" s="400">
        <f>SUM(DF32*E32*F32*H32*K32*$DG$10)</f>
        <v>0</v>
      </c>
      <c r="DH32" s="97">
        <v>5</v>
      </c>
      <c r="DI32" s="400">
        <f>SUM(DH32*E32*F32*H32*K32*$DI$10)</f>
        <v>103499.76</v>
      </c>
      <c r="DJ32" s="97"/>
      <c r="DK32" s="400">
        <f>SUM(DJ32*E32*F32*H32*K32*$DK$10)</f>
        <v>0</v>
      </c>
      <c r="DL32" s="97"/>
      <c r="DM32" s="400">
        <f>SUM(DL32*E32*F32*H32*K32*$DM$10)</f>
        <v>0</v>
      </c>
      <c r="DN32" s="97">
        <v>4</v>
      </c>
      <c r="DO32" s="400">
        <f>DN32*E32*F32*H32*K32*$DO$10</f>
        <v>82799.80799999999</v>
      </c>
      <c r="DP32" s="97"/>
      <c r="DQ32" s="400">
        <f>SUM(DP32*E32*F32*H32*K32*$DQ$10)</f>
        <v>0</v>
      </c>
      <c r="DR32" s="97"/>
      <c r="DS32" s="400">
        <f>SUM(DR32*E32*F32*H32*K32*$DS$10)</f>
        <v>0</v>
      </c>
      <c r="DT32" s="97"/>
      <c r="DU32" s="400">
        <f>SUM(DT32*E32*F32*H32*L32*$DU$10)</f>
        <v>0</v>
      </c>
      <c r="DV32" s="97"/>
      <c r="DW32" s="400">
        <f>SUM(DV32*E32*F32*H32*M32*$DW$10)</f>
        <v>0</v>
      </c>
      <c r="DX32" s="97"/>
      <c r="DY32" s="400">
        <f>SUM(DX32*E32*F32*H32*J32*$DY$10)</f>
        <v>0</v>
      </c>
      <c r="DZ32" s="97"/>
      <c r="EA32" s="401">
        <f>SUM(DZ32*E32*F32*H32*J32*$EA$10)</f>
        <v>0</v>
      </c>
      <c r="EB32" s="97"/>
      <c r="EC32" s="400">
        <f>SUM(EB32*E32*F32*H32*J32*$EC$10)</f>
        <v>0</v>
      </c>
      <c r="ED32" s="97"/>
      <c r="EE32" s="400">
        <f>SUM(ED32*E32*F32*H32*J32*$EE$10)</f>
        <v>0</v>
      </c>
      <c r="EF32" s="97"/>
      <c r="EG32" s="400">
        <f>EF32*E32*F32*H32*J32*$EG$10</f>
        <v>0</v>
      </c>
      <c r="EH32" s="97"/>
      <c r="EI32" s="400">
        <f>EH32*E32*F32*H32*J32*$EI$10</f>
        <v>0</v>
      </c>
      <c r="EJ32" s="97"/>
      <c r="EK32" s="400"/>
      <c r="EL32" s="402">
        <f t="shared" ref="EL32:EM34" si="11">SUM(N32,X32,P32,R32,Z32,T32,V32,AB32,AD32,AF32,AH32,AJ32,AP32,AR32,AT32,AN32,CJ32,CP32,CT32,BX32,BZ32,CZ32,DB32,DD32,DF32,DH32,DJ32,DL32,AV32,AL32,AX32,AZ32,BB32,BD32,BF32,BH32,BJ32,BL32,BN32,BP32,BR32,EB32,ED32,DX32,DZ32,BT32,BV32,CR32,CL32,CN32,CV32,CX32,CB32,CD32,CF32,CH32,DN32,DP32,DR32,DT32,DV32,EF32,EH32,EJ32)</f>
        <v>80</v>
      </c>
      <c r="EM32" s="402">
        <f t="shared" si="11"/>
        <v>1497296.5279999999</v>
      </c>
    </row>
    <row r="33" spans="1:143" s="355" customFormat="1" x14ac:dyDescent="0.25">
      <c r="A33" s="91"/>
      <c r="B33" s="91">
        <v>11</v>
      </c>
      <c r="C33" s="245" t="s">
        <v>961</v>
      </c>
      <c r="D33" s="92" t="s">
        <v>962</v>
      </c>
      <c r="E33" s="246">
        <v>13540</v>
      </c>
      <c r="F33" s="93">
        <v>2.41</v>
      </c>
      <c r="G33" s="93"/>
      <c r="H33" s="247">
        <v>1</v>
      </c>
      <c r="I33" s="248"/>
      <c r="J33" s="95">
        <v>1.4</v>
      </c>
      <c r="K33" s="95">
        <v>1.68</v>
      </c>
      <c r="L33" s="95">
        <v>2.23</v>
      </c>
      <c r="M33" s="96">
        <v>2.57</v>
      </c>
      <c r="N33" s="97">
        <v>11</v>
      </c>
      <c r="O33" s="400">
        <f>N33*E33*F33*H33*J33*$O$10</f>
        <v>502523.56</v>
      </c>
      <c r="P33" s="366"/>
      <c r="Q33" s="400">
        <f>P33*E33*F33*H33*J33*$Q$10</f>
        <v>0</v>
      </c>
      <c r="R33" s="357"/>
      <c r="S33" s="357">
        <f>R33*E33*F33*H33*J33*$S$10</f>
        <v>0</v>
      </c>
      <c r="T33" s="97"/>
      <c r="U33" s="400">
        <f>SUM(T33*E33*F33*H33*J33*$U$10)</f>
        <v>0</v>
      </c>
      <c r="V33" s="97"/>
      <c r="W33" s="357">
        <f>SUM(V33*E33*F33*H33*J33*$W$10)</f>
        <v>0</v>
      </c>
      <c r="X33" s="97"/>
      <c r="Y33" s="400">
        <f>SUM(X33*E33*F33*H33*J33*$Y$10)</f>
        <v>0</v>
      </c>
      <c r="Z33" s="357"/>
      <c r="AA33" s="400">
        <f>SUM(Z33*E33*F33*H33*J33*$AA$10)</f>
        <v>0</v>
      </c>
      <c r="AB33" s="357">
        <v>1</v>
      </c>
      <c r="AC33" s="400">
        <f>SUM(AB33*E33*F33*H33*J33*$AC$10)</f>
        <v>45683.96</v>
      </c>
      <c r="AD33" s="357"/>
      <c r="AE33" s="400">
        <f>SUM(AD33*E33*F33*H33*K33*$AE$10)</f>
        <v>0</v>
      </c>
      <c r="AF33" s="357">
        <v>10</v>
      </c>
      <c r="AG33" s="400">
        <f>SUM(AF33*E33*F33*H33*K33*$AG$10)</f>
        <v>548207.52</v>
      </c>
      <c r="AH33" s="97"/>
      <c r="AI33" s="400">
        <f>SUM(AH33*E33*F33*H33*J33*$AI$10)</f>
        <v>0</v>
      </c>
      <c r="AJ33" s="357"/>
      <c r="AK33" s="357">
        <f>SUM(AJ33*E33*F33*H33*J33*$AK$10)</f>
        <v>0</v>
      </c>
      <c r="AL33" s="97"/>
      <c r="AM33" s="400">
        <f>SUM(AL33*E33*F33*H33*J33*$AM$10)</f>
        <v>0</v>
      </c>
      <c r="AN33" s="113"/>
      <c r="AO33" s="400">
        <f>SUM(AN33*E33*F33*H33*J33*$AO$10)</f>
        <v>0</v>
      </c>
      <c r="AP33" s="357"/>
      <c r="AQ33" s="400">
        <f>SUM(E33*F33*H33*J33*AP33*$AQ$10)</f>
        <v>0</v>
      </c>
      <c r="AR33" s="357"/>
      <c r="AS33" s="400">
        <f>SUM(AR33*E33*F33*H33*J33*$AS$10)</f>
        <v>0</v>
      </c>
      <c r="AT33" s="97"/>
      <c r="AU33" s="400">
        <f>SUM(AT33*E33*F33*H33*J33*$AU$10)</f>
        <v>0</v>
      </c>
      <c r="AV33" s="97"/>
      <c r="AW33" s="357">
        <f>SUM(AV33*E33*F33*H33*J33*$AW$10)</f>
        <v>0</v>
      </c>
      <c r="AX33" s="97"/>
      <c r="AY33" s="400">
        <f>SUM(AX33*E33*F33*H33*J33*$AY$10)</f>
        <v>0</v>
      </c>
      <c r="AZ33" s="97"/>
      <c r="BA33" s="400">
        <f>SUM(AZ33*E33*F33*H33*J33*$BA$10)</f>
        <v>0</v>
      </c>
      <c r="BB33" s="97"/>
      <c r="BC33" s="400">
        <f>SUM(BB33*E33*F33*H33*J33*$BC$10)</f>
        <v>0</v>
      </c>
      <c r="BD33" s="97"/>
      <c r="BE33" s="400">
        <f>SUM(BD33*E33*F33*H33*J33*$BE$10)</f>
        <v>0</v>
      </c>
      <c r="BF33" s="97"/>
      <c r="BG33" s="400">
        <f>BF33*E33*F33*H33*J33*$BG$10</f>
        <v>0</v>
      </c>
      <c r="BH33" s="97"/>
      <c r="BI33" s="400">
        <f>BH33*E33*F33*H33*J33*$BI$10</f>
        <v>0</v>
      </c>
      <c r="BJ33" s="97"/>
      <c r="BK33" s="400">
        <f>BJ33*E33*F33*H33*J33*$BK$10</f>
        <v>0</v>
      </c>
      <c r="BL33" s="97"/>
      <c r="BM33" s="400">
        <f>SUM(BL33*E33*F33*H33*J33*$BM$10)</f>
        <v>0</v>
      </c>
      <c r="BN33" s="97"/>
      <c r="BO33" s="400">
        <f>SUM(BN33*E33*F33*H33*J33*$BO$10)</f>
        <v>0</v>
      </c>
      <c r="BP33" s="97"/>
      <c r="BQ33" s="400">
        <f>SUM(BP33*E33*F33*H33*J33*$BQ$10)</f>
        <v>0</v>
      </c>
      <c r="BR33" s="97"/>
      <c r="BS33" s="400">
        <f>SUM(BR33*E33*F33*H33*J33*$BS$10)</f>
        <v>0</v>
      </c>
      <c r="BT33" s="97"/>
      <c r="BU33" s="400">
        <f>SUM(BT33*E33*F33*H33*J33*$BU$10)</f>
        <v>0</v>
      </c>
      <c r="BV33" s="328"/>
      <c r="BW33" s="329">
        <f>BV33*E33*F33*H33*J33*$BW$10</f>
        <v>0</v>
      </c>
      <c r="BX33" s="97"/>
      <c r="BY33" s="400">
        <f>SUM(BX33*E33*F33*H33*J33*$BY$10)</f>
        <v>0</v>
      </c>
      <c r="BZ33" s="357"/>
      <c r="CA33" s="400">
        <f>SUM(BZ33*E33*F33*H33*J33*$CA$10)</f>
        <v>0</v>
      </c>
      <c r="CB33" s="97"/>
      <c r="CC33" s="400">
        <f>SUM(CB33*E33*F33*H33*J33*$CC$10)</f>
        <v>0</v>
      </c>
      <c r="CD33" s="97"/>
      <c r="CE33" s="400">
        <f>SUM(CD33*E33*F33*H33*J33*$CE$10)</f>
        <v>0</v>
      </c>
      <c r="CF33" s="97"/>
      <c r="CG33" s="400">
        <f>CF33*E33*F33*H33*J33*$CG$10</f>
        <v>0</v>
      </c>
      <c r="CH33" s="97"/>
      <c r="CI33" s="400">
        <f>SUM(CH33*E33*F33*H33*J33*$CI$10)</f>
        <v>0</v>
      </c>
      <c r="CJ33" s="357"/>
      <c r="CK33" s="400">
        <f>SUM(CJ33*E33*F33*H33*K33*$CK$10)</f>
        <v>0</v>
      </c>
      <c r="CL33" s="97"/>
      <c r="CM33" s="400">
        <f>SUM(CL33*E33*F33*H33*K33*$CM$10)</f>
        <v>0</v>
      </c>
      <c r="CN33" s="97"/>
      <c r="CO33" s="400">
        <f>SUM(CN33*E33*F33*H33*K33*$CO$10)</f>
        <v>0</v>
      </c>
      <c r="CP33" s="357"/>
      <c r="CQ33" s="400">
        <f>SUM(CP33*E33*F33*H33*K33*$CQ$10)</f>
        <v>0</v>
      </c>
      <c r="CR33" s="357"/>
      <c r="CS33" s="400">
        <f>SUM(CR33*E33*F33*H33*K33*$CS$10)</f>
        <v>0</v>
      </c>
      <c r="CT33" s="357"/>
      <c r="CU33" s="400">
        <f>SUM(CT33*E33*F33*H33*K33*$CU$10)</f>
        <v>0</v>
      </c>
      <c r="CV33" s="97"/>
      <c r="CW33" s="400">
        <f>SUM(CV33*E33*F33*H33*K33*$CW$10)</f>
        <v>0</v>
      </c>
      <c r="CX33" s="97"/>
      <c r="CY33" s="400">
        <f>SUM(CX33*E33*F33*H33*K33*$CY$10)</f>
        <v>0</v>
      </c>
      <c r="CZ33" s="97"/>
      <c r="DA33" s="400">
        <f>SUM(CZ33*E33*F33*H33*K33*$DA$10)</f>
        <v>0</v>
      </c>
      <c r="DB33" s="357"/>
      <c r="DC33" s="400">
        <f>SUM(DB33*E33*F33*H33*K33*$DC$10)</f>
        <v>0</v>
      </c>
      <c r="DD33" s="97"/>
      <c r="DE33" s="400">
        <f>SUM(DD33*E33*F33*H33*K33*$DE$10)</f>
        <v>0</v>
      </c>
      <c r="DF33" s="97"/>
      <c r="DG33" s="400">
        <f>SUM(DF33*E33*F33*H33*K33*$DG$10)</f>
        <v>0</v>
      </c>
      <c r="DH33" s="97"/>
      <c r="DI33" s="400">
        <f>SUM(DH33*E33*F33*H33*K33*$DI$10)</f>
        <v>0</v>
      </c>
      <c r="DJ33" s="97"/>
      <c r="DK33" s="400">
        <f>SUM(DJ33*E33*F33*H33*K33*$DK$10)</f>
        <v>0</v>
      </c>
      <c r="DL33" s="97"/>
      <c r="DM33" s="400">
        <f>SUM(DL33*E33*F33*H33*K33*$DM$10)</f>
        <v>0</v>
      </c>
      <c r="DN33" s="97"/>
      <c r="DO33" s="400">
        <f>DN33*E33*F33*H33*K33*$DO$10</f>
        <v>0</v>
      </c>
      <c r="DP33" s="97"/>
      <c r="DQ33" s="400">
        <f>SUM(DP33*E33*F33*H33*K33*$DQ$10)</f>
        <v>0</v>
      </c>
      <c r="DR33" s="97"/>
      <c r="DS33" s="400">
        <f>SUM(DR33*E33*F33*H33*K33*$DS$10)</f>
        <v>0</v>
      </c>
      <c r="DT33" s="97"/>
      <c r="DU33" s="400">
        <f>SUM(DT33*E33*F33*H33*L33*$DU$10)</f>
        <v>0</v>
      </c>
      <c r="DV33" s="97"/>
      <c r="DW33" s="400">
        <f>SUM(DV33*E33*F33*H33*M33*$DW$10)</f>
        <v>0</v>
      </c>
      <c r="DX33" s="113"/>
      <c r="DY33" s="400">
        <f>SUM(DX33*E33*F33*H33*J33*$DY$10)</f>
        <v>0</v>
      </c>
      <c r="DZ33" s="97"/>
      <c r="EA33" s="401">
        <f>SUM(DZ33*E33*F33*H33*J33*$EA$10)</f>
        <v>0</v>
      </c>
      <c r="EB33" s="97"/>
      <c r="EC33" s="400">
        <f>SUM(EB33*E33*F33*H33*J33*$EC$10)</f>
        <v>0</v>
      </c>
      <c r="ED33" s="97"/>
      <c r="EE33" s="400">
        <f>SUM(ED33*E33*F33*H33*J33*$EE$10)</f>
        <v>0</v>
      </c>
      <c r="EF33" s="97"/>
      <c r="EG33" s="400">
        <f>EF33*E33*F33*H33*J33*$EG$10</f>
        <v>0</v>
      </c>
      <c r="EH33" s="97"/>
      <c r="EI33" s="400">
        <f>EH33*E33*F33*H33*J33*$EI$10</f>
        <v>0</v>
      </c>
      <c r="EJ33" s="97"/>
      <c r="EK33" s="400"/>
      <c r="EL33" s="402">
        <f t="shared" si="11"/>
        <v>22</v>
      </c>
      <c r="EM33" s="402">
        <f t="shared" si="11"/>
        <v>1096415.04</v>
      </c>
    </row>
    <row r="34" spans="1:143" s="355" customFormat="1" ht="45" x14ac:dyDescent="0.25">
      <c r="A34" s="91"/>
      <c r="B34" s="91">
        <v>12</v>
      </c>
      <c r="C34" s="245" t="s">
        <v>963</v>
      </c>
      <c r="D34" s="148" t="s">
        <v>196</v>
      </c>
      <c r="E34" s="246">
        <v>13540</v>
      </c>
      <c r="F34" s="93">
        <v>3.73</v>
      </c>
      <c r="G34" s="93"/>
      <c r="H34" s="247">
        <v>1</v>
      </c>
      <c r="I34" s="248"/>
      <c r="J34" s="164">
        <v>1.4</v>
      </c>
      <c r="K34" s="164">
        <v>1.68</v>
      </c>
      <c r="L34" s="164">
        <v>2.23</v>
      </c>
      <c r="M34" s="165">
        <v>2.57</v>
      </c>
      <c r="N34" s="97"/>
      <c r="O34" s="400">
        <f t="shared" ref="O34" si="12">N34*E34*F34*H34*J34*$O$10</f>
        <v>0</v>
      </c>
      <c r="P34" s="366"/>
      <c r="Q34" s="400"/>
      <c r="R34" s="357"/>
      <c r="S34" s="357"/>
      <c r="T34" s="97"/>
      <c r="U34" s="400"/>
      <c r="V34" s="97"/>
      <c r="W34" s="357"/>
      <c r="X34" s="97"/>
      <c r="Y34" s="400"/>
      <c r="Z34" s="357"/>
      <c r="AA34" s="400"/>
      <c r="AB34" s="357"/>
      <c r="AC34" s="400"/>
      <c r="AD34" s="357"/>
      <c r="AE34" s="400"/>
      <c r="AF34" s="357"/>
      <c r="AG34" s="400"/>
      <c r="AH34" s="97"/>
      <c r="AI34" s="400"/>
      <c r="AJ34" s="357"/>
      <c r="AK34" s="357"/>
      <c r="AL34" s="97"/>
      <c r="AM34" s="400"/>
      <c r="AN34" s="113"/>
      <c r="AO34" s="400"/>
      <c r="AP34" s="357"/>
      <c r="AQ34" s="400"/>
      <c r="AR34" s="357"/>
      <c r="AS34" s="400"/>
      <c r="AT34" s="97"/>
      <c r="AU34" s="400"/>
      <c r="AV34" s="97"/>
      <c r="AW34" s="357"/>
      <c r="AX34" s="97"/>
      <c r="AY34" s="400"/>
      <c r="AZ34" s="97"/>
      <c r="BA34" s="400"/>
      <c r="BB34" s="97"/>
      <c r="BC34" s="400"/>
      <c r="BD34" s="97"/>
      <c r="BE34" s="400"/>
      <c r="BF34" s="97"/>
      <c r="BG34" s="400"/>
      <c r="BH34" s="97"/>
      <c r="BI34" s="400"/>
      <c r="BJ34" s="97"/>
      <c r="BK34" s="400"/>
      <c r="BL34" s="97"/>
      <c r="BM34" s="400"/>
      <c r="BN34" s="97"/>
      <c r="BO34" s="400"/>
      <c r="BP34" s="97"/>
      <c r="BQ34" s="400"/>
      <c r="BR34" s="97"/>
      <c r="BS34" s="400"/>
      <c r="BT34" s="97"/>
      <c r="BU34" s="400"/>
      <c r="BV34" s="328"/>
      <c r="BW34" s="329"/>
      <c r="BX34" s="97"/>
      <c r="BY34" s="400"/>
      <c r="BZ34" s="357"/>
      <c r="CA34" s="400"/>
      <c r="CB34" s="97"/>
      <c r="CC34" s="400"/>
      <c r="CD34" s="97"/>
      <c r="CE34" s="400"/>
      <c r="CF34" s="97"/>
      <c r="CG34" s="400"/>
      <c r="CH34" s="97"/>
      <c r="CI34" s="400"/>
      <c r="CJ34" s="357"/>
      <c r="CK34" s="400"/>
      <c r="CL34" s="97"/>
      <c r="CM34" s="400"/>
      <c r="CN34" s="97"/>
      <c r="CO34" s="400"/>
      <c r="CP34" s="357"/>
      <c r="CQ34" s="400"/>
      <c r="CR34" s="357"/>
      <c r="CS34" s="400"/>
      <c r="CT34" s="357"/>
      <c r="CU34" s="400"/>
      <c r="CV34" s="97"/>
      <c r="CW34" s="400"/>
      <c r="CX34" s="97"/>
      <c r="CY34" s="400"/>
      <c r="CZ34" s="97"/>
      <c r="DA34" s="400"/>
      <c r="DB34" s="357"/>
      <c r="DC34" s="400"/>
      <c r="DD34" s="97"/>
      <c r="DE34" s="400"/>
      <c r="DF34" s="97"/>
      <c r="DG34" s="400"/>
      <c r="DH34" s="97"/>
      <c r="DI34" s="400"/>
      <c r="DJ34" s="97"/>
      <c r="DK34" s="400"/>
      <c r="DL34" s="97"/>
      <c r="DM34" s="400"/>
      <c r="DN34" s="97"/>
      <c r="DO34" s="400"/>
      <c r="DP34" s="97"/>
      <c r="DQ34" s="400"/>
      <c r="DR34" s="97"/>
      <c r="DS34" s="400"/>
      <c r="DT34" s="97"/>
      <c r="DU34" s="400"/>
      <c r="DV34" s="97"/>
      <c r="DW34" s="400"/>
      <c r="DX34" s="97"/>
      <c r="DY34" s="400"/>
      <c r="DZ34" s="97"/>
      <c r="EA34" s="401"/>
      <c r="EB34" s="97"/>
      <c r="EC34" s="400"/>
      <c r="ED34" s="97"/>
      <c r="EE34" s="400"/>
      <c r="EF34" s="97"/>
      <c r="EG34" s="400"/>
      <c r="EH34" s="97"/>
      <c r="EI34" s="400"/>
      <c r="EJ34" s="97"/>
      <c r="EK34" s="400"/>
      <c r="EL34" s="402">
        <f t="shared" si="11"/>
        <v>0</v>
      </c>
      <c r="EM34" s="402">
        <f t="shared" si="11"/>
        <v>0</v>
      </c>
    </row>
    <row r="35" spans="1:143" ht="31.5" customHeight="1" x14ac:dyDescent="0.25">
      <c r="A35" s="112">
        <v>6</v>
      </c>
      <c r="B35" s="112"/>
      <c r="C35" s="240" t="s">
        <v>964</v>
      </c>
      <c r="D35" s="243" t="s">
        <v>965</v>
      </c>
      <c r="E35" s="246">
        <v>13540</v>
      </c>
      <c r="F35" s="157">
        <v>1.54</v>
      </c>
      <c r="G35" s="157"/>
      <c r="H35" s="236">
        <v>1</v>
      </c>
      <c r="I35" s="68"/>
      <c r="J35" s="155"/>
      <c r="K35" s="155"/>
      <c r="L35" s="155"/>
      <c r="M35" s="96">
        <v>2.57</v>
      </c>
      <c r="N35" s="113">
        <f>N36</f>
        <v>1</v>
      </c>
      <c r="O35" s="399">
        <f t="shared" ref="O35:BZ35" si="13">O36</f>
        <v>29192.240000000002</v>
      </c>
      <c r="P35" s="399">
        <f t="shared" si="13"/>
        <v>0</v>
      </c>
      <c r="Q35" s="399">
        <f t="shared" si="13"/>
        <v>0</v>
      </c>
      <c r="R35" s="399">
        <f t="shared" si="13"/>
        <v>0</v>
      </c>
      <c r="S35" s="399">
        <f t="shared" si="13"/>
        <v>0</v>
      </c>
      <c r="T35" s="113">
        <f t="shared" si="13"/>
        <v>0</v>
      </c>
      <c r="U35" s="399">
        <f t="shared" si="13"/>
        <v>0</v>
      </c>
      <c r="V35" s="113">
        <f t="shared" si="13"/>
        <v>540</v>
      </c>
      <c r="W35" s="399">
        <f t="shared" si="13"/>
        <v>15763809.6</v>
      </c>
      <c r="X35" s="113">
        <f t="shared" si="13"/>
        <v>0</v>
      </c>
      <c r="Y35" s="399">
        <f t="shared" si="13"/>
        <v>0</v>
      </c>
      <c r="Z35" s="399">
        <f t="shared" si="13"/>
        <v>8</v>
      </c>
      <c r="AA35" s="399">
        <f t="shared" si="13"/>
        <v>233537.92000000001</v>
      </c>
      <c r="AB35" s="399">
        <f t="shared" si="13"/>
        <v>5</v>
      </c>
      <c r="AC35" s="399">
        <f t="shared" si="13"/>
        <v>145961.19999999998</v>
      </c>
      <c r="AD35" s="399">
        <f t="shared" si="13"/>
        <v>0</v>
      </c>
      <c r="AE35" s="399">
        <f t="shared" si="13"/>
        <v>0</v>
      </c>
      <c r="AF35" s="399">
        <f t="shared" si="13"/>
        <v>0</v>
      </c>
      <c r="AG35" s="399">
        <f t="shared" si="13"/>
        <v>0</v>
      </c>
      <c r="AH35" s="113">
        <f t="shared" si="13"/>
        <v>0</v>
      </c>
      <c r="AI35" s="399">
        <f t="shared" si="13"/>
        <v>0</v>
      </c>
      <c r="AJ35" s="399">
        <f t="shared" si="13"/>
        <v>0</v>
      </c>
      <c r="AK35" s="399">
        <f t="shared" si="13"/>
        <v>0</v>
      </c>
      <c r="AL35" s="113">
        <f t="shared" si="13"/>
        <v>0</v>
      </c>
      <c r="AM35" s="399">
        <f t="shared" si="13"/>
        <v>0</v>
      </c>
      <c r="AN35" s="113">
        <f t="shared" si="13"/>
        <v>0</v>
      </c>
      <c r="AO35" s="399">
        <f t="shared" si="13"/>
        <v>0</v>
      </c>
      <c r="AP35" s="399">
        <f t="shared" si="13"/>
        <v>0</v>
      </c>
      <c r="AQ35" s="399">
        <f t="shared" si="13"/>
        <v>0</v>
      </c>
      <c r="AR35" s="399">
        <f t="shared" si="13"/>
        <v>0</v>
      </c>
      <c r="AS35" s="399">
        <f t="shared" si="13"/>
        <v>0</v>
      </c>
      <c r="AT35" s="113">
        <f t="shared" si="13"/>
        <v>0</v>
      </c>
      <c r="AU35" s="399">
        <f t="shared" si="13"/>
        <v>0</v>
      </c>
      <c r="AV35" s="113">
        <f t="shared" si="13"/>
        <v>0</v>
      </c>
      <c r="AW35" s="399">
        <f t="shared" si="13"/>
        <v>0</v>
      </c>
      <c r="AX35" s="113">
        <f t="shared" si="13"/>
        <v>13</v>
      </c>
      <c r="AY35" s="399">
        <f t="shared" si="13"/>
        <v>379499.11999999994</v>
      </c>
      <c r="AZ35" s="113">
        <f t="shared" si="13"/>
        <v>2</v>
      </c>
      <c r="BA35" s="399">
        <f t="shared" si="13"/>
        <v>58384.480000000003</v>
      </c>
      <c r="BB35" s="113">
        <f t="shared" si="13"/>
        <v>0</v>
      </c>
      <c r="BC35" s="399">
        <f t="shared" si="13"/>
        <v>0</v>
      </c>
      <c r="BD35" s="113">
        <f t="shared" si="13"/>
        <v>0</v>
      </c>
      <c r="BE35" s="399">
        <f t="shared" si="13"/>
        <v>0</v>
      </c>
      <c r="BF35" s="113">
        <f t="shared" si="13"/>
        <v>0</v>
      </c>
      <c r="BG35" s="399">
        <f t="shared" si="13"/>
        <v>0</v>
      </c>
      <c r="BH35" s="113">
        <f t="shared" si="13"/>
        <v>0</v>
      </c>
      <c r="BI35" s="399">
        <f t="shared" si="13"/>
        <v>0</v>
      </c>
      <c r="BJ35" s="113">
        <f t="shared" si="13"/>
        <v>0</v>
      </c>
      <c r="BK35" s="399">
        <f t="shared" si="13"/>
        <v>0</v>
      </c>
      <c r="BL35" s="113">
        <f t="shared" si="13"/>
        <v>0</v>
      </c>
      <c r="BM35" s="399">
        <f t="shared" si="13"/>
        <v>0</v>
      </c>
      <c r="BN35" s="113">
        <f t="shared" si="13"/>
        <v>8</v>
      </c>
      <c r="BO35" s="399">
        <f t="shared" si="13"/>
        <v>233537.92000000001</v>
      </c>
      <c r="BP35" s="113">
        <f t="shared" si="13"/>
        <v>0</v>
      </c>
      <c r="BQ35" s="399">
        <f t="shared" si="13"/>
        <v>0</v>
      </c>
      <c r="BR35" s="113">
        <f t="shared" si="13"/>
        <v>0</v>
      </c>
      <c r="BS35" s="399">
        <f t="shared" si="13"/>
        <v>0</v>
      </c>
      <c r="BT35" s="113">
        <f t="shared" si="13"/>
        <v>0</v>
      </c>
      <c r="BU35" s="399">
        <f t="shared" si="13"/>
        <v>0</v>
      </c>
      <c r="BV35" s="365">
        <f t="shared" si="13"/>
        <v>0</v>
      </c>
      <c r="BW35" s="365">
        <f t="shared" si="13"/>
        <v>0</v>
      </c>
      <c r="BX35" s="113">
        <f t="shared" si="13"/>
        <v>0</v>
      </c>
      <c r="BY35" s="399">
        <f t="shared" si="13"/>
        <v>0</v>
      </c>
      <c r="BZ35" s="399">
        <f t="shared" si="13"/>
        <v>1</v>
      </c>
      <c r="CA35" s="399">
        <f t="shared" ref="CA35:EM35" si="14">CA36</f>
        <v>29192.240000000002</v>
      </c>
      <c r="CB35" s="113">
        <f t="shared" si="14"/>
        <v>1</v>
      </c>
      <c r="CC35" s="399">
        <f t="shared" si="14"/>
        <v>29192.240000000002</v>
      </c>
      <c r="CD35" s="113">
        <f t="shared" si="14"/>
        <v>0</v>
      </c>
      <c r="CE35" s="399">
        <f t="shared" si="14"/>
        <v>0</v>
      </c>
      <c r="CF35" s="113">
        <f t="shared" si="14"/>
        <v>9</v>
      </c>
      <c r="CG35" s="399">
        <f t="shared" si="14"/>
        <v>262730.15999999997</v>
      </c>
      <c r="CH35" s="113">
        <f t="shared" si="14"/>
        <v>5</v>
      </c>
      <c r="CI35" s="399">
        <f t="shared" si="14"/>
        <v>145961.19999999998</v>
      </c>
      <c r="CJ35" s="399">
        <f t="shared" si="14"/>
        <v>0</v>
      </c>
      <c r="CK35" s="399">
        <f t="shared" si="14"/>
        <v>0</v>
      </c>
      <c r="CL35" s="113">
        <f t="shared" si="14"/>
        <v>0</v>
      </c>
      <c r="CM35" s="399">
        <f t="shared" si="14"/>
        <v>0</v>
      </c>
      <c r="CN35" s="113">
        <f t="shared" si="14"/>
        <v>0</v>
      </c>
      <c r="CO35" s="399">
        <f t="shared" si="14"/>
        <v>0</v>
      </c>
      <c r="CP35" s="399">
        <f t="shared" si="14"/>
        <v>0</v>
      </c>
      <c r="CQ35" s="399">
        <f t="shared" si="14"/>
        <v>0</v>
      </c>
      <c r="CR35" s="399">
        <f t="shared" si="14"/>
        <v>0</v>
      </c>
      <c r="CS35" s="399">
        <f t="shared" si="14"/>
        <v>0</v>
      </c>
      <c r="CT35" s="399">
        <f t="shared" si="14"/>
        <v>0</v>
      </c>
      <c r="CU35" s="399">
        <f t="shared" si="14"/>
        <v>0</v>
      </c>
      <c r="CV35" s="113">
        <f t="shared" si="14"/>
        <v>0</v>
      </c>
      <c r="CW35" s="399">
        <f t="shared" si="14"/>
        <v>0</v>
      </c>
      <c r="CX35" s="113">
        <f t="shared" si="14"/>
        <v>0</v>
      </c>
      <c r="CY35" s="399">
        <f t="shared" si="14"/>
        <v>0</v>
      </c>
      <c r="CZ35" s="113">
        <f t="shared" si="14"/>
        <v>33</v>
      </c>
      <c r="DA35" s="399">
        <f t="shared" si="14"/>
        <v>1156012.7040000001</v>
      </c>
      <c r="DB35" s="399">
        <f t="shared" si="14"/>
        <v>7</v>
      </c>
      <c r="DC35" s="399">
        <f t="shared" si="14"/>
        <v>245214.81600000002</v>
      </c>
      <c r="DD35" s="113">
        <f t="shared" si="14"/>
        <v>4</v>
      </c>
      <c r="DE35" s="399">
        <f t="shared" si="14"/>
        <v>140122.75200000001</v>
      </c>
      <c r="DF35" s="113">
        <f t="shared" si="14"/>
        <v>13</v>
      </c>
      <c r="DG35" s="399">
        <f t="shared" si="14"/>
        <v>455398.94399999996</v>
      </c>
      <c r="DH35" s="113">
        <f t="shared" si="14"/>
        <v>0</v>
      </c>
      <c r="DI35" s="399">
        <f t="shared" si="14"/>
        <v>0</v>
      </c>
      <c r="DJ35" s="113">
        <f t="shared" si="14"/>
        <v>5</v>
      </c>
      <c r="DK35" s="399">
        <f t="shared" si="14"/>
        <v>175153.44</v>
      </c>
      <c r="DL35" s="113">
        <f t="shared" si="14"/>
        <v>6</v>
      </c>
      <c r="DM35" s="399">
        <f t="shared" si="14"/>
        <v>210184.128</v>
      </c>
      <c r="DN35" s="113">
        <f t="shared" si="14"/>
        <v>0</v>
      </c>
      <c r="DO35" s="399">
        <f t="shared" si="14"/>
        <v>0</v>
      </c>
      <c r="DP35" s="113">
        <f t="shared" si="14"/>
        <v>1</v>
      </c>
      <c r="DQ35" s="399">
        <f t="shared" si="14"/>
        <v>35030.688000000002</v>
      </c>
      <c r="DR35" s="113">
        <f t="shared" si="14"/>
        <v>1</v>
      </c>
      <c r="DS35" s="399">
        <f t="shared" si="14"/>
        <v>35030.688000000002</v>
      </c>
      <c r="DT35" s="113">
        <f t="shared" si="14"/>
        <v>0</v>
      </c>
      <c r="DU35" s="399">
        <f t="shared" si="14"/>
        <v>0</v>
      </c>
      <c r="DV35" s="113">
        <f t="shared" si="14"/>
        <v>3</v>
      </c>
      <c r="DW35" s="399">
        <f t="shared" si="14"/>
        <v>160765.83600000001</v>
      </c>
      <c r="DX35" s="113">
        <f t="shared" si="14"/>
        <v>0</v>
      </c>
      <c r="DY35" s="399">
        <f t="shared" si="14"/>
        <v>0</v>
      </c>
      <c r="DZ35" s="113">
        <f t="shared" si="14"/>
        <v>0</v>
      </c>
      <c r="EA35" s="399">
        <f t="shared" si="14"/>
        <v>0</v>
      </c>
      <c r="EB35" s="113">
        <f t="shared" si="14"/>
        <v>0</v>
      </c>
      <c r="EC35" s="399">
        <f t="shared" si="14"/>
        <v>0</v>
      </c>
      <c r="ED35" s="113">
        <f t="shared" si="14"/>
        <v>0</v>
      </c>
      <c r="EE35" s="399">
        <f t="shared" si="14"/>
        <v>0</v>
      </c>
      <c r="EF35" s="113">
        <f t="shared" si="14"/>
        <v>0</v>
      </c>
      <c r="EG35" s="399">
        <f t="shared" si="14"/>
        <v>0</v>
      </c>
      <c r="EH35" s="113">
        <f t="shared" si="14"/>
        <v>0</v>
      </c>
      <c r="EI35" s="399">
        <f t="shared" si="14"/>
        <v>0</v>
      </c>
      <c r="EJ35" s="113"/>
      <c r="EK35" s="399"/>
      <c r="EL35" s="399">
        <f t="shared" si="14"/>
        <v>666</v>
      </c>
      <c r="EM35" s="399">
        <f t="shared" si="14"/>
        <v>19923912.316</v>
      </c>
    </row>
    <row r="36" spans="1:143" s="355" customFormat="1" ht="31.5" customHeight="1" x14ac:dyDescent="0.25">
      <c r="A36" s="240"/>
      <c r="B36" s="240">
        <v>13</v>
      </c>
      <c r="C36" s="245" t="s">
        <v>966</v>
      </c>
      <c r="D36" s="92" t="s">
        <v>967</v>
      </c>
      <c r="E36" s="246">
        <v>13540</v>
      </c>
      <c r="F36" s="93">
        <v>1.54</v>
      </c>
      <c r="G36" s="93"/>
      <c r="H36" s="94">
        <v>1</v>
      </c>
      <c r="I36" s="88"/>
      <c r="J36" s="95">
        <v>1.4</v>
      </c>
      <c r="K36" s="95">
        <v>1.68</v>
      </c>
      <c r="L36" s="95">
        <v>2.23</v>
      </c>
      <c r="M36" s="96">
        <v>2.57</v>
      </c>
      <c r="N36" s="104">
        <v>1</v>
      </c>
      <c r="O36" s="400">
        <f>N36*E36*F36*H36*J36*$O$10</f>
        <v>29192.240000000002</v>
      </c>
      <c r="P36" s="366"/>
      <c r="Q36" s="400">
        <f>P36*E36*F36*H36*J36*$Q$10</f>
        <v>0</v>
      </c>
      <c r="R36" s="366"/>
      <c r="S36" s="357">
        <f>R36*E36*F36*H36*J36*$S$10</f>
        <v>0</v>
      </c>
      <c r="T36" s="104"/>
      <c r="U36" s="400">
        <f>SUM(T36*E36*F36*H36*J36*$U$10)</f>
        <v>0</v>
      </c>
      <c r="V36" s="104">
        <v>540</v>
      </c>
      <c r="W36" s="357">
        <f>SUM(V36*E36*F36*H36*J36*$W$10)</f>
        <v>15763809.6</v>
      </c>
      <c r="X36" s="104"/>
      <c r="Y36" s="400">
        <f>SUM(X36*E36*F36*H36*J36*$Y$10)</f>
        <v>0</v>
      </c>
      <c r="Z36" s="366">
        <v>8</v>
      </c>
      <c r="AA36" s="400">
        <f>SUM(Z36*E36*F36*H36*J36*$AA$10)</f>
        <v>233537.92000000001</v>
      </c>
      <c r="AB36" s="366">
        <v>5</v>
      </c>
      <c r="AC36" s="400">
        <f>SUM(AB36*E36*F36*H36*J36*$AC$10)</f>
        <v>145961.19999999998</v>
      </c>
      <c r="AD36" s="366"/>
      <c r="AE36" s="400">
        <f>SUM(AD36*E36*F36*H36*K36*$AE$10)</f>
        <v>0</v>
      </c>
      <c r="AF36" s="366"/>
      <c r="AG36" s="400">
        <f>SUM(AF36*E36*F36*H36*K36*$AG$10)</f>
        <v>0</v>
      </c>
      <c r="AH36" s="104"/>
      <c r="AI36" s="400">
        <f>SUM(AH36*E36*F36*H36*J36*$AI$10)</f>
        <v>0</v>
      </c>
      <c r="AJ36" s="366"/>
      <c r="AK36" s="357">
        <f>SUM(AJ36*E36*F36*H36*J36*$AK$10)</f>
        <v>0</v>
      </c>
      <c r="AL36" s="104"/>
      <c r="AM36" s="400">
        <f>SUM(AL36*E36*F36*H36*J36*$AM$10)</f>
        <v>0</v>
      </c>
      <c r="AN36" s="113"/>
      <c r="AO36" s="400">
        <f>SUM(AN36*E36*F36*H36*J36*$AO$10)</f>
        <v>0</v>
      </c>
      <c r="AP36" s="366"/>
      <c r="AQ36" s="400">
        <f>SUM(E36*F36*H36*J36*AP36*$AQ$10)</f>
        <v>0</v>
      </c>
      <c r="AR36" s="366"/>
      <c r="AS36" s="400">
        <f>SUM(AR36*E36*F36*H36*J36*$AS$10)</f>
        <v>0</v>
      </c>
      <c r="AT36" s="104"/>
      <c r="AU36" s="400">
        <f>SUM(AT36*E36*F36*H36*J36*$AU$10)</f>
        <v>0</v>
      </c>
      <c r="AV36" s="104"/>
      <c r="AW36" s="357">
        <f>SUM(AV36*E36*F36*H36*J36*$AW$10)</f>
        <v>0</v>
      </c>
      <c r="AX36" s="104">
        <v>13</v>
      </c>
      <c r="AY36" s="400">
        <f>SUM(AX36*E36*F36*H36*J36*$AY$10)</f>
        <v>379499.11999999994</v>
      </c>
      <c r="AZ36" s="104">
        <v>2</v>
      </c>
      <c r="BA36" s="400">
        <f>SUM(AZ36*E36*F36*H36*J36*$BA$10)</f>
        <v>58384.480000000003</v>
      </c>
      <c r="BB36" s="104"/>
      <c r="BC36" s="400">
        <f>SUM(BB36*E36*F36*H36*J36*$BC$10)</f>
        <v>0</v>
      </c>
      <c r="BD36" s="104"/>
      <c r="BE36" s="400">
        <f>SUM(BD36*E36*F36*H36*J36*$BE$10)</f>
        <v>0</v>
      </c>
      <c r="BF36" s="104"/>
      <c r="BG36" s="400">
        <f>BF36*E36*F36*H36*J36*$BG$10</f>
        <v>0</v>
      </c>
      <c r="BH36" s="104"/>
      <c r="BI36" s="400">
        <f>BH36*E36*F36*H36*J36*$BI$10</f>
        <v>0</v>
      </c>
      <c r="BJ36" s="104"/>
      <c r="BK36" s="400">
        <f>BJ36*E36*F36*H36*J36*$BK$10</f>
        <v>0</v>
      </c>
      <c r="BL36" s="104"/>
      <c r="BM36" s="400">
        <f>SUM(BL36*E36*F36*H36*J36*$BM$10)</f>
        <v>0</v>
      </c>
      <c r="BN36" s="104">
        <v>8</v>
      </c>
      <c r="BO36" s="400">
        <f>SUM(BN36*E36*F36*H36*J36*$BO$10)</f>
        <v>233537.92000000001</v>
      </c>
      <c r="BP36" s="104"/>
      <c r="BQ36" s="400">
        <f>SUM(BP36*E36*F36*H36*J36*$BQ$10)</f>
        <v>0</v>
      </c>
      <c r="BR36" s="104"/>
      <c r="BS36" s="400">
        <f>SUM(BR36*E36*F36*H36*J36*$BS$10)</f>
        <v>0</v>
      </c>
      <c r="BT36" s="104"/>
      <c r="BU36" s="400">
        <f>SUM(BT36*E36*F36*H36*J36*$BU$10)</f>
        <v>0</v>
      </c>
      <c r="BV36" s="350"/>
      <c r="BW36" s="329">
        <f>BV36*E36*F36*H36*J36*$BW$10</f>
        <v>0</v>
      </c>
      <c r="BX36" s="104"/>
      <c r="BY36" s="400">
        <f>SUM(BX36*E36*F36*H36*J36*$BY$10)</f>
        <v>0</v>
      </c>
      <c r="BZ36" s="366">
        <v>1</v>
      </c>
      <c r="CA36" s="400">
        <f>SUM(BZ36*E36*F36*H36*J36*$CA$10)</f>
        <v>29192.240000000002</v>
      </c>
      <c r="CB36" s="104">
        <v>1</v>
      </c>
      <c r="CC36" s="400">
        <f>SUM(CB36*E36*F36*H36*J36*$CC$10)</f>
        <v>29192.240000000002</v>
      </c>
      <c r="CD36" s="104"/>
      <c r="CE36" s="400">
        <f>SUM(CD36*E36*F36*H36*J36*$CE$10)</f>
        <v>0</v>
      </c>
      <c r="CF36" s="104">
        <v>9</v>
      </c>
      <c r="CG36" s="400">
        <f>CF36*E36*F36*H36*J36*$CG$10</f>
        <v>262730.15999999997</v>
      </c>
      <c r="CH36" s="104">
        <v>5</v>
      </c>
      <c r="CI36" s="400">
        <f>SUM(CH36*E36*F36*H36*J36*$CI$10)</f>
        <v>145961.19999999998</v>
      </c>
      <c r="CJ36" s="366"/>
      <c r="CK36" s="400">
        <f>SUM(CJ36*E36*F36*H36*K36*$CK$10)</f>
        <v>0</v>
      </c>
      <c r="CL36" s="104"/>
      <c r="CM36" s="400">
        <f>SUM(CL36*E36*F36*H36*K36*$CM$10)</f>
        <v>0</v>
      </c>
      <c r="CN36" s="104"/>
      <c r="CO36" s="400">
        <f>SUM(CN36*E36*F36*H36*K36*$CO$10)</f>
        <v>0</v>
      </c>
      <c r="CP36" s="366"/>
      <c r="CQ36" s="400">
        <f>SUM(CP36*E36*F36*H36*K36*$CQ$10)</f>
        <v>0</v>
      </c>
      <c r="CR36" s="366"/>
      <c r="CS36" s="400">
        <f>SUM(CR36*E36*F36*H36*K36*$CS$10)</f>
        <v>0</v>
      </c>
      <c r="CT36" s="366"/>
      <c r="CU36" s="400">
        <f>SUM(CT36*E36*F36*H36*K36*$CU$10)</f>
        <v>0</v>
      </c>
      <c r="CV36" s="104"/>
      <c r="CW36" s="400">
        <f>SUM(CV36*E36*F36*H36*K36*$CW$10)</f>
        <v>0</v>
      </c>
      <c r="CX36" s="104"/>
      <c r="CY36" s="400">
        <f>SUM(CX36*E36*F36*H36*K36*$CY$10)</f>
        <v>0</v>
      </c>
      <c r="CZ36" s="104">
        <v>33</v>
      </c>
      <c r="DA36" s="400">
        <f>SUM(CZ36*E36*F36*H36*K36*$DA$10)</f>
        <v>1156012.7040000001</v>
      </c>
      <c r="DB36" s="366">
        <v>7</v>
      </c>
      <c r="DC36" s="400">
        <f>SUM(DB36*E36*F36*H36*K36*$DC$10)</f>
        <v>245214.81600000002</v>
      </c>
      <c r="DD36" s="104">
        <v>4</v>
      </c>
      <c r="DE36" s="400">
        <f>SUM(DD36*E36*F36*H36*K36*$DE$10)</f>
        <v>140122.75200000001</v>
      </c>
      <c r="DF36" s="104">
        <v>13</v>
      </c>
      <c r="DG36" s="400">
        <f>SUM(DF36*E36*F36*H36*K36*$DG$10)</f>
        <v>455398.94399999996</v>
      </c>
      <c r="DH36" s="104"/>
      <c r="DI36" s="400">
        <f>SUM(DH36*E36*F36*H36*K36*$DI$10)</f>
        <v>0</v>
      </c>
      <c r="DJ36" s="104">
        <v>5</v>
      </c>
      <c r="DK36" s="400">
        <f>SUM(DJ36*E36*F36*H36*K36*$DK$10)</f>
        <v>175153.44</v>
      </c>
      <c r="DL36" s="104">
        <v>6</v>
      </c>
      <c r="DM36" s="400">
        <f>SUM(DL36*E36*F36*H36*K36*$DM$10)</f>
        <v>210184.128</v>
      </c>
      <c r="DN36" s="104"/>
      <c r="DO36" s="400">
        <f>DN36*E36*F36*H36*K36*$DO$10</f>
        <v>0</v>
      </c>
      <c r="DP36" s="104">
        <v>1</v>
      </c>
      <c r="DQ36" s="400">
        <f>SUM(DP36*E36*F36*H36*K36*$DQ$10)</f>
        <v>35030.688000000002</v>
      </c>
      <c r="DR36" s="104">
        <v>1</v>
      </c>
      <c r="DS36" s="400">
        <f>SUM(DR36*E36*F36*H36*K36*$DS$10)</f>
        <v>35030.688000000002</v>
      </c>
      <c r="DT36" s="104"/>
      <c r="DU36" s="400">
        <f>SUM(DT36*E36*F36*H36*L36*$DU$10)</f>
        <v>0</v>
      </c>
      <c r="DV36" s="104">
        <v>3</v>
      </c>
      <c r="DW36" s="400">
        <f>SUM(DV36*E36*F36*H36*M36*$DW$10)</f>
        <v>160765.83600000001</v>
      </c>
      <c r="DX36" s="113"/>
      <c r="DY36" s="400">
        <f>SUM(DX36*E36*F36*H36*J36*$DY$10)</f>
        <v>0</v>
      </c>
      <c r="DZ36" s="97"/>
      <c r="EA36" s="401">
        <f>SUM(DZ36*E36*F36*H36*J36*$EA$10)</f>
        <v>0</v>
      </c>
      <c r="EB36" s="104"/>
      <c r="EC36" s="400">
        <f>SUM(EB36*E36*F36*H36*J36*$EC$10)</f>
        <v>0</v>
      </c>
      <c r="ED36" s="104"/>
      <c r="EE36" s="400">
        <f>SUM(ED36*E36*F36*H36*J36*$EE$10)</f>
        <v>0</v>
      </c>
      <c r="EF36" s="97"/>
      <c r="EG36" s="400">
        <f>EF36*E36*F36*H36*J36*$EG$10</f>
        <v>0</v>
      </c>
      <c r="EH36" s="97"/>
      <c r="EI36" s="400">
        <f>EH36*E36*F36*H36*J36*$EI$10</f>
        <v>0</v>
      </c>
      <c r="EJ36" s="97"/>
      <c r="EK36" s="400"/>
      <c r="EL36" s="402">
        <f>SUM(N36,X36,P36,R36,Z36,T36,V36,AB36,AD36,AF36,AH36,AJ36,AP36,AR36,AT36,AN36,CJ36,CP36,CT36,BX36,BZ36,CZ36,DB36,DD36,DF36,DH36,DJ36,DL36,AV36,AL36,AX36,AZ36,BB36,BD36,BF36,BH36,BJ36,BL36,BN36,BP36,BR36,EB36,ED36,DX36,DZ36,BT36,BV36,CR36,CL36,CN36,CV36,CX36,CB36,CD36,CF36,CH36,DN36,DP36,DR36,DT36,DV36,EF36,EH36,EJ36)</f>
        <v>666</v>
      </c>
      <c r="EM36" s="402">
        <f>SUM(O36,Y36,Q36,S36,AA36,U36,W36,AC36,AE36,AG36,AI36,AK36,AQ36,AS36,AU36,AO36,CK36,CQ36,CU36,BY36,CA36,DA36,DC36,DE36,DG36,DI36,DK36,DM36,AW36,AM36,AY36,BA36,BC36,BE36,BG36,BI36,BK36,BM36,BO36,BQ36,BS36,EC36,EE36,DY36,EA36,BU36,BW36,CS36,CM36,CO36,CW36,CY36,CC36,CE36,CG36,CI36,DO36,DQ36,DS36,DU36,DW36,EG36,EI36,EK36)</f>
        <v>19923912.316</v>
      </c>
    </row>
    <row r="37" spans="1:143" x14ac:dyDescent="0.25">
      <c r="A37" s="112">
        <v>7</v>
      </c>
      <c r="B37" s="112"/>
      <c r="C37" s="240" t="s">
        <v>968</v>
      </c>
      <c r="D37" s="243" t="s">
        <v>204</v>
      </c>
      <c r="E37" s="246">
        <v>13540</v>
      </c>
      <c r="F37" s="157">
        <v>0.98</v>
      </c>
      <c r="G37" s="157"/>
      <c r="H37" s="236">
        <v>1</v>
      </c>
      <c r="I37" s="68"/>
      <c r="J37" s="155"/>
      <c r="K37" s="155"/>
      <c r="L37" s="155"/>
      <c r="M37" s="96">
        <v>2.57</v>
      </c>
      <c r="N37" s="113">
        <f>N38</f>
        <v>0</v>
      </c>
      <c r="O37" s="399">
        <f t="shared" ref="O37:BZ37" si="15">O38</f>
        <v>0</v>
      </c>
      <c r="P37" s="399">
        <f t="shared" si="15"/>
        <v>0</v>
      </c>
      <c r="Q37" s="399">
        <f t="shared" si="15"/>
        <v>0</v>
      </c>
      <c r="R37" s="399">
        <f t="shared" si="15"/>
        <v>0</v>
      </c>
      <c r="S37" s="399">
        <f t="shared" si="15"/>
        <v>0</v>
      </c>
      <c r="T37" s="113">
        <f t="shared" si="15"/>
        <v>0</v>
      </c>
      <c r="U37" s="399">
        <f t="shared" si="15"/>
        <v>0</v>
      </c>
      <c r="V37" s="113">
        <f t="shared" si="15"/>
        <v>0</v>
      </c>
      <c r="W37" s="399">
        <f t="shared" si="15"/>
        <v>0</v>
      </c>
      <c r="X37" s="113">
        <f t="shared" si="15"/>
        <v>0</v>
      </c>
      <c r="Y37" s="399">
        <f t="shared" si="15"/>
        <v>0</v>
      </c>
      <c r="Z37" s="399">
        <f t="shared" si="15"/>
        <v>0</v>
      </c>
      <c r="AA37" s="399">
        <f t="shared" si="15"/>
        <v>0</v>
      </c>
      <c r="AB37" s="399">
        <f t="shared" si="15"/>
        <v>0</v>
      </c>
      <c r="AC37" s="399">
        <f t="shared" si="15"/>
        <v>0</v>
      </c>
      <c r="AD37" s="399">
        <f t="shared" si="15"/>
        <v>0</v>
      </c>
      <c r="AE37" s="399">
        <f t="shared" si="15"/>
        <v>0</v>
      </c>
      <c r="AF37" s="399">
        <f t="shared" si="15"/>
        <v>0</v>
      </c>
      <c r="AG37" s="399">
        <f t="shared" si="15"/>
        <v>0</v>
      </c>
      <c r="AH37" s="113">
        <f t="shared" si="15"/>
        <v>0</v>
      </c>
      <c r="AI37" s="399">
        <f t="shared" si="15"/>
        <v>0</v>
      </c>
      <c r="AJ37" s="399">
        <f t="shared" si="15"/>
        <v>0</v>
      </c>
      <c r="AK37" s="399">
        <f t="shared" si="15"/>
        <v>0</v>
      </c>
      <c r="AL37" s="113">
        <f t="shared" si="15"/>
        <v>216</v>
      </c>
      <c r="AM37" s="399">
        <f t="shared" si="15"/>
        <v>4012606.0799999991</v>
      </c>
      <c r="AN37" s="113">
        <f t="shared" si="15"/>
        <v>0</v>
      </c>
      <c r="AO37" s="399">
        <f t="shared" si="15"/>
        <v>0</v>
      </c>
      <c r="AP37" s="399">
        <f t="shared" si="15"/>
        <v>0</v>
      </c>
      <c r="AQ37" s="399">
        <f t="shared" si="15"/>
        <v>0</v>
      </c>
      <c r="AR37" s="399">
        <f t="shared" si="15"/>
        <v>0</v>
      </c>
      <c r="AS37" s="399">
        <f t="shared" si="15"/>
        <v>0</v>
      </c>
      <c r="AT37" s="113">
        <f t="shared" si="15"/>
        <v>0</v>
      </c>
      <c r="AU37" s="399">
        <f t="shared" si="15"/>
        <v>0</v>
      </c>
      <c r="AV37" s="113">
        <f t="shared" si="15"/>
        <v>0</v>
      </c>
      <c r="AW37" s="399">
        <f t="shared" si="15"/>
        <v>0</v>
      </c>
      <c r="AX37" s="113">
        <f t="shared" si="15"/>
        <v>0</v>
      </c>
      <c r="AY37" s="399">
        <f t="shared" si="15"/>
        <v>0</v>
      </c>
      <c r="AZ37" s="113">
        <f t="shared" si="15"/>
        <v>0</v>
      </c>
      <c r="BA37" s="399">
        <f t="shared" si="15"/>
        <v>0</v>
      </c>
      <c r="BB37" s="113">
        <f t="shared" si="15"/>
        <v>0</v>
      </c>
      <c r="BC37" s="399">
        <f t="shared" si="15"/>
        <v>0</v>
      </c>
      <c r="BD37" s="113">
        <f t="shared" si="15"/>
        <v>0</v>
      </c>
      <c r="BE37" s="399">
        <f t="shared" si="15"/>
        <v>0</v>
      </c>
      <c r="BF37" s="113">
        <f t="shared" si="15"/>
        <v>0</v>
      </c>
      <c r="BG37" s="399">
        <f t="shared" si="15"/>
        <v>0</v>
      </c>
      <c r="BH37" s="113">
        <f t="shared" si="15"/>
        <v>0</v>
      </c>
      <c r="BI37" s="399">
        <f t="shared" si="15"/>
        <v>0</v>
      </c>
      <c r="BJ37" s="113">
        <f t="shared" si="15"/>
        <v>0</v>
      </c>
      <c r="BK37" s="399">
        <f t="shared" si="15"/>
        <v>0</v>
      </c>
      <c r="BL37" s="113">
        <f t="shared" si="15"/>
        <v>0</v>
      </c>
      <c r="BM37" s="399">
        <f t="shared" si="15"/>
        <v>0</v>
      </c>
      <c r="BN37" s="113">
        <f t="shared" si="15"/>
        <v>1</v>
      </c>
      <c r="BO37" s="399">
        <f t="shared" si="15"/>
        <v>18576.879999999997</v>
      </c>
      <c r="BP37" s="113">
        <f t="shared" si="15"/>
        <v>0</v>
      </c>
      <c r="BQ37" s="399">
        <f t="shared" si="15"/>
        <v>0</v>
      </c>
      <c r="BR37" s="113">
        <f t="shared" si="15"/>
        <v>0</v>
      </c>
      <c r="BS37" s="399">
        <f t="shared" si="15"/>
        <v>0</v>
      </c>
      <c r="BT37" s="113">
        <f t="shared" si="15"/>
        <v>0</v>
      </c>
      <c r="BU37" s="399">
        <f t="shared" si="15"/>
        <v>0</v>
      </c>
      <c r="BV37" s="365">
        <f t="shared" si="15"/>
        <v>0</v>
      </c>
      <c r="BW37" s="365">
        <f t="shared" si="15"/>
        <v>0</v>
      </c>
      <c r="BX37" s="113">
        <f t="shared" si="15"/>
        <v>0</v>
      </c>
      <c r="BY37" s="399">
        <f t="shared" si="15"/>
        <v>0</v>
      </c>
      <c r="BZ37" s="399">
        <f t="shared" si="15"/>
        <v>0</v>
      </c>
      <c r="CA37" s="399">
        <f t="shared" ref="CA37:EM37" si="16">CA38</f>
        <v>0</v>
      </c>
      <c r="CB37" s="113">
        <f t="shared" si="16"/>
        <v>0</v>
      </c>
      <c r="CC37" s="399">
        <f t="shared" si="16"/>
        <v>0</v>
      </c>
      <c r="CD37" s="113">
        <f t="shared" si="16"/>
        <v>0</v>
      </c>
      <c r="CE37" s="399">
        <f t="shared" si="16"/>
        <v>0</v>
      </c>
      <c r="CF37" s="113">
        <f t="shared" si="16"/>
        <v>0</v>
      </c>
      <c r="CG37" s="399">
        <f t="shared" si="16"/>
        <v>0</v>
      </c>
      <c r="CH37" s="113">
        <f t="shared" si="16"/>
        <v>0</v>
      </c>
      <c r="CI37" s="399">
        <f t="shared" si="16"/>
        <v>0</v>
      </c>
      <c r="CJ37" s="399">
        <f t="shared" si="16"/>
        <v>0</v>
      </c>
      <c r="CK37" s="399">
        <f t="shared" si="16"/>
        <v>0</v>
      </c>
      <c r="CL37" s="113">
        <f t="shared" si="16"/>
        <v>0</v>
      </c>
      <c r="CM37" s="399">
        <f t="shared" si="16"/>
        <v>0</v>
      </c>
      <c r="CN37" s="113">
        <f t="shared" si="16"/>
        <v>0</v>
      </c>
      <c r="CO37" s="399">
        <f t="shared" si="16"/>
        <v>0</v>
      </c>
      <c r="CP37" s="399">
        <f t="shared" si="16"/>
        <v>0</v>
      </c>
      <c r="CQ37" s="399">
        <f t="shared" si="16"/>
        <v>0</v>
      </c>
      <c r="CR37" s="399">
        <f t="shared" si="16"/>
        <v>0</v>
      </c>
      <c r="CS37" s="399">
        <f t="shared" si="16"/>
        <v>0</v>
      </c>
      <c r="CT37" s="399">
        <f t="shared" si="16"/>
        <v>0</v>
      </c>
      <c r="CU37" s="399">
        <f t="shared" si="16"/>
        <v>0</v>
      </c>
      <c r="CV37" s="113">
        <f t="shared" si="16"/>
        <v>0</v>
      </c>
      <c r="CW37" s="399">
        <f t="shared" si="16"/>
        <v>0</v>
      </c>
      <c r="CX37" s="113">
        <f t="shared" si="16"/>
        <v>0</v>
      </c>
      <c r="CY37" s="399">
        <f t="shared" si="16"/>
        <v>0</v>
      </c>
      <c r="CZ37" s="113">
        <f t="shared" si="16"/>
        <v>0</v>
      </c>
      <c r="DA37" s="399">
        <f t="shared" si="16"/>
        <v>0</v>
      </c>
      <c r="DB37" s="399">
        <f t="shared" si="16"/>
        <v>0</v>
      </c>
      <c r="DC37" s="399">
        <f t="shared" si="16"/>
        <v>0</v>
      </c>
      <c r="DD37" s="113">
        <f t="shared" si="16"/>
        <v>0</v>
      </c>
      <c r="DE37" s="399">
        <f t="shared" si="16"/>
        <v>0</v>
      </c>
      <c r="DF37" s="113">
        <f t="shared" si="16"/>
        <v>0</v>
      </c>
      <c r="DG37" s="399">
        <f t="shared" si="16"/>
        <v>0</v>
      </c>
      <c r="DH37" s="113">
        <f t="shared" si="16"/>
        <v>0</v>
      </c>
      <c r="DI37" s="399">
        <f t="shared" si="16"/>
        <v>0</v>
      </c>
      <c r="DJ37" s="113">
        <f t="shared" si="16"/>
        <v>0</v>
      </c>
      <c r="DK37" s="399">
        <f t="shared" si="16"/>
        <v>0</v>
      </c>
      <c r="DL37" s="113">
        <f t="shared" si="16"/>
        <v>0</v>
      </c>
      <c r="DM37" s="399">
        <f t="shared" si="16"/>
        <v>0</v>
      </c>
      <c r="DN37" s="113">
        <f t="shared" si="16"/>
        <v>0</v>
      </c>
      <c r="DO37" s="399">
        <f t="shared" si="16"/>
        <v>0</v>
      </c>
      <c r="DP37" s="113">
        <f t="shared" si="16"/>
        <v>0</v>
      </c>
      <c r="DQ37" s="399">
        <f t="shared" si="16"/>
        <v>0</v>
      </c>
      <c r="DR37" s="113">
        <f t="shared" si="16"/>
        <v>0</v>
      </c>
      <c r="DS37" s="399">
        <f t="shared" si="16"/>
        <v>0</v>
      </c>
      <c r="DT37" s="113">
        <f t="shared" si="16"/>
        <v>0</v>
      </c>
      <c r="DU37" s="399">
        <f t="shared" si="16"/>
        <v>0</v>
      </c>
      <c r="DV37" s="113">
        <f t="shared" si="16"/>
        <v>0</v>
      </c>
      <c r="DW37" s="399">
        <f t="shared" si="16"/>
        <v>0</v>
      </c>
      <c r="DX37" s="113">
        <f t="shared" si="16"/>
        <v>0</v>
      </c>
      <c r="DY37" s="399">
        <f t="shared" si="16"/>
        <v>0</v>
      </c>
      <c r="DZ37" s="113">
        <f t="shared" si="16"/>
        <v>0</v>
      </c>
      <c r="EA37" s="399">
        <f t="shared" si="16"/>
        <v>0</v>
      </c>
      <c r="EB37" s="113">
        <f t="shared" si="16"/>
        <v>0</v>
      </c>
      <c r="EC37" s="399">
        <f t="shared" si="16"/>
        <v>0</v>
      </c>
      <c r="ED37" s="113">
        <f t="shared" si="16"/>
        <v>0</v>
      </c>
      <c r="EE37" s="399">
        <f t="shared" si="16"/>
        <v>0</v>
      </c>
      <c r="EF37" s="113">
        <f t="shared" si="16"/>
        <v>0</v>
      </c>
      <c r="EG37" s="399">
        <f t="shared" si="16"/>
        <v>0</v>
      </c>
      <c r="EH37" s="113">
        <f t="shared" si="16"/>
        <v>0</v>
      </c>
      <c r="EI37" s="399">
        <f t="shared" si="16"/>
        <v>0</v>
      </c>
      <c r="EJ37" s="113"/>
      <c r="EK37" s="399"/>
      <c r="EL37" s="399">
        <f t="shared" si="16"/>
        <v>217</v>
      </c>
      <c r="EM37" s="399">
        <f t="shared" si="16"/>
        <v>4031182.959999999</v>
      </c>
    </row>
    <row r="38" spans="1:143" x14ac:dyDescent="0.25">
      <c r="A38" s="240"/>
      <c r="B38" s="240">
        <v>14</v>
      </c>
      <c r="C38" s="245" t="s">
        <v>969</v>
      </c>
      <c r="D38" s="92" t="s">
        <v>970</v>
      </c>
      <c r="E38" s="246">
        <v>13540</v>
      </c>
      <c r="F38" s="93">
        <v>0.98</v>
      </c>
      <c r="G38" s="93"/>
      <c r="H38" s="247">
        <v>1</v>
      </c>
      <c r="I38" s="88"/>
      <c r="J38" s="95">
        <v>1.4</v>
      </c>
      <c r="K38" s="95">
        <v>1.68</v>
      </c>
      <c r="L38" s="95">
        <v>2.23</v>
      </c>
      <c r="M38" s="96">
        <v>2.57</v>
      </c>
      <c r="N38" s="97"/>
      <c r="O38" s="400">
        <f>N38*E38*F38*H38*J38*$O$10</f>
        <v>0</v>
      </c>
      <c r="P38" s="366"/>
      <c r="Q38" s="400">
        <f>P38*E38*F38*H38*J38*$Q$10</f>
        <v>0</v>
      </c>
      <c r="R38" s="357"/>
      <c r="S38" s="357">
        <f>R38*E38*F38*H38*J38*$S$10</f>
        <v>0</v>
      </c>
      <c r="T38" s="97"/>
      <c r="U38" s="400">
        <f>SUM(T38*E38*F38*H38*J38*$U$10)</f>
        <v>0</v>
      </c>
      <c r="V38" s="97"/>
      <c r="W38" s="357">
        <f>SUM(V38*E38*F38*H38*J38*$W$10)</f>
        <v>0</v>
      </c>
      <c r="X38" s="97"/>
      <c r="Y38" s="400">
        <f>SUM(X38*E38*F38*H38*J38*$Y$10)</f>
        <v>0</v>
      </c>
      <c r="Z38" s="357"/>
      <c r="AA38" s="400">
        <f>SUM(Z38*E38*F38*H38*J38*$AA$10)</f>
        <v>0</v>
      </c>
      <c r="AB38" s="357"/>
      <c r="AC38" s="400">
        <f>SUM(AB38*E38*F38*H38*J38*$AC$10)</f>
        <v>0</v>
      </c>
      <c r="AD38" s="357"/>
      <c r="AE38" s="400">
        <f>SUM(AD38*E38*F38*H38*K38*$AE$10)</f>
        <v>0</v>
      </c>
      <c r="AF38" s="357"/>
      <c r="AG38" s="400">
        <f>SUM(AF38*E38*F38*H38*K38*$AG$10)</f>
        <v>0</v>
      </c>
      <c r="AH38" s="97"/>
      <c r="AI38" s="400">
        <f>SUM(AH38*E38*F38*H38*J38*$AI$10)</f>
        <v>0</v>
      </c>
      <c r="AJ38" s="357"/>
      <c r="AK38" s="357">
        <f>SUM(AJ38*E38*F38*H38*J38*$AK$10)</f>
        <v>0</v>
      </c>
      <c r="AL38" s="97">
        <f>220-4</f>
        <v>216</v>
      </c>
      <c r="AM38" s="400">
        <f>SUM(AL38*E38*F38*H38*J38*$AM$10)</f>
        <v>4012606.0799999991</v>
      </c>
      <c r="AN38" s="104"/>
      <c r="AO38" s="400">
        <f>SUM(AN38*E38*F38*H38*J38*$AO$10)</f>
        <v>0</v>
      </c>
      <c r="AP38" s="357"/>
      <c r="AQ38" s="400">
        <f>SUM(E38*F38*H38*J38*AP38*$AQ$10)</f>
        <v>0</v>
      </c>
      <c r="AR38" s="357"/>
      <c r="AS38" s="400">
        <f>SUM(AR38*E38*F38*H38*J38*$AS$10)</f>
        <v>0</v>
      </c>
      <c r="AT38" s="97"/>
      <c r="AU38" s="400">
        <f>SUM(AT38*E38*F38*H38*J38*$AU$10)</f>
        <v>0</v>
      </c>
      <c r="AV38" s="97"/>
      <c r="AW38" s="357">
        <f>SUM(AV38*E38*F38*H38*J38*$AW$10)</f>
        <v>0</v>
      </c>
      <c r="AX38" s="97"/>
      <c r="AY38" s="400">
        <f>SUM(AX38*E38*F38*H38*J38*$AY$10)</f>
        <v>0</v>
      </c>
      <c r="AZ38" s="97"/>
      <c r="BA38" s="400">
        <f>SUM(AZ38*E38*F38*H38*J38*$BA$10)</f>
        <v>0</v>
      </c>
      <c r="BB38" s="97"/>
      <c r="BC38" s="400">
        <f>SUM(BB38*E38*F38*H38*J38*$BC$10)</f>
        <v>0</v>
      </c>
      <c r="BD38" s="97"/>
      <c r="BE38" s="400">
        <f>SUM(BD38*E38*F38*H38*J38*$BE$10)</f>
        <v>0</v>
      </c>
      <c r="BF38" s="97"/>
      <c r="BG38" s="400">
        <f>BF38*E38*F38*H38*J38*$BG$10</f>
        <v>0</v>
      </c>
      <c r="BH38" s="97"/>
      <c r="BI38" s="400">
        <f>BH38*E38*F38*H38*J38*$BI$10</f>
        <v>0</v>
      </c>
      <c r="BJ38" s="97"/>
      <c r="BK38" s="400">
        <f>BJ38*E38*F38*H38*J38*$BK$10</f>
        <v>0</v>
      </c>
      <c r="BL38" s="97"/>
      <c r="BM38" s="400">
        <f>SUM(BL38*E38*F38*H38*J38*$BM$10)</f>
        <v>0</v>
      </c>
      <c r="BN38" s="97">
        <v>1</v>
      </c>
      <c r="BO38" s="400">
        <f>SUM(BN38*E38*F38*H38*J38*$BO$10)</f>
        <v>18576.879999999997</v>
      </c>
      <c r="BP38" s="97"/>
      <c r="BQ38" s="400">
        <f>SUM(BP38*E38*F38*H38*J38*$BQ$10)</f>
        <v>0</v>
      </c>
      <c r="BR38" s="97"/>
      <c r="BS38" s="400">
        <f>SUM(BR38*E38*F38*H38*J38*$BS$10)</f>
        <v>0</v>
      </c>
      <c r="BT38" s="97"/>
      <c r="BU38" s="400">
        <f>SUM(BT38*E38*F38*H38*J38*$BU$10)</f>
        <v>0</v>
      </c>
      <c r="BV38" s="328"/>
      <c r="BW38" s="329">
        <f>BV38*E38*F38*H38*J38*$BW$10</f>
        <v>0</v>
      </c>
      <c r="BX38" s="97"/>
      <c r="BY38" s="400">
        <f>SUM(BX38*E38*F38*H38*J38*$BY$10)</f>
        <v>0</v>
      </c>
      <c r="BZ38" s="357"/>
      <c r="CA38" s="400">
        <f>SUM(BZ38*E38*F38*H38*J38*$CA$10)</f>
        <v>0</v>
      </c>
      <c r="CB38" s="97"/>
      <c r="CC38" s="400">
        <f>SUM(CB38*E38*F38*H38*J38*$CC$10)</f>
        <v>0</v>
      </c>
      <c r="CD38" s="97"/>
      <c r="CE38" s="400">
        <f>SUM(CD38*E38*F38*H38*J38*$CE$10)</f>
        <v>0</v>
      </c>
      <c r="CF38" s="97"/>
      <c r="CG38" s="400">
        <f>CF38*E38*F38*H38*J38*$CG$10</f>
        <v>0</v>
      </c>
      <c r="CH38" s="97"/>
      <c r="CI38" s="400">
        <f>SUM(CH38*E38*F38*H38*J38*$CI$10)</f>
        <v>0</v>
      </c>
      <c r="CJ38" s="357"/>
      <c r="CK38" s="400">
        <f>SUM(CJ38*E38*F38*H38*K38*$CK$10)</f>
        <v>0</v>
      </c>
      <c r="CL38" s="97"/>
      <c r="CM38" s="400">
        <f>SUM(CL38*E38*F38*H38*K38*$CM$10)</f>
        <v>0</v>
      </c>
      <c r="CN38" s="97"/>
      <c r="CO38" s="400">
        <f>SUM(CN38*E38*F38*H38*K38*$CO$10)</f>
        <v>0</v>
      </c>
      <c r="CP38" s="357"/>
      <c r="CQ38" s="400">
        <f>SUM(CP38*E38*F38*H38*K38*$CQ$10)</f>
        <v>0</v>
      </c>
      <c r="CR38" s="357"/>
      <c r="CS38" s="400">
        <f>SUM(CR38*E38*F38*H38*K38*$CS$10)</f>
        <v>0</v>
      </c>
      <c r="CT38" s="357"/>
      <c r="CU38" s="400">
        <f>SUM(CT38*E38*F38*H38*K38*$CU$10)</f>
        <v>0</v>
      </c>
      <c r="CV38" s="97"/>
      <c r="CW38" s="400">
        <f>SUM(CV38*E38*F38*H38*K38*$CW$10)</f>
        <v>0</v>
      </c>
      <c r="CX38" s="97"/>
      <c r="CY38" s="400">
        <f>SUM(CX38*E38*F38*H38*K38*$CY$10)</f>
        <v>0</v>
      </c>
      <c r="CZ38" s="97"/>
      <c r="DA38" s="400">
        <f>SUM(CZ38*E38*F38*H38*K38*$DA$10)</f>
        <v>0</v>
      </c>
      <c r="DB38" s="357"/>
      <c r="DC38" s="400">
        <f>SUM(DB38*E38*F38*H38*K38*$DC$10)</f>
        <v>0</v>
      </c>
      <c r="DD38" s="97"/>
      <c r="DE38" s="400">
        <f>SUM(DD38*E38*F38*H38*K38*$DE$10)</f>
        <v>0</v>
      </c>
      <c r="DF38" s="97"/>
      <c r="DG38" s="400">
        <f>SUM(DF38*E38*F38*H38*K38*$DG$10)</f>
        <v>0</v>
      </c>
      <c r="DH38" s="97"/>
      <c r="DI38" s="400">
        <f>SUM(DH38*E38*F38*H38*K38*$DI$10)</f>
        <v>0</v>
      </c>
      <c r="DJ38" s="97"/>
      <c r="DK38" s="400">
        <f>SUM(DJ38*E38*F38*H38*K38*$DK$10)</f>
        <v>0</v>
      </c>
      <c r="DL38" s="97"/>
      <c r="DM38" s="400">
        <f>SUM(DL38*E38*F38*H38*K38*$DM$10)</f>
        <v>0</v>
      </c>
      <c r="DN38" s="97"/>
      <c r="DO38" s="400">
        <f>DN38*E38*F38*H38*K38*$DO$10</f>
        <v>0</v>
      </c>
      <c r="DP38" s="97"/>
      <c r="DQ38" s="400">
        <f>SUM(DP38*E38*F38*H38*K38*$DQ$10)</f>
        <v>0</v>
      </c>
      <c r="DR38" s="97"/>
      <c r="DS38" s="400">
        <f>SUM(DR38*E38*F38*H38*K38*$DS$10)</f>
        <v>0</v>
      </c>
      <c r="DT38" s="97"/>
      <c r="DU38" s="400">
        <f>SUM(DT38*E38*F38*H38*L38*$DU$10)</f>
        <v>0</v>
      </c>
      <c r="DV38" s="97"/>
      <c r="DW38" s="400">
        <f>SUM(DV38*E38*F38*H38*M38*$DW$10)</f>
        <v>0</v>
      </c>
      <c r="DX38" s="97"/>
      <c r="DY38" s="400">
        <f>SUM(DX38*E38*F38*H38*J38*$DY$10)</f>
        <v>0</v>
      </c>
      <c r="DZ38" s="97"/>
      <c r="EA38" s="401">
        <f>SUM(DZ38*E38*F38*H38*J38*$EA$10)</f>
        <v>0</v>
      </c>
      <c r="EB38" s="97"/>
      <c r="EC38" s="400">
        <f>SUM(EB38*E38*F38*H38*J38*$EC$10)</f>
        <v>0</v>
      </c>
      <c r="ED38" s="97"/>
      <c r="EE38" s="400">
        <f>SUM(ED38*E38*F38*H38*J38*$EE$10)</f>
        <v>0</v>
      </c>
      <c r="EF38" s="97"/>
      <c r="EG38" s="400">
        <f>EF38*E38*F38*H38*J38*$EG$10</f>
        <v>0</v>
      </c>
      <c r="EH38" s="97"/>
      <c r="EI38" s="400">
        <f>EH38*E38*F38*H38*J38*$EI$10</f>
        <v>0</v>
      </c>
      <c r="EJ38" s="97"/>
      <c r="EK38" s="400"/>
      <c r="EL38" s="402">
        <f>SUM(N38,X38,P38,R38,Z38,T38,V38,AB38,AD38,AF38,AH38,AJ38,AP38,AR38,AT38,AN38,CJ38,CP38,CT38,BX38,BZ38,CZ38,DB38,DD38,DF38,DH38,DJ38,DL38,AV38,AL38,AX38,AZ38,BB38,BD38,BF38,BH38,BJ38,BL38,BN38,BP38,BR38,EB38,ED38,DX38,DZ38,BT38,BV38,CR38,CL38,CN38,CV38,CX38,CB38,CD38,CF38,CH38,DN38,DP38,DR38,DT38,DV38,EF38,EH38,EJ38)</f>
        <v>217</v>
      </c>
      <c r="EM38" s="402">
        <f>SUM(O38,Y38,Q38,S38,AA38,U38,W38,AC38,AE38,AG38,AI38,AK38,AQ38,AS38,AU38,AO38,CK38,CQ38,CU38,BY38,CA38,DA38,DC38,DE38,DG38,DI38,DK38,DM38,AW38,AM38,AY38,BA38,BC38,BE38,BG38,BI38,BK38,BM38,BO38,BQ38,BS38,EC38,EE38,DY38,EA38,BU38,BW38,CS38,CM38,CO38,CW38,CY38,CC38,CE38,CG38,CI38,DO38,DQ38,DS38,DU38,DW38,EG38,EI38,EK38)</f>
        <v>4031182.959999999</v>
      </c>
    </row>
    <row r="39" spans="1:143" x14ac:dyDescent="0.25">
      <c r="A39" s="112">
        <v>8</v>
      </c>
      <c r="B39" s="112"/>
      <c r="C39" s="240" t="s">
        <v>971</v>
      </c>
      <c r="D39" s="243" t="s">
        <v>207</v>
      </c>
      <c r="E39" s="246">
        <v>13540</v>
      </c>
      <c r="F39" s="157">
        <v>12.8</v>
      </c>
      <c r="G39" s="157"/>
      <c r="H39" s="236">
        <v>1</v>
      </c>
      <c r="I39" s="68"/>
      <c r="J39" s="155"/>
      <c r="K39" s="155"/>
      <c r="L39" s="155"/>
      <c r="M39" s="96">
        <v>2.57</v>
      </c>
      <c r="N39" s="113">
        <f>SUM(N40:N42)</f>
        <v>0</v>
      </c>
      <c r="O39" s="113">
        <f t="shared" ref="O39:BZ39" si="17">SUM(O40:O42)</f>
        <v>0</v>
      </c>
      <c r="P39" s="113">
        <f t="shared" si="17"/>
        <v>0</v>
      </c>
      <c r="Q39" s="113">
        <f t="shared" si="17"/>
        <v>0</v>
      </c>
      <c r="R39" s="113">
        <f t="shared" si="17"/>
        <v>0</v>
      </c>
      <c r="S39" s="113">
        <f t="shared" si="17"/>
        <v>0</v>
      </c>
      <c r="T39" s="113">
        <f t="shared" si="17"/>
        <v>0</v>
      </c>
      <c r="U39" s="113">
        <f t="shared" si="17"/>
        <v>0</v>
      </c>
      <c r="V39" s="113">
        <f t="shared" si="17"/>
        <v>0</v>
      </c>
      <c r="W39" s="113">
        <f t="shared" si="17"/>
        <v>0</v>
      </c>
      <c r="X39" s="113">
        <f t="shared" si="17"/>
        <v>0</v>
      </c>
      <c r="Y39" s="113">
        <f t="shared" si="17"/>
        <v>0</v>
      </c>
      <c r="Z39" s="113">
        <f t="shared" si="17"/>
        <v>0</v>
      </c>
      <c r="AA39" s="113">
        <f t="shared" si="17"/>
        <v>0</v>
      </c>
      <c r="AB39" s="113">
        <f t="shared" si="17"/>
        <v>0</v>
      </c>
      <c r="AC39" s="113">
        <f t="shared" si="17"/>
        <v>0</v>
      </c>
      <c r="AD39" s="113">
        <f t="shared" si="17"/>
        <v>0</v>
      </c>
      <c r="AE39" s="113">
        <f t="shared" si="17"/>
        <v>0</v>
      </c>
      <c r="AF39" s="113">
        <f t="shared" si="17"/>
        <v>0</v>
      </c>
      <c r="AG39" s="113">
        <f t="shared" si="17"/>
        <v>0</v>
      </c>
      <c r="AH39" s="113">
        <f t="shared" si="17"/>
        <v>0</v>
      </c>
      <c r="AI39" s="113">
        <f t="shared" si="17"/>
        <v>0</v>
      </c>
      <c r="AJ39" s="113">
        <f t="shared" si="17"/>
        <v>0</v>
      </c>
      <c r="AK39" s="113">
        <f t="shared" si="17"/>
        <v>0</v>
      </c>
      <c r="AL39" s="113">
        <f t="shared" si="17"/>
        <v>0</v>
      </c>
      <c r="AM39" s="113">
        <f t="shared" si="17"/>
        <v>0</v>
      </c>
      <c r="AN39" s="113">
        <f t="shared" si="17"/>
        <v>0</v>
      </c>
      <c r="AO39" s="113">
        <f t="shared" si="17"/>
        <v>0</v>
      </c>
      <c r="AP39" s="113">
        <f t="shared" si="17"/>
        <v>0</v>
      </c>
      <c r="AQ39" s="113">
        <f t="shared" si="17"/>
        <v>0</v>
      </c>
      <c r="AR39" s="113">
        <f t="shared" si="17"/>
        <v>0</v>
      </c>
      <c r="AS39" s="113">
        <f t="shared" si="17"/>
        <v>0</v>
      </c>
      <c r="AT39" s="113">
        <f t="shared" si="17"/>
        <v>0</v>
      </c>
      <c r="AU39" s="113">
        <f t="shared" si="17"/>
        <v>0</v>
      </c>
      <c r="AV39" s="113">
        <f t="shared" si="17"/>
        <v>0</v>
      </c>
      <c r="AW39" s="113">
        <f t="shared" si="17"/>
        <v>0</v>
      </c>
      <c r="AX39" s="113">
        <f t="shared" si="17"/>
        <v>0</v>
      </c>
      <c r="AY39" s="113">
        <f t="shared" si="17"/>
        <v>0</v>
      </c>
      <c r="AZ39" s="113">
        <f t="shared" si="17"/>
        <v>0</v>
      </c>
      <c r="BA39" s="113">
        <f t="shared" si="17"/>
        <v>0</v>
      </c>
      <c r="BB39" s="113">
        <f t="shared" si="17"/>
        <v>0</v>
      </c>
      <c r="BC39" s="113">
        <f t="shared" si="17"/>
        <v>0</v>
      </c>
      <c r="BD39" s="113">
        <f t="shared" si="17"/>
        <v>0</v>
      </c>
      <c r="BE39" s="113">
        <f t="shared" si="17"/>
        <v>0</v>
      </c>
      <c r="BF39" s="113">
        <f t="shared" si="17"/>
        <v>0</v>
      </c>
      <c r="BG39" s="113">
        <f t="shared" si="17"/>
        <v>0</v>
      </c>
      <c r="BH39" s="113">
        <f t="shared" si="17"/>
        <v>0</v>
      </c>
      <c r="BI39" s="113">
        <f t="shared" si="17"/>
        <v>0</v>
      </c>
      <c r="BJ39" s="113">
        <f t="shared" si="17"/>
        <v>0</v>
      </c>
      <c r="BK39" s="113">
        <f t="shared" si="17"/>
        <v>0</v>
      </c>
      <c r="BL39" s="113">
        <f t="shared" si="17"/>
        <v>0</v>
      </c>
      <c r="BM39" s="113">
        <f t="shared" si="17"/>
        <v>0</v>
      </c>
      <c r="BN39" s="113">
        <f t="shared" si="17"/>
        <v>0</v>
      </c>
      <c r="BO39" s="113">
        <f t="shared" si="17"/>
        <v>0</v>
      </c>
      <c r="BP39" s="113">
        <f t="shared" si="17"/>
        <v>0</v>
      </c>
      <c r="BQ39" s="113">
        <f t="shared" si="17"/>
        <v>0</v>
      </c>
      <c r="BR39" s="113">
        <f t="shared" si="17"/>
        <v>0</v>
      </c>
      <c r="BS39" s="113">
        <f t="shared" si="17"/>
        <v>0</v>
      </c>
      <c r="BT39" s="113">
        <f t="shared" si="17"/>
        <v>0</v>
      </c>
      <c r="BU39" s="113">
        <f t="shared" si="17"/>
        <v>0</v>
      </c>
      <c r="BV39" s="365">
        <f t="shared" si="17"/>
        <v>0</v>
      </c>
      <c r="BW39" s="365">
        <f t="shared" si="17"/>
        <v>0</v>
      </c>
      <c r="BX39" s="113">
        <f t="shared" si="17"/>
        <v>0</v>
      </c>
      <c r="BY39" s="113">
        <f t="shared" si="17"/>
        <v>0</v>
      </c>
      <c r="BZ39" s="113">
        <f t="shared" si="17"/>
        <v>0</v>
      </c>
      <c r="CA39" s="113">
        <f t="shared" ref="CA39:EL39" si="18">SUM(CA40:CA42)</f>
        <v>0</v>
      </c>
      <c r="CB39" s="113">
        <f t="shared" si="18"/>
        <v>0</v>
      </c>
      <c r="CC39" s="113">
        <f t="shared" si="18"/>
        <v>0</v>
      </c>
      <c r="CD39" s="113">
        <f t="shared" si="18"/>
        <v>0</v>
      </c>
      <c r="CE39" s="113">
        <f t="shared" si="18"/>
        <v>0</v>
      </c>
      <c r="CF39" s="113">
        <f t="shared" si="18"/>
        <v>0</v>
      </c>
      <c r="CG39" s="113">
        <f t="shared" si="18"/>
        <v>0</v>
      </c>
      <c r="CH39" s="113">
        <f t="shared" si="18"/>
        <v>0</v>
      </c>
      <c r="CI39" s="113">
        <f t="shared" si="18"/>
        <v>0</v>
      </c>
      <c r="CJ39" s="113">
        <f t="shared" si="18"/>
        <v>0</v>
      </c>
      <c r="CK39" s="113">
        <f t="shared" si="18"/>
        <v>0</v>
      </c>
      <c r="CL39" s="113">
        <f t="shared" si="18"/>
        <v>0</v>
      </c>
      <c r="CM39" s="113">
        <f t="shared" si="18"/>
        <v>0</v>
      </c>
      <c r="CN39" s="113">
        <f t="shared" si="18"/>
        <v>0</v>
      </c>
      <c r="CO39" s="113">
        <f t="shared" si="18"/>
        <v>0</v>
      </c>
      <c r="CP39" s="113">
        <f t="shared" si="18"/>
        <v>0</v>
      </c>
      <c r="CQ39" s="113">
        <f t="shared" si="18"/>
        <v>0</v>
      </c>
      <c r="CR39" s="113">
        <f t="shared" si="18"/>
        <v>0</v>
      </c>
      <c r="CS39" s="113">
        <f t="shared" si="18"/>
        <v>0</v>
      </c>
      <c r="CT39" s="113">
        <f t="shared" si="18"/>
        <v>0</v>
      </c>
      <c r="CU39" s="113">
        <f t="shared" si="18"/>
        <v>0</v>
      </c>
      <c r="CV39" s="113">
        <f t="shared" si="18"/>
        <v>0</v>
      </c>
      <c r="CW39" s="113">
        <f t="shared" si="18"/>
        <v>0</v>
      </c>
      <c r="CX39" s="113">
        <f t="shared" si="18"/>
        <v>0</v>
      </c>
      <c r="CY39" s="113">
        <f t="shared" si="18"/>
        <v>0</v>
      </c>
      <c r="CZ39" s="113">
        <f t="shared" si="18"/>
        <v>0</v>
      </c>
      <c r="DA39" s="113">
        <f t="shared" si="18"/>
        <v>0</v>
      </c>
      <c r="DB39" s="113">
        <f t="shared" si="18"/>
        <v>0</v>
      </c>
      <c r="DC39" s="113">
        <f t="shared" si="18"/>
        <v>0</v>
      </c>
      <c r="DD39" s="113">
        <f t="shared" si="18"/>
        <v>0</v>
      </c>
      <c r="DE39" s="113">
        <f t="shared" si="18"/>
        <v>0</v>
      </c>
      <c r="DF39" s="113">
        <f t="shared" si="18"/>
        <v>0</v>
      </c>
      <c r="DG39" s="113">
        <f t="shared" si="18"/>
        <v>0</v>
      </c>
      <c r="DH39" s="113">
        <f t="shared" si="18"/>
        <v>0</v>
      </c>
      <c r="DI39" s="113">
        <f t="shared" si="18"/>
        <v>0</v>
      </c>
      <c r="DJ39" s="113">
        <f t="shared" si="18"/>
        <v>0</v>
      </c>
      <c r="DK39" s="113">
        <f t="shared" si="18"/>
        <v>0</v>
      </c>
      <c r="DL39" s="113">
        <f t="shared" si="18"/>
        <v>0</v>
      </c>
      <c r="DM39" s="113">
        <f t="shared" si="18"/>
        <v>0</v>
      </c>
      <c r="DN39" s="113">
        <f t="shared" si="18"/>
        <v>0</v>
      </c>
      <c r="DO39" s="113">
        <f t="shared" si="18"/>
        <v>0</v>
      </c>
      <c r="DP39" s="113">
        <f t="shared" si="18"/>
        <v>0</v>
      </c>
      <c r="DQ39" s="113">
        <f t="shared" si="18"/>
        <v>0</v>
      </c>
      <c r="DR39" s="113">
        <f t="shared" si="18"/>
        <v>0</v>
      </c>
      <c r="DS39" s="113">
        <f t="shared" si="18"/>
        <v>0</v>
      </c>
      <c r="DT39" s="113">
        <f t="shared" si="18"/>
        <v>0</v>
      </c>
      <c r="DU39" s="113">
        <f t="shared" si="18"/>
        <v>0</v>
      </c>
      <c r="DV39" s="113">
        <f t="shared" si="18"/>
        <v>0</v>
      </c>
      <c r="DW39" s="113">
        <f t="shared" si="18"/>
        <v>0</v>
      </c>
      <c r="DX39" s="113">
        <f t="shared" si="18"/>
        <v>0</v>
      </c>
      <c r="DY39" s="113">
        <f t="shared" si="18"/>
        <v>0</v>
      </c>
      <c r="DZ39" s="113">
        <f t="shared" si="18"/>
        <v>0</v>
      </c>
      <c r="EA39" s="113">
        <f t="shared" si="18"/>
        <v>0</v>
      </c>
      <c r="EB39" s="113">
        <f t="shared" si="18"/>
        <v>0</v>
      </c>
      <c r="EC39" s="113">
        <f t="shared" si="18"/>
        <v>0</v>
      </c>
      <c r="ED39" s="113">
        <f t="shared" si="18"/>
        <v>0</v>
      </c>
      <c r="EE39" s="113">
        <f t="shared" si="18"/>
        <v>0</v>
      </c>
      <c r="EF39" s="113">
        <f t="shared" si="18"/>
        <v>0</v>
      </c>
      <c r="EG39" s="113">
        <f t="shared" si="18"/>
        <v>0</v>
      </c>
      <c r="EH39" s="113">
        <f t="shared" si="18"/>
        <v>0</v>
      </c>
      <c r="EI39" s="113">
        <f t="shared" si="18"/>
        <v>0</v>
      </c>
      <c r="EJ39" s="113">
        <f t="shared" si="18"/>
        <v>0</v>
      </c>
      <c r="EK39" s="113">
        <f t="shared" si="18"/>
        <v>0</v>
      </c>
      <c r="EL39" s="113">
        <f t="shared" si="18"/>
        <v>0</v>
      </c>
      <c r="EM39" s="113">
        <f t="shared" ref="EM39" si="19">SUM(EM40:EM42)</f>
        <v>0</v>
      </c>
    </row>
    <row r="40" spans="1:143" ht="45" x14ac:dyDescent="0.25">
      <c r="A40" s="91"/>
      <c r="B40" s="91">
        <v>15</v>
      </c>
      <c r="C40" s="245" t="s">
        <v>972</v>
      </c>
      <c r="D40" s="92" t="s">
        <v>209</v>
      </c>
      <c r="E40" s="246">
        <v>13540</v>
      </c>
      <c r="F40" s="93">
        <v>7.95</v>
      </c>
      <c r="G40" s="93"/>
      <c r="H40" s="247">
        <v>1</v>
      </c>
      <c r="I40" s="248"/>
      <c r="J40" s="95">
        <v>1.4</v>
      </c>
      <c r="K40" s="95">
        <v>1.68</v>
      </c>
      <c r="L40" s="95">
        <v>2.23</v>
      </c>
      <c r="M40" s="96">
        <v>2.57</v>
      </c>
      <c r="N40" s="104"/>
      <c r="O40" s="400">
        <f>N40*E40*F40*H40*J40*$O$10</f>
        <v>0</v>
      </c>
      <c r="P40" s="366"/>
      <c r="Q40" s="400">
        <f>P40*E40*F40*H40*J40*$Q$10</f>
        <v>0</v>
      </c>
      <c r="R40" s="366"/>
      <c r="S40" s="357">
        <f>R40*E40*F40*H40*J40*$S$10</f>
        <v>0</v>
      </c>
      <c r="T40" s="104"/>
      <c r="U40" s="400">
        <f>SUM(T40*E40*F40*H40*J40*$U$10)</f>
        <v>0</v>
      </c>
      <c r="V40" s="104"/>
      <c r="W40" s="357">
        <f>SUM(V40*E40*F40*H40*J40*$W$10)</f>
        <v>0</v>
      </c>
      <c r="X40" s="104"/>
      <c r="Y40" s="400">
        <f>SUM(X40*E40*F40*H40*J40*$Y$10)</f>
        <v>0</v>
      </c>
      <c r="Z40" s="366"/>
      <c r="AA40" s="400">
        <f>SUM(Z40*E40*F40*H40*J40*$AA$10)</f>
        <v>0</v>
      </c>
      <c r="AB40" s="366"/>
      <c r="AC40" s="400">
        <f>SUM(AB40*E40*F40*H40*J40*$AC$10)</f>
        <v>0</v>
      </c>
      <c r="AD40" s="366"/>
      <c r="AE40" s="400">
        <f>SUM(AD40*E40*F40*H40*K40*$AE$10)</f>
        <v>0</v>
      </c>
      <c r="AF40" s="366"/>
      <c r="AG40" s="400">
        <f>SUM(AF40*E40*F40*H40*K40*$AG$10)</f>
        <v>0</v>
      </c>
      <c r="AH40" s="104"/>
      <c r="AI40" s="400">
        <f>SUM(AH40*E40*F40*H40*J40*$AI$10)</f>
        <v>0</v>
      </c>
      <c r="AJ40" s="366"/>
      <c r="AK40" s="357">
        <f>SUM(AJ40*E40*F40*H40*J40*$AK$10)</f>
        <v>0</v>
      </c>
      <c r="AL40" s="104"/>
      <c r="AM40" s="400">
        <f>SUM(AL40*E40*F40*H40*J40*$AM$10)</f>
        <v>0</v>
      </c>
      <c r="AN40" s="104"/>
      <c r="AO40" s="400">
        <f>SUM(AN40*E40*F40*H40*J40*$AO$10)</f>
        <v>0</v>
      </c>
      <c r="AP40" s="366"/>
      <c r="AQ40" s="400">
        <f>SUM(E40*F40*H40*J40*AP40*$AQ$10)</f>
        <v>0</v>
      </c>
      <c r="AR40" s="366"/>
      <c r="AS40" s="400">
        <f>SUM(AR40*E40*F40*H40*J40*$AS$10)</f>
        <v>0</v>
      </c>
      <c r="AT40" s="104"/>
      <c r="AU40" s="400">
        <f>SUM(AT40*E40*F40*H40*J40*$AU$10)</f>
        <v>0</v>
      </c>
      <c r="AV40" s="104"/>
      <c r="AW40" s="357">
        <f>SUM(AV40*E40*F40*H40*J40*$AW$10)</f>
        <v>0</v>
      </c>
      <c r="AX40" s="104"/>
      <c r="AY40" s="400">
        <f>SUM(AX40*E40*F40*H40*J40*$AY$10)</f>
        <v>0</v>
      </c>
      <c r="AZ40" s="104"/>
      <c r="BA40" s="400">
        <f>SUM(AZ40*E40*F40*H40*J40*$BA$10)</f>
        <v>0</v>
      </c>
      <c r="BB40" s="104"/>
      <c r="BC40" s="400">
        <f>SUM(BB40*E40*F40*H40*J40*$BC$10)</f>
        <v>0</v>
      </c>
      <c r="BD40" s="104"/>
      <c r="BE40" s="400">
        <f>SUM(BD40*E40*F40*H40*J40*$BE$10)</f>
        <v>0</v>
      </c>
      <c r="BF40" s="104"/>
      <c r="BG40" s="400">
        <f>BF40*E40*F40*H40*J40*$BG$10</f>
        <v>0</v>
      </c>
      <c r="BH40" s="104"/>
      <c r="BI40" s="400">
        <f>BH40*E40*F40*H40*J40*$BI$10</f>
        <v>0</v>
      </c>
      <c r="BJ40" s="104"/>
      <c r="BK40" s="400">
        <f>BJ40*E40*F40*H40*J40*$BK$10</f>
        <v>0</v>
      </c>
      <c r="BL40" s="104"/>
      <c r="BM40" s="400">
        <f>SUM(BL40*E40*F40*H40*J40*$BM$10)</f>
        <v>0</v>
      </c>
      <c r="BN40" s="104"/>
      <c r="BO40" s="400">
        <f>SUM(BN40*E40*F40*H40*J40*$BO$10)</f>
        <v>0</v>
      </c>
      <c r="BP40" s="104"/>
      <c r="BQ40" s="400">
        <f>SUM(BP40*E40*F40*H40*J40*$BQ$10)</f>
        <v>0</v>
      </c>
      <c r="BR40" s="104"/>
      <c r="BS40" s="400">
        <f>SUM(BR40*E40*F40*H40*J40*$BS$10)</f>
        <v>0</v>
      </c>
      <c r="BT40" s="104"/>
      <c r="BU40" s="400">
        <f>SUM(BT40*E40*F40*H40*J40*$BU$10)</f>
        <v>0</v>
      </c>
      <c r="BV40" s="350"/>
      <c r="BW40" s="329">
        <f>BV40*E40*F40*H40*J40*$BW$10</f>
        <v>0</v>
      </c>
      <c r="BX40" s="104"/>
      <c r="BY40" s="400">
        <f>SUM(BX40*E40*F40*H40*J40*$BY$10)</f>
        <v>0</v>
      </c>
      <c r="BZ40" s="366"/>
      <c r="CA40" s="400">
        <f>SUM(BZ40*E40*F40*H40*J40*$CA$10)</f>
        <v>0</v>
      </c>
      <c r="CB40" s="104"/>
      <c r="CC40" s="400">
        <f>SUM(CB40*E40*F40*H40*J40*$CC$10)</f>
        <v>0</v>
      </c>
      <c r="CD40" s="104"/>
      <c r="CE40" s="400">
        <f>SUM(CD40*E40*F40*H40*J40*$CE$10)</f>
        <v>0</v>
      </c>
      <c r="CF40" s="104"/>
      <c r="CG40" s="400">
        <f>CF40*E40*F40*H40*J40*$CG$10</f>
        <v>0</v>
      </c>
      <c r="CH40" s="104"/>
      <c r="CI40" s="400">
        <f>SUM(CH40*E40*F40*H40*J40*$CI$10)</f>
        <v>0</v>
      </c>
      <c r="CJ40" s="366"/>
      <c r="CK40" s="400">
        <f>SUM(CJ40*E40*F40*H40*K40*$CK$10)</f>
        <v>0</v>
      </c>
      <c r="CL40" s="104"/>
      <c r="CM40" s="400">
        <f>SUM(CL40*E40*F40*H40*K40*$CM$10)</f>
        <v>0</v>
      </c>
      <c r="CN40" s="104"/>
      <c r="CO40" s="400">
        <f>SUM(CN40*E40*F40*H40*K40*$CO$10)</f>
        <v>0</v>
      </c>
      <c r="CP40" s="366"/>
      <c r="CQ40" s="400">
        <f>SUM(CP40*E40*F40*H40*K40*$CQ$10)</f>
        <v>0</v>
      </c>
      <c r="CR40" s="366"/>
      <c r="CS40" s="400">
        <f>SUM(CR40*E40*F40*H40*K40*$CS$10)</f>
        <v>0</v>
      </c>
      <c r="CT40" s="366"/>
      <c r="CU40" s="400">
        <f>SUM(CT40*E40*F40*H40*K40*$CU$10)</f>
        <v>0</v>
      </c>
      <c r="CV40" s="104"/>
      <c r="CW40" s="400">
        <f>SUM(CV40*E40*F40*H40*K40*$CW$10)</f>
        <v>0</v>
      </c>
      <c r="CX40" s="104"/>
      <c r="CY40" s="400">
        <f>SUM(CX40*E40*F40*H40*K40*$CY$10)</f>
        <v>0</v>
      </c>
      <c r="CZ40" s="104"/>
      <c r="DA40" s="400">
        <f>SUM(CZ40*E40*F40*H40*K40*$DA$10)</f>
        <v>0</v>
      </c>
      <c r="DB40" s="366"/>
      <c r="DC40" s="400">
        <f>SUM(DB40*E40*F40*H40*K40*$DC$10)</f>
        <v>0</v>
      </c>
      <c r="DD40" s="104"/>
      <c r="DE40" s="400">
        <f>SUM(DD40*E40*F40*H40*K40*$DE$10)</f>
        <v>0</v>
      </c>
      <c r="DF40" s="104"/>
      <c r="DG40" s="400">
        <f>SUM(DF40*E40*F40*H40*K40*$DG$10)</f>
        <v>0</v>
      </c>
      <c r="DH40" s="104"/>
      <c r="DI40" s="400">
        <f>SUM(DH40*E40*F40*H40*K40*$DI$10)</f>
        <v>0</v>
      </c>
      <c r="DJ40" s="104"/>
      <c r="DK40" s="400">
        <f>SUM(DJ40*E40*F40*H40*K40*$DK$10)</f>
        <v>0</v>
      </c>
      <c r="DL40" s="104"/>
      <c r="DM40" s="400">
        <f>SUM(DL40*E40*F40*H40*K40*$DM$10)</f>
        <v>0</v>
      </c>
      <c r="DN40" s="104"/>
      <c r="DO40" s="400">
        <f>DN40*E40*F40*H40*K40*$DO$10</f>
        <v>0</v>
      </c>
      <c r="DP40" s="104"/>
      <c r="DQ40" s="400">
        <f>SUM(DP40*E40*F40*H40*K40*$DQ$10)</f>
        <v>0</v>
      </c>
      <c r="DR40" s="104"/>
      <c r="DS40" s="400">
        <f>SUM(DR40*E40*F40*H40*K40*$DS$10)</f>
        <v>0</v>
      </c>
      <c r="DT40" s="104"/>
      <c r="DU40" s="400">
        <f>SUM(DT40*E40*F40*H40*L40*$DU$10)</f>
        <v>0</v>
      </c>
      <c r="DV40" s="104"/>
      <c r="DW40" s="400">
        <f>SUM(DV40*E40*F40*H40*M40*$DW$10)</f>
        <v>0</v>
      </c>
      <c r="DX40" s="97"/>
      <c r="DY40" s="400">
        <f>SUM(DX40*E40*F40*H40*J40*$DY$10)</f>
        <v>0</v>
      </c>
      <c r="DZ40" s="97"/>
      <c r="EA40" s="401">
        <f>SUM(DZ40*E40*F40*H40*J40*$EA$10)</f>
        <v>0</v>
      </c>
      <c r="EB40" s="104"/>
      <c r="EC40" s="400">
        <f>SUM(EB40*E40*F40*H40*J40*$EC$10)</f>
        <v>0</v>
      </c>
      <c r="ED40" s="104"/>
      <c r="EE40" s="400">
        <f>SUM(ED40*E40*F40*H40*J40*$EE$10)</f>
        <v>0</v>
      </c>
      <c r="EF40" s="97"/>
      <c r="EG40" s="400">
        <f>EF40*E40*F40*H40*J40*$EG$10</f>
        <v>0</v>
      </c>
      <c r="EH40" s="97"/>
      <c r="EI40" s="400">
        <f>EH40*E40*F40*H40*J40*$EI$10</f>
        <v>0</v>
      </c>
      <c r="EJ40" s="97"/>
      <c r="EK40" s="400"/>
      <c r="EL40" s="402">
        <f t="shared" ref="EL40:EM42" si="20">SUM(N40,X40,P40,R40,Z40,T40,V40,AB40,AD40,AF40,AH40,AJ40,AP40,AR40,AT40,AN40,CJ40,CP40,CT40,BX40,BZ40,CZ40,DB40,DD40,DF40,DH40,DJ40,DL40,AV40,AL40,AX40,AZ40,BB40,BD40,BF40,BH40,BJ40,BL40,BN40,BP40,BR40,EB40,ED40,DX40,DZ40,BT40,BV40,CR40,CL40,CN40,CV40,CX40,CB40,CD40,CF40,CH40,DN40,DP40,DR40,DT40,DV40,EF40,EH40,EJ40)</f>
        <v>0</v>
      </c>
      <c r="EM40" s="402">
        <f t="shared" si="20"/>
        <v>0</v>
      </c>
    </row>
    <row r="41" spans="1:143" s="355" customFormat="1" ht="30" x14ac:dyDescent="0.25">
      <c r="A41" s="91"/>
      <c r="B41" s="91">
        <v>16</v>
      </c>
      <c r="C41" s="245" t="s">
        <v>973</v>
      </c>
      <c r="D41" s="278" t="s">
        <v>211</v>
      </c>
      <c r="E41" s="246">
        <v>13540</v>
      </c>
      <c r="F41" s="94">
        <v>14.23</v>
      </c>
      <c r="G41" s="94"/>
      <c r="H41" s="247">
        <v>1</v>
      </c>
      <c r="I41" s="248"/>
      <c r="J41" s="164">
        <v>1.4</v>
      </c>
      <c r="K41" s="164">
        <v>1.68</v>
      </c>
      <c r="L41" s="164">
        <v>2.23</v>
      </c>
      <c r="M41" s="165">
        <v>2.57</v>
      </c>
      <c r="N41" s="97">
        <v>0</v>
      </c>
      <c r="O41" s="400">
        <f>N41*E41*F41*H41*J41*$O$10</f>
        <v>0</v>
      </c>
      <c r="P41" s="366"/>
      <c r="Q41" s="400"/>
      <c r="R41" s="357">
        <v>0</v>
      </c>
      <c r="S41" s="357"/>
      <c r="T41" s="97">
        <v>0</v>
      </c>
      <c r="U41" s="400"/>
      <c r="V41" s="97"/>
      <c r="W41" s="357"/>
      <c r="X41" s="97"/>
      <c r="Y41" s="400"/>
      <c r="Z41" s="357">
        <v>0</v>
      </c>
      <c r="AA41" s="400"/>
      <c r="AB41" s="357">
        <v>0</v>
      </c>
      <c r="AC41" s="400"/>
      <c r="AD41" s="357"/>
      <c r="AE41" s="400"/>
      <c r="AF41" s="357">
        <v>0</v>
      </c>
      <c r="AG41" s="400"/>
      <c r="AH41" s="97"/>
      <c r="AI41" s="400"/>
      <c r="AJ41" s="357"/>
      <c r="AK41" s="357"/>
      <c r="AL41" s="97">
        <v>0</v>
      </c>
      <c r="AM41" s="400"/>
      <c r="AN41" s="156"/>
      <c r="AO41" s="400"/>
      <c r="AP41" s="357">
        <v>0</v>
      </c>
      <c r="AQ41" s="400"/>
      <c r="AR41" s="357"/>
      <c r="AS41" s="400"/>
      <c r="AT41" s="97"/>
      <c r="AU41" s="400"/>
      <c r="AV41" s="97">
        <v>0</v>
      </c>
      <c r="AW41" s="357"/>
      <c r="AX41" s="97"/>
      <c r="AY41" s="400"/>
      <c r="AZ41" s="97"/>
      <c r="BA41" s="400"/>
      <c r="BB41" s="97"/>
      <c r="BC41" s="400"/>
      <c r="BD41" s="97"/>
      <c r="BE41" s="400"/>
      <c r="BF41" s="97"/>
      <c r="BG41" s="400"/>
      <c r="BH41" s="97"/>
      <c r="BI41" s="400"/>
      <c r="BJ41" s="97"/>
      <c r="BK41" s="400"/>
      <c r="BL41" s="97"/>
      <c r="BM41" s="400"/>
      <c r="BN41" s="97"/>
      <c r="BO41" s="400"/>
      <c r="BP41" s="97"/>
      <c r="BQ41" s="400"/>
      <c r="BR41" s="97"/>
      <c r="BS41" s="400"/>
      <c r="BT41" s="97"/>
      <c r="BU41" s="400"/>
      <c r="BV41" s="328"/>
      <c r="BW41" s="329"/>
      <c r="BX41" s="97">
        <v>0</v>
      </c>
      <c r="BY41" s="400"/>
      <c r="BZ41" s="357">
        <v>0</v>
      </c>
      <c r="CA41" s="400"/>
      <c r="CB41" s="97">
        <v>0</v>
      </c>
      <c r="CC41" s="400"/>
      <c r="CD41" s="97">
        <v>0</v>
      </c>
      <c r="CE41" s="400"/>
      <c r="CF41" s="97">
        <v>0</v>
      </c>
      <c r="CG41" s="400"/>
      <c r="CH41" s="97"/>
      <c r="CI41" s="400"/>
      <c r="CJ41" s="357">
        <v>0</v>
      </c>
      <c r="CK41" s="400"/>
      <c r="CL41" s="97">
        <v>0</v>
      </c>
      <c r="CM41" s="400"/>
      <c r="CN41" s="97">
        <v>0</v>
      </c>
      <c r="CO41" s="400"/>
      <c r="CP41" s="357">
        <v>0</v>
      </c>
      <c r="CQ41" s="400"/>
      <c r="CR41" s="357">
        <v>0</v>
      </c>
      <c r="CS41" s="400"/>
      <c r="CT41" s="357"/>
      <c r="CU41" s="400"/>
      <c r="CV41" s="97"/>
      <c r="CW41" s="400"/>
      <c r="CX41" s="97">
        <v>0</v>
      </c>
      <c r="CY41" s="400"/>
      <c r="CZ41" s="97">
        <v>0</v>
      </c>
      <c r="DA41" s="400"/>
      <c r="DB41" s="357">
        <v>0</v>
      </c>
      <c r="DC41" s="400"/>
      <c r="DD41" s="97">
        <v>0</v>
      </c>
      <c r="DE41" s="400"/>
      <c r="DF41" s="97">
        <v>0</v>
      </c>
      <c r="DG41" s="400"/>
      <c r="DH41" s="97">
        <v>0</v>
      </c>
      <c r="DI41" s="400"/>
      <c r="DJ41" s="97">
        <v>0</v>
      </c>
      <c r="DK41" s="400"/>
      <c r="DL41" s="97"/>
      <c r="DM41" s="400"/>
      <c r="DN41" s="97"/>
      <c r="DO41" s="400"/>
      <c r="DP41" s="97"/>
      <c r="DQ41" s="400"/>
      <c r="DR41" s="97">
        <v>0</v>
      </c>
      <c r="DS41" s="400"/>
      <c r="DT41" s="97">
        <v>0</v>
      </c>
      <c r="DU41" s="400"/>
      <c r="DV41" s="97">
        <v>0</v>
      </c>
      <c r="DW41" s="400"/>
      <c r="DX41" s="156"/>
      <c r="DY41" s="400"/>
      <c r="DZ41" s="97"/>
      <c r="EA41" s="401"/>
      <c r="EB41" s="97"/>
      <c r="EC41" s="400"/>
      <c r="ED41" s="97"/>
      <c r="EE41" s="400"/>
      <c r="EF41" s="97"/>
      <c r="EG41" s="400"/>
      <c r="EH41" s="97"/>
      <c r="EI41" s="400"/>
      <c r="EJ41" s="97"/>
      <c r="EK41" s="400"/>
      <c r="EL41" s="402">
        <f t="shared" si="20"/>
        <v>0</v>
      </c>
      <c r="EM41" s="402">
        <f t="shared" si="20"/>
        <v>0</v>
      </c>
    </row>
    <row r="42" spans="1:143" s="355" customFormat="1" ht="45" x14ac:dyDescent="0.25">
      <c r="A42" s="91"/>
      <c r="B42" s="91">
        <v>17</v>
      </c>
      <c r="C42" s="245" t="s">
        <v>974</v>
      </c>
      <c r="D42" s="278" t="s">
        <v>975</v>
      </c>
      <c r="E42" s="246">
        <v>13540</v>
      </c>
      <c r="F42" s="94">
        <v>10.34</v>
      </c>
      <c r="G42" s="94"/>
      <c r="H42" s="247">
        <v>1</v>
      </c>
      <c r="I42" s="248"/>
      <c r="J42" s="164">
        <v>1.4</v>
      </c>
      <c r="K42" s="164">
        <v>1.68</v>
      </c>
      <c r="L42" s="164">
        <v>2.23</v>
      </c>
      <c r="M42" s="165">
        <v>2.57</v>
      </c>
      <c r="N42" s="104"/>
      <c r="O42" s="400">
        <f>N42*E42*F42*H42*J42*$O$10</f>
        <v>0</v>
      </c>
      <c r="P42" s="366"/>
      <c r="Q42" s="400"/>
      <c r="R42" s="366"/>
      <c r="S42" s="357"/>
      <c r="T42" s="104"/>
      <c r="U42" s="400"/>
      <c r="V42" s="104"/>
      <c r="W42" s="357"/>
      <c r="X42" s="104"/>
      <c r="Y42" s="400"/>
      <c r="Z42" s="366"/>
      <c r="AA42" s="400"/>
      <c r="AB42" s="366"/>
      <c r="AC42" s="400"/>
      <c r="AD42" s="366"/>
      <c r="AE42" s="400"/>
      <c r="AF42" s="366"/>
      <c r="AG42" s="400"/>
      <c r="AH42" s="104"/>
      <c r="AI42" s="400"/>
      <c r="AJ42" s="366"/>
      <c r="AK42" s="357"/>
      <c r="AL42" s="104"/>
      <c r="AM42" s="400"/>
      <c r="AN42" s="97"/>
      <c r="AO42" s="400"/>
      <c r="AP42" s="366"/>
      <c r="AQ42" s="400"/>
      <c r="AR42" s="366"/>
      <c r="AS42" s="400"/>
      <c r="AT42" s="104"/>
      <c r="AU42" s="400"/>
      <c r="AV42" s="104"/>
      <c r="AW42" s="357"/>
      <c r="AX42" s="104"/>
      <c r="AY42" s="400"/>
      <c r="AZ42" s="104"/>
      <c r="BA42" s="400"/>
      <c r="BB42" s="104"/>
      <c r="BC42" s="400"/>
      <c r="BD42" s="104"/>
      <c r="BE42" s="400"/>
      <c r="BF42" s="104"/>
      <c r="BG42" s="400"/>
      <c r="BH42" s="104"/>
      <c r="BI42" s="400"/>
      <c r="BJ42" s="104"/>
      <c r="BK42" s="400"/>
      <c r="BL42" s="104"/>
      <c r="BM42" s="400"/>
      <c r="BN42" s="104"/>
      <c r="BO42" s="400"/>
      <c r="BP42" s="104"/>
      <c r="BQ42" s="400"/>
      <c r="BR42" s="104"/>
      <c r="BS42" s="400"/>
      <c r="BT42" s="104"/>
      <c r="BU42" s="400"/>
      <c r="BV42" s="350"/>
      <c r="BW42" s="329"/>
      <c r="BX42" s="104"/>
      <c r="BY42" s="400"/>
      <c r="BZ42" s="366"/>
      <c r="CA42" s="400"/>
      <c r="CB42" s="104"/>
      <c r="CC42" s="400"/>
      <c r="CD42" s="104"/>
      <c r="CE42" s="400"/>
      <c r="CF42" s="104"/>
      <c r="CG42" s="400"/>
      <c r="CH42" s="104"/>
      <c r="CI42" s="400"/>
      <c r="CJ42" s="366"/>
      <c r="CK42" s="400"/>
      <c r="CL42" s="104"/>
      <c r="CM42" s="400"/>
      <c r="CN42" s="104"/>
      <c r="CO42" s="400"/>
      <c r="CP42" s="366"/>
      <c r="CQ42" s="400"/>
      <c r="CR42" s="366"/>
      <c r="CS42" s="400"/>
      <c r="CT42" s="366"/>
      <c r="CU42" s="400"/>
      <c r="CV42" s="104"/>
      <c r="CW42" s="400"/>
      <c r="CX42" s="104"/>
      <c r="CY42" s="400"/>
      <c r="CZ42" s="104"/>
      <c r="DA42" s="400"/>
      <c r="DB42" s="366"/>
      <c r="DC42" s="400"/>
      <c r="DD42" s="104"/>
      <c r="DE42" s="400"/>
      <c r="DF42" s="104"/>
      <c r="DG42" s="400"/>
      <c r="DH42" s="104"/>
      <c r="DI42" s="400"/>
      <c r="DJ42" s="104"/>
      <c r="DK42" s="400"/>
      <c r="DL42" s="104"/>
      <c r="DM42" s="400"/>
      <c r="DN42" s="104"/>
      <c r="DO42" s="400"/>
      <c r="DP42" s="104"/>
      <c r="DQ42" s="400"/>
      <c r="DR42" s="104"/>
      <c r="DS42" s="400"/>
      <c r="DT42" s="104"/>
      <c r="DU42" s="400"/>
      <c r="DV42" s="104"/>
      <c r="DW42" s="400"/>
      <c r="DX42" s="97"/>
      <c r="DY42" s="400"/>
      <c r="DZ42" s="97"/>
      <c r="EA42" s="401"/>
      <c r="EB42" s="104"/>
      <c r="EC42" s="400"/>
      <c r="ED42" s="104"/>
      <c r="EE42" s="400"/>
      <c r="EF42" s="97"/>
      <c r="EG42" s="400"/>
      <c r="EH42" s="97"/>
      <c r="EI42" s="400"/>
      <c r="EJ42" s="97"/>
      <c r="EK42" s="400"/>
      <c r="EL42" s="402">
        <f t="shared" si="20"/>
        <v>0</v>
      </c>
      <c r="EM42" s="402">
        <f t="shared" si="20"/>
        <v>0</v>
      </c>
    </row>
    <row r="43" spans="1:143" s="355" customFormat="1" x14ac:dyDescent="0.25">
      <c r="A43" s="112">
        <v>9</v>
      </c>
      <c r="B43" s="112"/>
      <c r="C43" s="240" t="s">
        <v>976</v>
      </c>
      <c r="D43" s="243" t="s">
        <v>214</v>
      </c>
      <c r="E43" s="246">
        <v>13540</v>
      </c>
      <c r="F43" s="157">
        <v>1.42</v>
      </c>
      <c r="G43" s="157"/>
      <c r="H43" s="236">
        <v>1</v>
      </c>
      <c r="I43" s="68"/>
      <c r="J43" s="155"/>
      <c r="K43" s="155"/>
      <c r="L43" s="155"/>
      <c r="M43" s="96">
        <v>2.57</v>
      </c>
      <c r="N43" s="156">
        <f>SUM(N44:N45)</f>
        <v>0</v>
      </c>
      <c r="O43" s="407">
        <f t="shared" ref="O43:BZ43" si="21">SUM(O44:O45)</f>
        <v>0</v>
      </c>
      <c r="P43" s="407">
        <f t="shared" si="21"/>
        <v>25</v>
      </c>
      <c r="Q43" s="407">
        <f t="shared" si="21"/>
        <v>653981.99999999988</v>
      </c>
      <c r="R43" s="407">
        <f t="shared" si="21"/>
        <v>0</v>
      </c>
      <c r="S43" s="407">
        <f t="shared" si="21"/>
        <v>0</v>
      </c>
      <c r="T43" s="156">
        <f t="shared" si="21"/>
        <v>0</v>
      </c>
      <c r="U43" s="407">
        <f t="shared" si="21"/>
        <v>0</v>
      </c>
      <c r="V43" s="156">
        <f t="shared" si="21"/>
        <v>0</v>
      </c>
      <c r="W43" s="407">
        <f t="shared" si="21"/>
        <v>0</v>
      </c>
      <c r="X43" s="156">
        <f t="shared" si="21"/>
        <v>0</v>
      </c>
      <c r="Y43" s="407">
        <f t="shared" si="21"/>
        <v>0</v>
      </c>
      <c r="Z43" s="407">
        <f t="shared" si="21"/>
        <v>0</v>
      </c>
      <c r="AA43" s="407">
        <f t="shared" si="21"/>
        <v>0</v>
      </c>
      <c r="AB43" s="407">
        <f t="shared" si="21"/>
        <v>0</v>
      </c>
      <c r="AC43" s="407">
        <f t="shared" si="21"/>
        <v>0</v>
      </c>
      <c r="AD43" s="407">
        <f t="shared" si="21"/>
        <v>0</v>
      </c>
      <c r="AE43" s="407">
        <f t="shared" si="21"/>
        <v>0</v>
      </c>
      <c r="AF43" s="407">
        <f t="shared" si="21"/>
        <v>0</v>
      </c>
      <c r="AG43" s="407">
        <f t="shared" si="21"/>
        <v>0</v>
      </c>
      <c r="AH43" s="156">
        <f t="shared" si="21"/>
        <v>0</v>
      </c>
      <c r="AI43" s="407">
        <f t="shared" si="21"/>
        <v>0</v>
      </c>
      <c r="AJ43" s="407">
        <f t="shared" si="21"/>
        <v>0</v>
      </c>
      <c r="AK43" s="407">
        <f t="shared" si="21"/>
        <v>0</v>
      </c>
      <c r="AL43" s="156">
        <f t="shared" si="21"/>
        <v>0</v>
      </c>
      <c r="AM43" s="407">
        <f t="shared" si="21"/>
        <v>0</v>
      </c>
      <c r="AN43" s="156">
        <f t="shared" si="21"/>
        <v>0</v>
      </c>
      <c r="AO43" s="407">
        <f t="shared" si="21"/>
        <v>0</v>
      </c>
      <c r="AP43" s="407">
        <f t="shared" si="21"/>
        <v>0</v>
      </c>
      <c r="AQ43" s="407">
        <f t="shared" si="21"/>
        <v>0</v>
      </c>
      <c r="AR43" s="407">
        <f t="shared" si="21"/>
        <v>0</v>
      </c>
      <c r="AS43" s="407">
        <f t="shared" si="21"/>
        <v>0</v>
      </c>
      <c r="AT43" s="156">
        <f t="shared" si="21"/>
        <v>0</v>
      </c>
      <c r="AU43" s="407">
        <f t="shared" si="21"/>
        <v>0</v>
      </c>
      <c r="AV43" s="156">
        <f t="shared" si="21"/>
        <v>0</v>
      </c>
      <c r="AW43" s="407">
        <f t="shared" si="21"/>
        <v>0</v>
      </c>
      <c r="AX43" s="156">
        <f t="shared" si="21"/>
        <v>0</v>
      </c>
      <c r="AY43" s="407">
        <f t="shared" si="21"/>
        <v>0</v>
      </c>
      <c r="AZ43" s="156">
        <f t="shared" si="21"/>
        <v>0</v>
      </c>
      <c r="BA43" s="407">
        <f t="shared" si="21"/>
        <v>0</v>
      </c>
      <c r="BB43" s="156">
        <f t="shared" si="21"/>
        <v>0</v>
      </c>
      <c r="BC43" s="407">
        <f t="shared" si="21"/>
        <v>0</v>
      </c>
      <c r="BD43" s="156">
        <f t="shared" si="21"/>
        <v>0</v>
      </c>
      <c r="BE43" s="407">
        <f t="shared" si="21"/>
        <v>0</v>
      </c>
      <c r="BF43" s="156">
        <f t="shared" si="21"/>
        <v>0</v>
      </c>
      <c r="BG43" s="407">
        <f t="shared" si="21"/>
        <v>0</v>
      </c>
      <c r="BH43" s="156">
        <f t="shared" si="21"/>
        <v>0</v>
      </c>
      <c r="BI43" s="407">
        <f t="shared" si="21"/>
        <v>0</v>
      </c>
      <c r="BJ43" s="156">
        <f t="shared" si="21"/>
        <v>0</v>
      </c>
      <c r="BK43" s="407">
        <f t="shared" si="21"/>
        <v>0</v>
      </c>
      <c r="BL43" s="156">
        <f t="shared" si="21"/>
        <v>0</v>
      </c>
      <c r="BM43" s="407">
        <f t="shared" si="21"/>
        <v>0</v>
      </c>
      <c r="BN43" s="156">
        <f t="shared" si="21"/>
        <v>0</v>
      </c>
      <c r="BO43" s="407">
        <f t="shared" si="21"/>
        <v>0</v>
      </c>
      <c r="BP43" s="156">
        <f t="shared" si="21"/>
        <v>0</v>
      </c>
      <c r="BQ43" s="407">
        <f t="shared" si="21"/>
        <v>0</v>
      </c>
      <c r="BR43" s="156">
        <f t="shared" si="21"/>
        <v>0</v>
      </c>
      <c r="BS43" s="407">
        <f t="shared" si="21"/>
        <v>0</v>
      </c>
      <c r="BT43" s="156">
        <f t="shared" si="21"/>
        <v>0</v>
      </c>
      <c r="BU43" s="407">
        <f t="shared" si="21"/>
        <v>0</v>
      </c>
      <c r="BV43" s="352">
        <f t="shared" si="21"/>
        <v>0</v>
      </c>
      <c r="BW43" s="352">
        <f t="shared" si="21"/>
        <v>0</v>
      </c>
      <c r="BX43" s="156">
        <f t="shared" si="21"/>
        <v>0</v>
      </c>
      <c r="BY43" s="407">
        <f t="shared" si="21"/>
        <v>0</v>
      </c>
      <c r="BZ43" s="407">
        <f t="shared" si="21"/>
        <v>0</v>
      </c>
      <c r="CA43" s="407">
        <f t="shared" ref="CA43:EM43" si="22">SUM(CA44:CA45)</f>
        <v>0</v>
      </c>
      <c r="CB43" s="156">
        <f t="shared" si="22"/>
        <v>0</v>
      </c>
      <c r="CC43" s="407">
        <f t="shared" si="22"/>
        <v>0</v>
      </c>
      <c r="CD43" s="156">
        <f t="shared" si="22"/>
        <v>0</v>
      </c>
      <c r="CE43" s="407">
        <f t="shared" si="22"/>
        <v>0</v>
      </c>
      <c r="CF43" s="156">
        <f t="shared" si="22"/>
        <v>0</v>
      </c>
      <c r="CG43" s="407">
        <f t="shared" si="22"/>
        <v>0</v>
      </c>
      <c r="CH43" s="156">
        <f t="shared" si="22"/>
        <v>0</v>
      </c>
      <c r="CI43" s="407">
        <f t="shared" si="22"/>
        <v>0</v>
      </c>
      <c r="CJ43" s="407">
        <f t="shared" si="22"/>
        <v>0</v>
      </c>
      <c r="CK43" s="407">
        <f t="shared" si="22"/>
        <v>0</v>
      </c>
      <c r="CL43" s="156">
        <f t="shared" si="22"/>
        <v>0</v>
      </c>
      <c r="CM43" s="407">
        <f t="shared" si="22"/>
        <v>0</v>
      </c>
      <c r="CN43" s="156">
        <f t="shared" si="22"/>
        <v>0</v>
      </c>
      <c r="CO43" s="407">
        <f t="shared" si="22"/>
        <v>0</v>
      </c>
      <c r="CP43" s="407">
        <f t="shared" si="22"/>
        <v>0</v>
      </c>
      <c r="CQ43" s="407">
        <f t="shared" si="22"/>
        <v>0</v>
      </c>
      <c r="CR43" s="407">
        <f t="shared" si="22"/>
        <v>0</v>
      </c>
      <c r="CS43" s="407">
        <f t="shared" si="22"/>
        <v>0</v>
      </c>
      <c r="CT43" s="407">
        <f t="shared" si="22"/>
        <v>0</v>
      </c>
      <c r="CU43" s="407">
        <f t="shared" si="22"/>
        <v>0</v>
      </c>
      <c r="CV43" s="156">
        <f t="shared" si="22"/>
        <v>0</v>
      </c>
      <c r="CW43" s="407">
        <f t="shared" si="22"/>
        <v>0</v>
      </c>
      <c r="CX43" s="156">
        <f t="shared" si="22"/>
        <v>0</v>
      </c>
      <c r="CY43" s="407">
        <f t="shared" si="22"/>
        <v>0</v>
      </c>
      <c r="CZ43" s="156">
        <f t="shared" si="22"/>
        <v>0</v>
      </c>
      <c r="DA43" s="407">
        <f t="shared" si="22"/>
        <v>0</v>
      </c>
      <c r="DB43" s="407">
        <f t="shared" si="22"/>
        <v>0</v>
      </c>
      <c r="DC43" s="407">
        <f t="shared" si="22"/>
        <v>0</v>
      </c>
      <c r="DD43" s="156">
        <f t="shared" si="22"/>
        <v>0</v>
      </c>
      <c r="DE43" s="407">
        <f t="shared" si="22"/>
        <v>0</v>
      </c>
      <c r="DF43" s="156">
        <f t="shared" si="22"/>
        <v>0</v>
      </c>
      <c r="DG43" s="407">
        <f t="shared" si="22"/>
        <v>0</v>
      </c>
      <c r="DH43" s="156">
        <f t="shared" si="22"/>
        <v>0</v>
      </c>
      <c r="DI43" s="407">
        <f t="shared" si="22"/>
        <v>0</v>
      </c>
      <c r="DJ43" s="156">
        <f t="shared" si="22"/>
        <v>0</v>
      </c>
      <c r="DK43" s="407">
        <f t="shared" si="22"/>
        <v>0</v>
      </c>
      <c r="DL43" s="156">
        <f t="shared" si="22"/>
        <v>0</v>
      </c>
      <c r="DM43" s="407">
        <f t="shared" si="22"/>
        <v>0</v>
      </c>
      <c r="DN43" s="156">
        <f t="shared" si="22"/>
        <v>0</v>
      </c>
      <c r="DO43" s="407">
        <f t="shared" si="22"/>
        <v>0</v>
      </c>
      <c r="DP43" s="156">
        <f t="shared" si="22"/>
        <v>0</v>
      </c>
      <c r="DQ43" s="407">
        <f t="shared" si="22"/>
        <v>0</v>
      </c>
      <c r="DR43" s="156">
        <f t="shared" si="22"/>
        <v>0</v>
      </c>
      <c r="DS43" s="407">
        <f t="shared" si="22"/>
        <v>0</v>
      </c>
      <c r="DT43" s="156">
        <f t="shared" si="22"/>
        <v>0</v>
      </c>
      <c r="DU43" s="407">
        <f t="shared" si="22"/>
        <v>0</v>
      </c>
      <c r="DV43" s="156">
        <f t="shared" si="22"/>
        <v>0</v>
      </c>
      <c r="DW43" s="407">
        <f t="shared" si="22"/>
        <v>0</v>
      </c>
      <c r="DX43" s="156">
        <f t="shared" si="22"/>
        <v>0</v>
      </c>
      <c r="DY43" s="407">
        <f t="shared" si="22"/>
        <v>0</v>
      </c>
      <c r="DZ43" s="156">
        <f t="shared" si="22"/>
        <v>0</v>
      </c>
      <c r="EA43" s="407">
        <f t="shared" si="22"/>
        <v>0</v>
      </c>
      <c r="EB43" s="156">
        <f t="shared" si="22"/>
        <v>0</v>
      </c>
      <c r="EC43" s="407">
        <f t="shared" si="22"/>
        <v>0</v>
      </c>
      <c r="ED43" s="156">
        <f t="shared" si="22"/>
        <v>0</v>
      </c>
      <c r="EE43" s="407">
        <f t="shared" si="22"/>
        <v>0</v>
      </c>
      <c r="EF43" s="156">
        <f t="shared" si="22"/>
        <v>0</v>
      </c>
      <c r="EG43" s="407">
        <f t="shared" si="22"/>
        <v>0</v>
      </c>
      <c r="EH43" s="156">
        <f t="shared" si="22"/>
        <v>0</v>
      </c>
      <c r="EI43" s="407">
        <f t="shared" si="22"/>
        <v>0</v>
      </c>
      <c r="EJ43" s="156"/>
      <c r="EK43" s="407"/>
      <c r="EL43" s="407">
        <f t="shared" si="22"/>
        <v>25</v>
      </c>
      <c r="EM43" s="407">
        <f t="shared" si="22"/>
        <v>653981.99999999988</v>
      </c>
    </row>
    <row r="44" spans="1:143" s="413" customFormat="1" ht="30" x14ac:dyDescent="0.25">
      <c r="A44" s="91"/>
      <c r="B44" s="91">
        <v>18</v>
      </c>
      <c r="C44" s="245" t="s">
        <v>977</v>
      </c>
      <c r="D44" s="92" t="s">
        <v>978</v>
      </c>
      <c r="E44" s="246">
        <v>13540</v>
      </c>
      <c r="F44" s="93">
        <v>1.38</v>
      </c>
      <c r="G44" s="108"/>
      <c r="H44" s="88">
        <v>1</v>
      </c>
      <c r="I44" s="279"/>
      <c r="J44" s="95">
        <v>1.4</v>
      </c>
      <c r="K44" s="95">
        <v>1.68</v>
      </c>
      <c r="L44" s="95">
        <v>2.23</v>
      </c>
      <c r="M44" s="96">
        <v>2.57</v>
      </c>
      <c r="N44" s="97"/>
      <c r="O44" s="408">
        <f>N44*E44*F44*H44*J44*$O$10</f>
        <v>0</v>
      </c>
      <c r="P44" s="366">
        <v>25</v>
      </c>
      <c r="Q44" s="408">
        <f>P44*E44*F44*H44*J44*$Q$10</f>
        <v>653981.99999999988</v>
      </c>
      <c r="R44" s="357"/>
      <c r="S44" s="409">
        <f>R44*E44*F44*H44*J44*$S$10</f>
        <v>0</v>
      </c>
      <c r="T44" s="97"/>
      <c r="U44" s="408">
        <f>SUM(T44*E44*F44*H44*J44*$U$10)</f>
        <v>0</v>
      </c>
      <c r="V44" s="97"/>
      <c r="W44" s="409">
        <f>SUM(V44*E44*F44*H44*J44*$W$10)</f>
        <v>0</v>
      </c>
      <c r="X44" s="97"/>
      <c r="Y44" s="408">
        <f>SUM(X44*E44*F44*H44*J44*$Y$10)</f>
        <v>0</v>
      </c>
      <c r="Z44" s="357"/>
      <c r="AA44" s="408">
        <f>SUM(Z44*E44*F44*H44*J44*$AA$10)</f>
        <v>0</v>
      </c>
      <c r="AB44" s="357"/>
      <c r="AC44" s="408">
        <f>SUM(AB44*E44*F44*H44*J44*$AC$10)</f>
        <v>0</v>
      </c>
      <c r="AD44" s="357"/>
      <c r="AE44" s="408">
        <f>SUM(AD44*E44*F44*H44*K44*$AE$10)</f>
        <v>0</v>
      </c>
      <c r="AF44" s="357"/>
      <c r="AG44" s="408">
        <f>SUM(AF44*E44*F44*H44*K44*$AG$10)</f>
        <v>0</v>
      </c>
      <c r="AH44" s="97"/>
      <c r="AI44" s="408">
        <f>SUM(AH44*E44*F44*H44*J44*$AI$10)</f>
        <v>0</v>
      </c>
      <c r="AJ44" s="409"/>
      <c r="AK44" s="409">
        <f>SUM(AJ44*E44*F44*H44*J44*$AK$10)</f>
        <v>0</v>
      </c>
      <c r="AL44" s="97"/>
      <c r="AM44" s="408">
        <f>SUM(AL44*E44*F44*H44*J44*$AM$10)</f>
        <v>0</v>
      </c>
      <c r="AN44" s="97"/>
      <c r="AO44" s="408">
        <f>SUM(AN44*E44*F44*H44*J44*$AO$10)</f>
        <v>0</v>
      </c>
      <c r="AP44" s="357"/>
      <c r="AQ44" s="408">
        <f>SUM(E44*F44*H44*J44*AP44*$AQ$10)</f>
        <v>0</v>
      </c>
      <c r="AR44" s="357"/>
      <c r="AS44" s="408">
        <f>SUM(AR44*E44*F44*H44*J44*$AS$10)</f>
        <v>0</v>
      </c>
      <c r="AT44" s="97"/>
      <c r="AU44" s="408">
        <f>SUM(AT44*E44*F44*H44*J44*$AU$10)</f>
        <v>0</v>
      </c>
      <c r="AV44" s="97"/>
      <c r="AW44" s="409">
        <f>SUM(AV44*E44*F44*H44*J44*$AW$10)</f>
        <v>0</v>
      </c>
      <c r="AX44" s="97"/>
      <c r="AY44" s="408">
        <f>SUM(AX44*E44*F44*H44*J44*$AY$10)</f>
        <v>0</v>
      </c>
      <c r="AZ44" s="97"/>
      <c r="BA44" s="408">
        <f>SUM(AZ44*E44*F44*H44*J44*$BA$10)</f>
        <v>0</v>
      </c>
      <c r="BB44" s="97"/>
      <c r="BC44" s="408">
        <f>SUM(BB44*E44*F44*H44*J44*$BC$10)</f>
        <v>0</v>
      </c>
      <c r="BD44" s="97"/>
      <c r="BE44" s="408">
        <f>SUM(BD44*E44*F44*H44*J44*$BE$10)</f>
        <v>0</v>
      </c>
      <c r="BF44" s="97"/>
      <c r="BG44" s="408">
        <f>BF44*E44*F44*H44*J44*$BG$10</f>
        <v>0</v>
      </c>
      <c r="BH44" s="97"/>
      <c r="BI44" s="408">
        <f>BH44*E44*F44*H44*J44*$BI$10</f>
        <v>0</v>
      </c>
      <c r="BJ44" s="97"/>
      <c r="BK44" s="408">
        <f>BJ44*E44*F44*H44*J44*$BK$10</f>
        <v>0</v>
      </c>
      <c r="BL44" s="97"/>
      <c r="BM44" s="408">
        <f>SUM(BL44*E44*F44*H44*J44*$BM$10)</f>
        <v>0</v>
      </c>
      <c r="BN44" s="97"/>
      <c r="BO44" s="408">
        <f>SUM(BN44*E44*F44*H44*J44*$BO$10)</f>
        <v>0</v>
      </c>
      <c r="BP44" s="97"/>
      <c r="BQ44" s="408">
        <f>SUM(BP44*E44*F44*H44*J44*$BQ$10)</f>
        <v>0</v>
      </c>
      <c r="BR44" s="97"/>
      <c r="BS44" s="408">
        <f>SUM(BR44*E44*F44*H44*J44*$BS$10)</f>
        <v>0</v>
      </c>
      <c r="BT44" s="97"/>
      <c r="BU44" s="408">
        <f>SUM(BT44*E44*F44*H44*J44*$BU$10)</f>
        <v>0</v>
      </c>
      <c r="BV44" s="328"/>
      <c r="BW44" s="410">
        <f>BV44*E44*F44*H44*J44*$BW$10</f>
        <v>0</v>
      </c>
      <c r="BX44" s="97"/>
      <c r="BY44" s="408">
        <f>SUM(BX44*E44*F44*H44*J44*$BY$10)</f>
        <v>0</v>
      </c>
      <c r="BZ44" s="357"/>
      <c r="CA44" s="408">
        <f>SUM(BZ44*E44*F44*H44*J44*$CA$10)</f>
        <v>0</v>
      </c>
      <c r="CB44" s="97"/>
      <c r="CC44" s="408">
        <f>SUM(CB44*E44*F44*H44*J44*$CC$10)</f>
        <v>0</v>
      </c>
      <c r="CD44" s="97"/>
      <c r="CE44" s="408">
        <f>SUM(CD44*E44*F44*H44*J44*$CE$10)</f>
        <v>0</v>
      </c>
      <c r="CF44" s="97"/>
      <c r="CG44" s="408">
        <f>CF44*E44*F44*H44*J44*$CG$10</f>
        <v>0</v>
      </c>
      <c r="CH44" s="97"/>
      <c r="CI44" s="408">
        <f>SUM(CH44*E44*F44*H44*J44*$CI$10)</f>
        <v>0</v>
      </c>
      <c r="CJ44" s="357"/>
      <c r="CK44" s="408">
        <f>SUM(CJ44*E44*F44*H44*K44*$CK$10)</f>
        <v>0</v>
      </c>
      <c r="CL44" s="97"/>
      <c r="CM44" s="408">
        <f>SUM(CL44*E44*F44*H44*K44*$CM$10)</f>
        <v>0</v>
      </c>
      <c r="CN44" s="97"/>
      <c r="CO44" s="408">
        <f>SUM(CN44*E44*F44*H44*K44*$CO$10)</f>
        <v>0</v>
      </c>
      <c r="CP44" s="357"/>
      <c r="CQ44" s="408">
        <f>SUM(CP44*E44*F44*H44*K44*$CQ$10)</f>
        <v>0</v>
      </c>
      <c r="CR44" s="357"/>
      <c r="CS44" s="408">
        <f>SUM(CR44*E44*F44*H44*K44*$CS$10)</f>
        <v>0</v>
      </c>
      <c r="CT44" s="357"/>
      <c r="CU44" s="408">
        <f>SUM(CT44*E44*F44*H44*K44*$CU$10)</f>
        <v>0</v>
      </c>
      <c r="CV44" s="97"/>
      <c r="CW44" s="408">
        <f>SUM(CV44*E44*F44*H44*K44*$CW$10)</f>
        <v>0</v>
      </c>
      <c r="CX44" s="97"/>
      <c r="CY44" s="408">
        <f>SUM(CX44*E44*F44*H44*K44*$CY$10)</f>
        <v>0</v>
      </c>
      <c r="CZ44" s="97"/>
      <c r="DA44" s="408">
        <f>SUM(CZ44*E44*F44*H44*K44*$DA$10)</f>
        <v>0</v>
      </c>
      <c r="DB44" s="357"/>
      <c r="DC44" s="408">
        <f>SUM(DB44*E44*F44*H44*K44*$DC$10)</f>
        <v>0</v>
      </c>
      <c r="DD44" s="97"/>
      <c r="DE44" s="408">
        <f>SUM(DD44*E44*F44*H44*K44*$DE$10)</f>
        <v>0</v>
      </c>
      <c r="DF44" s="97"/>
      <c r="DG44" s="408">
        <f>SUM(DF44*E44*F44*H44*K44*$DG$10)</f>
        <v>0</v>
      </c>
      <c r="DH44" s="97"/>
      <c r="DI44" s="408">
        <f>SUM(DH44*E44*F44*H44*K44*$DI$10)</f>
        <v>0</v>
      </c>
      <c r="DJ44" s="97"/>
      <c r="DK44" s="408">
        <f>SUM(DJ44*E44*F44*H44*K44*$DK$10)</f>
        <v>0</v>
      </c>
      <c r="DL44" s="97"/>
      <c r="DM44" s="408">
        <f>SUM(DL44*E44*F44*H44*K44*$DM$10)</f>
        <v>0</v>
      </c>
      <c r="DN44" s="97"/>
      <c r="DO44" s="408">
        <f>DN44*E44*F44*H44*K44*$DO$10</f>
        <v>0</v>
      </c>
      <c r="DP44" s="97"/>
      <c r="DQ44" s="408">
        <f>SUM(DP44*E44*F44*H44*K44*$DQ$10)</f>
        <v>0</v>
      </c>
      <c r="DR44" s="97"/>
      <c r="DS44" s="408">
        <f>SUM(DR44*E44*F44*H44*K44*$DS$10)</f>
        <v>0</v>
      </c>
      <c r="DT44" s="97"/>
      <c r="DU44" s="408">
        <f>SUM(DT44*E44*F44*H44*L44*$DU$10)</f>
        <v>0</v>
      </c>
      <c r="DV44" s="97"/>
      <c r="DW44" s="408">
        <f>SUM(DV44*E44*F44*H44*M44*$DW$10)</f>
        <v>0</v>
      </c>
      <c r="DX44" s="97"/>
      <c r="DY44" s="408">
        <f>SUM(DX44*E44*F44*H44*J44*$DY$10)</f>
        <v>0</v>
      </c>
      <c r="DZ44" s="97"/>
      <c r="EA44" s="411">
        <f>SUM(DZ44*E44*F44*H44*J44*$EA$10)</f>
        <v>0</v>
      </c>
      <c r="EB44" s="97"/>
      <c r="EC44" s="408">
        <f>SUM(EB44*E44*F44*H44*J44*$EC$10)</f>
        <v>0</v>
      </c>
      <c r="ED44" s="97"/>
      <c r="EE44" s="408">
        <f>SUM(ED44*E44*F44*H44*J44*$EE$10)</f>
        <v>0</v>
      </c>
      <c r="EF44" s="97"/>
      <c r="EG44" s="408">
        <f>EF44*E44*F44*H44*J44*$EG$10</f>
        <v>0</v>
      </c>
      <c r="EH44" s="97"/>
      <c r="EI44" s="408">
        <f>EH44*E44*F44*H44*J44*$EI$10</f>
        <v>0</v>
      </c>
      <c r="EJ44" s="412"/>
      <c r="EK44" s="408"/>
      <c r="EL44" s="402">
        <f>SUM(N44,X44,P44,R44,Z44,T44,V44,AB44,AD44,AF44,AH44,AJ44,AP44,AR44,AT44,AN44,CJ44,CP44,CT44,BX44,BZ44,CZ44,DB44,DD44,DF44,DH44,DJ44,DL44,AV44,AL44,AX44,AZ44,BB44,BD44,BF44,BH44,BJ44,BL44,BN44,BP44,BR44,EB44,ED44,DX44,DZ44,BT44,BV44,CR44,CL44,CN44,CV44,CX44,CB44,CD44,CF44,CH44,DN44,DP44,DR44,DT44,DV44,EF44,EH44,EJ44)</f>
        <v>25</v>
      </c>
      <c r="EM44" s="402">
        <f>SUM(O44,Y44,Q44,S44,AA44,U44,W44,AC44,AE44,AG44,AI44,AK44,AQ44,AS44,AU44,AO44,CK44,CQ44,CU44,BY44,CA44,DA44,DC44,DE44,DG44,DI44,DK44,DM44,AW44,AM44,AY44,BA44,BC44,BE44,BG44,BI44,BK44,BM44,BO44,BQ44,BS44,EC44,EE44,DY44,EA44,BU44,BW44,CS44,CM44,CO44,CW44,CY44,CC44,CE44,CG44,CI44,DO44,DQ44,DS44,DU44,DW44,EG44,EI44,EK44)</f>
        <v>653981.99999999988</v>
      </c>
    </row>
    <row r="45" spans="1:143" s="355" customFormat="1" ht="30" x14ac:dyDescent="0.25">
      <c r="A45" s="91"/>
      <c r="B45" s="91">
        <v>19</v>
      </c>
      <c r="C45" s="245" t="s">
        <v>979</v>
      </c>
      <c r="D45" s="92" t="s">
        <v>980</v>
      </c>
      <c r="E45" s="246">
        <v>13540</v>
      </c>
      <c r="F45" s="247">
        <v>2.09</v>
      </c>
      <c r="G45" s="248"/>
      <c r="H45" s="88">
        <v>1</v>
      </c>
      <c r="I45" s="279"/>
      <c r="J45" s="95">
        <v>1.4</v>
      </c>
      <c r="K45" s="95">
        <v>1.68</v>
      </c>
      <c r="L45" s="95">
        <v>2.23</v>
      </c>
      <c r="M45" s="96">
        <v>2.57</v>
      </c>
      <c r="N45" s="104"/>
      <c r="O45" s="408">
        <f>N45*E45*F45*H45*J45*$O$10</f>
        <v>0</v>
      </c>
      <c r="P45" s="366"/>
      <c r="Q45" s="408">
        <f>P45*E45*F45*H45*J45*$Q$10</f>
        <v>0</v>
      </c>
      <c r="R45" s="366"/>
      <c r="S45" s="409">
        <f>R45*E45*F45*H45*J45*$S$10</f>
        <v>0</v>
      </c>
      <c r="T45" s="104"/>
      <c r="U45" s="408">
        <f>SUM(T45*E45*F45*H45*J45*$U$10)</f>
        <v>0</v>
      </c>
      <c r="V45" s="104"/>
      <c r="W45" s="409">
        <f>SUM(V45*E45*F45*H45*J45*$W$10)</f>
        <v>0</v>
      </c>
      <c r="X45" s="104"/>
      <c r="Y45" s="408">
        <f>SUM(X45*E45*F45*H45*J45*$Y$10)</f>
        <v>0</v>
      </c>
      <c r="Z45" s="366"/>
      <c r="AA45" s="408">
        <f>SUM(Z45*E45*F45*H45*J45*$AA$10)</f>
        <v>0</v>
      </c>
      <c r="AB45" s="366"/>
      <c r="AC45" s="408">
        <f>SUM(AB45*E45*F45*H45*J45*$AC$10)</f>
        <v>0</v>
      </c>
      <c r="AD45" s="366"/>
      <c r="AE45" s="408">
        <f>SUM(AD45*E45*F45*H45*K45*$AE$10)</f>
        <v>0</v>
      </c>
      <c r="AF45" s="366"/>
      <c r="AG45" s="408">
        <f>SUM(AF45*E45*F45*H45*K45*$AG$10)</f>
        <v>0</v>
      </c>
      <c r="AH45" s="104"/>
      <c r="AI45" s="408">
        <f>SUM(AH45*E45*F45*H45*J45*$AI$10)</f>
        <v>0</v>
      </c>
      <c r="AJ45" s="414"/>
      <c r="AK45" s="409">
        <f>SUM(AJ45*E45*F45*H45*J45*$AK$10)</f>
        <v>0</v>
      </c>
      <c r="AL45" s="104"/>
      <c r="AM45" s="408">
        <f>SUM(AL45*E45*F45*H45*J45*$AM$10)</f>
        <v>0</v>
      </c>
      <c r="AN45" s="113"/>
      <c r="AO45" s="408">
        <f>SUM(AN45*E45*F45*H45*J45*$AO$10)</f>
        <v>0</v>
      </c>
      <c r="AP45" s="366"/>
      <c r="AQ45" s="408">
        <f>SUM(E45*F45*H45*J45*AP45*$AQ$10)</f>
        <v>0</v>
      </c>
      <c r="AR45" s="366"/>
      <c r="AS45" s="408">
        <f>SUM(AR45*E45*F45*H45*J45*$AS$10)</f>
        <v>0</v>
      </c>
      <c r="AT45" s="104"/>
      <c r="AU45" s="408">
        <f>SUM(AT45*E45*F45*H45*J45*$AU$10)</f>
        <v>0</v>
      </c>
      <c r="AV45" s="104"/>
      <c r="AW45" s="409">
        <f>SUM(AV45*E45*F45*H45*J45*$AW$10)</f>
        <v>0</v>
      </c>
      <c r="AX45" s="104"/>
      <c r="AY45" s="408">
        <f>SUM(AX45*E45*F45*H45*J45*$AY$10)</f>
        <v>0</v>
      </c>
      <c r="AZ45" s="104"/>
      <c r="BA45" s="408">
        <f>SUM(AZ45*E45*F45*H45*J45*$BA$10)</f>
        <v>0</v>
      </c>
      <c r="BB45" s="104"/>
      <c r="BC45" s="408">
        <f>SUM(BB45*E45*F45*H45*J45*$BC$10)</f>
        <v>0</v>
      </c>
      <c r="BD45" s="104"/>
      <c r="BE45" s="408">
        <f>SUM(BD45*E45*F45*H45*J45*$BE$10)</f>
        <v>0</v>
      </c>
      <c r="BF45" s="104"/>
      <c r="BG45" s="408">
        <f>BF45*E45*F45*H45*J45*$BG$10</f>
        <v>0</v>
      </c>
      <c r="BH45" s="104"/>
      <c r="BI45" s="408">
        <f>BH45*E45*F45*H45*J45*$BI$10</f>
        <v>0</v>
      </c>
      <c r="BJ45" s="104"/>
      <c r="BK45" s="408">
        <f>BJ45*E45*F45*H45*J45*$BK$10</f>
        <v>0</v>
      </c>
      <c r="BL45" s="104"/>
      <c r="BM45" s="408">
        <f>SUM(BL45*E45*F45*H45*J45*$BM$10)</f>
        <v>0</v>
      </c>
      <c r="BN45" s="104"/>
      <c r="BO45" s="408">
        <f>SUM(BN45*E45*F45*H45*J45*$BO$10)</f>
        <v>0</v>
      </c>
      <c r="BP45" s="104"/>
      <c r="BQ45" s="408">
        <f>SUM(BP45*E45*F45*H45*J45*$BQ$10)</f>
        <v>0</v>
      </c>
      <c r="BR45" s="104"/>
      <c r="BS45" s="408">
        <f>SUM(BR45*E45*F45*H45*J45*$BS$10)</f>
        <v>0</v>
      </c>
      <c r="BT45" s="104"/>
      <c r="BU45" s="408">
        <f>SUM(BT45*E45*F45*H45*J45*$BU$10)</f>
        <v>0</v>
      </c>
      <c r="BV45" s="350"/>
      <c r="BW45" s="410">
        <f>BV45*E45*F45*H45*J45*$BW$10</f>
        <v>0</v>
      </c>
      <c r="BX45" s="104"/>
      <c r="BY45" s="408">
        <f>SUM(BX45*E45*F45*H45*J45*$BY$10)</f>
        <v>0</v>
      </c>
      <c r="BZ45" s="366"/>
      <c r="CA45" s="408">
        <f>SUM(BZ45*E45*F45*H45*J45*$CA$10)</f>
        <v>0</v>
      </c>
      <c r="CB45" s="104"/>
      <c r="CC45" s="408">
        <f>SUM(CB45*E45*F45*H45*J45*$CC$10)</f>
        <v>0</v>
      </c>
      <c r="CD45" s="104"/>
      <c r="CE45" s="408">
        <f>SUM(CD45*E45*F45*H45*J45*$CE$10)</f>
        <v>0</v>
      </c>
      <c r="CF45" s="104"/>
      <c r="CG45" s="408">
        <f>CF45*E45*F45*H45*J45*$CG$10</f>
        <v>0</v>
      </c>
      <c r="CH45" s="104"/>
      <c r="CI45" s="408">
        <f>SUM(CH45*E45*F45*H45*J45*$CI$10)</f>
        <v>0</v>
      </c>
      <c r="CJ45" s="366"/>
      <c r="CK45" s="408">
        <f>SUM(CJ45*E45*F45*H45*K45*$CK$10)</f>
        <v>0</v>
      </c>
      <c r="CL45" s="104"/>
      <c r="CM45" s="408">
        <f>SUM(CL45*E45*F45*H45*K45*$CM$10)</f>
        <v>0</v>
      </c>
      <c r="CN45" s="104"/>
      <c r="CO45" s="408">
        <f>SUM(CN45*E45*F45*H45*K45*$CO$10)</f>
        <v>0</v>
      </c>
      <c r="CP45" s="366"/>
      <c r="CQ45" s="408">
        <f>SUM(CP45*E45*F45*H45*K45*$CQ$10)</f>
        <v>0</v>
      </c>
      <c r="CR45" s="366"/>
      <c r="CS45" s="408">
        <f>SUM(CR45*E45*F45*H45*K45*$CS$10)</f>
        <v>0</v>
      </c>
      <c r="CT45" s="366"/>
      <c r="CU45" s="408">
        <f>SUM(CT45*E45*F45*H45*K45*$CU$10)</f>
        <v>0</v>
      </c>
      <c r="CV45" s="104"/>
      <c r="CW45" s="408">
        <f>SUM(CV45*E45*F45*H45*K45*$CW$10)</f>
        <v>0</v>
      </c>
      <c r="CX45" s="104"/>
      <c r="CY45" s="408">
        <f>SUM(CX45*E45*F45*H45*K45*$CY$10)</f>
        <v>0</v>
      </c>
      <c r="CZ45" s="104"/>
      <c r="DA45" s="408">
        <f>SUM(CZ45*E45*F45*H45*K45*$DA$10)</f>
        <v>0</v>
      </c>
      <c r="DB45" s="366"/>
      <c r="DC45" s="408">
        <f>SUM(DB45*E45*F45*H45*K45*$DC$10)</f>
        <v>0</v>
      </c>
      <c r="DD45" s="104"/>
      <c r="DE45" s="408">
        <f>SUM(DD45*E45*F45*H45*K45*$DE$10)</f>
        <v>0</v>
      </c>
      <c r="DF45" s="104"/>
      <c r="DG45" s="408">
        <f>SUM(DF45*E45*F45*H45*K45*$DG$10)</f>
        <v>0</v>
      </c>
      <c r="DH45" s="104"/>
      <c r="DI45" s="408">
        <f>SUM(DH45*E45*F45*H45*K45*$DI$10)</f>
        <v>0</v>
      </c>
      <c r="DJ45" s="104"/>
      <c r="DK45" s="408">
        <f>SUM(DJ45*E45*F45*H45*K45*$DK$10)</f>
        <v>0</v>
      </c>
      <c r="DL45" s="104"/>
      <c r="DM45" s="408">
        <f>SUM(DL45*E45*F45*H45*K45*$DM$10)</f>
        <v>0</v>
      </c>
      <c r="DN45" s="104"/>
      <c r="DO45" s="408">
        <f>DN45*E45*F45*H45*K45*$DO$10</f>
        <v>0</v>
      </c>
      <c r="DP45" s="104"/>
      <c r="DQ45" s="408">
        <f>SUM(DP45*E45*F45*H45*K45*$DQ$10)</f>
        <v>0</v>
      </c>
      <c r="DR45" s="104"/>
      <c r="DS45" s="408">
        <f>SUM(DR45*E45*F45*H45*K45*$DS$10)</f>
        <v>0</v>
      </c>
      <c r="DT45" s="104"/>
      <c r="DU45" s="408">
        <f>SUM(DT45*E45*F45*H45*L45*$DU$10)</f>
        <v>0</v>
      </c>
      <c r="DV45" s="104"/>
      <c r="DW45" s="408">
        <f>SUM(DV45*E45*F45*H45*M45*$DW$10)</f>
        <v>0</v>
      </c>
      <c r="DX45" s="113"/>
      <c r="DY45" s="408">
        <f>SUM(DX45*E45*F45*H45*J45*$DY$10)</f>
        <v>0</v>
      </c>
      <c r="DZ45" s="97"/>
      <c r="EA45" s="411">
        <f>SUM(DZ45*E45*F45*H45*J45*$EA$10)</f>
        <v>0</v>
      </c>
      <c r="EB45" s="104"/>
      <c r="EC45" s="408">
        <f>SUM(EB45*E45*F45*H45*J45*$EC$10)</f>
        <v>0</v>
      </c>
      <c r="ED45" s="104"/>
      <c r="EE45" s="408">
        <f>SUM(ED45*E45*F45*H45*J45*$EE$10)</f>
        <v>0</v>
      </c>
      <c r="EF45" s="97"/>
      <c r="EG45" s="408">
        <f>EF45*E45*F45*H45*J45*$EG$10</f>
        <v>0</v>
      </c>
      <c r="EH45" s="97"/>
      <c r="EI45" s="408">
        <f>EH45*E45*F45*H45*J45*$EI$10</f>
        <v>0</v>
      </c>
      <c r="EJ45" s="412"/>
      <c r="EK45" s="408"/>
      <c r="EL45" s="402">
        <f>SUM(N45,X45,P45,R45,Z45,T45,V45,AB45,AD45,AF45,AH45,AJ45,AP45,AR45,AT45,AN45,CJ45,CP45,CT45,BX45,BZ45,CZ45,DB45,DD45,DF45,DH45,DJ45,DL45,AV45,AL45,AX45,AZ45,BB45,BD45,BF45,BH45,BJ45,BL45,BN45,BP45,BR45,EB45,ED45,DX45,DZ45,BT45,BV45,CR45,CL45,CN45,CV45,CX45,CB45,CD45,CF45,CH45,DN45,DP45,DR45,DT45,DV45,EF45,EH45,EJ45)</f>
        <v>0</v>
      </c>
      <c r="EM45" s="402">
        <f>SUM(O45,Y45,Q45,S45,AA45,U45,W45,AC45,AE45,AG45,AI45,AK45,AQ45,AS45,AU45,AO45,CK45,CQ45,CU45,BY45,CA45,DA45,DC45,DE45,DG45,DI45,DK45,DM45,AW45,AM45,AY45,BA45,BC45,BE45,BG45,BI45,BK45,BM45,BO45,BQ45,BS45,EC45,EE45,DY45,EA45,BU45,BW45,CS45,CM45,CO45,CW45,CY45,CC45,CE45,CG45,CI45,DO45,DQ45,DS45,DU45,DW45,EG45,EI45,EK45)</f>
        <v>0</v>
      </c>
    </row>
    <row r="46" spans="1:143" s="355" customFormat="1" x14ac:dyDescent="0.25">
      <c r="A46" s="112">
        <v>10</v>
      </c>
      <c r="B46" s="112"/>
      <c r="C46" s="240" t="s">
        <v>981</v>
      </c>
      <c r="D46" s="243" t="s">
        <v>235</v>
      </c>
      <c r="E46" s="246">
        <v>13540</v>
      </c>
      <c r="F46" s="157">
        <v>1.6</v>
      </c>
      <c r="G46" s="157"/>
      <c r="H46" s="236">
        <v>1</v>
      </c>
      <c r="I46" s="68"/>
      <c r="J46" s="155"/>
      <c r="K46" s="155"/>
      <c r="L46" s="155"/>
      <c r="M46" s="263">
        <v>2.57</v>
      </c>
      <c r="N46" s="156">
        <f>N47</f>
        <v>0</v>
      </c>
      <c r="O46" s="407">
        <f t="shared" ref="O46:BZ46" si="23">O47</f>
        <v>0</v>
      </c>
      <c r="P46" s="407">
        <f t="shared" si="23"/>
        <v>70</v>
      </c>
      <c r="Q46" s="407">
        <f t="shared" si="23"/>
        <v>2123072</v>
      </c>
      <c r="R46" s="407">
        <f t="shared" si="23"/>
        <v>0</v>
      </c>
      <c r="S46" s="407">
        <f t="shared" si="23"/>
        <v>0</v>
      </c>
      <c r="T46" s="156">
        <f t="shared" si="23"/>
        <v>0</v>
      </c>
      <c r="U46" s="407">
        <f t="shared" si="23"/>
        <v>0</v>
      </c>
      <c r="V46" s="156">
        <f t="shared" si="23"/>
        <v>0</v>
      </c>
      <c r="W46" s="407">
        <f t="shared" si="23"/>
        <v>0</v>
      </c>
      <c r="X46" s="156">
        <f t="shared" si="23"/>
        <v>0</v>
      </c>
      <c r="Y46" s="407">
        <f t="shared" si="23"/>
        <v>0</v>
      </c>
      <c r="Z46" s="407">
        <f t="shared" si="23"/>
        <v>0</v>
      </c>
      <c r="AA46" s="407">
        <f t="shared" si="23"/>
        <v>0</v>
      </c>
      <c r="AB46" s="407">
        <f t="shared" si="23"/>
        <v>0</v>
      </c>
      <c r="AC46" s="407">
        <f t="shared" si="23"/>
        <v>0</v>
      </c>
      <c r="AD46" s="407">
        <f t="shared" si="23"/>
        <v>0</v>
      </c>
      <c r="AE46" s="407">
        <f t="shared" si="23"/>
        <v>0</v>
      </c>
      <c r="AF46" s="407">
        <f t="shared" si="23"/>
        <v>0</v>
      </c>
      <c r="AG46" s="407">
        <f t="shared" si="23"/>
        <v>0</v>
      </c>
      <c r="AH46" s="156">
        <f t="shared" si="23"/>
        <v>0</v>
      </c>
      <c r="AI46" s="407">
        <f t="shared" si="23"/>
        <v>0</v>
      </c>
      <c r="AJ46" s="407">
        <f t="shared" si="23"/>
        <v>0</v>
      </c>
      <c r="AK46" s="407">
        <f t="shared" si="23"/>
        <v>0</v>
      </c>
      <c r="AL46" s="156">
        <f t="shared" si="23"/>
        <v>0</v>
      </c>
      <c r="AM46" s="407">
        <f t="shared" si="23"/>
        <v>0</v>
      </c>
      <c r="AN46" s="156">
        <f t="shared" si="23"/>
        <v>0</v>
      </c>
      <c r="AO46" s="407">
        <f t="shared" si="23"/>
        <v>0</v>
      </c>
      <c r="AP46" s="407">
        <f t="shared" si="23"/>
        <v>0</v>
      </c>
      <c r="AQ46" s="407">
        <f t="shared" si="23"/>
        <v>0</v>
      </c>
      <c r="AR46" s="407">
        <f t="shared" si="23"/>
        <v>0</v>
      </c>
      <c r="AS46" s="407">
        <f t="shared" si="23"/>
        <v>0</v>
      </c>
      <c r="AT46" s="156">
        <f t="shared" si="23"/>
        <v>0</v>
      </c>
      <c r="AU46" s="407">
        <f t="shared" si="23"/>
        <v>0</v>
      </c>
      <c r="AV46" s="156">
        <f t="shared" si="23"/>
        <v>0</v>
      </c>
      <c r="AW46" s="407">
        <f t="shared" si="23"/>
        <v>0</v>
      </c>
      <c r="AX46" s="156">
        <f t="shared" si="23"/>
        <v>0</v>
      </c>
      <c r="AY46" s="407">
        <f t="shared" si="23"/>
        <v>0</v>
      </c>
      <c r="AZ46" s="156">
        <f t="shared" si="23"/>
        <v>0</v>
      </c>
      <c r="BA46" s="407">
        <f t="shared" si="23"/>
        <v>0</v>
      </c>
      <c r="BB46" s="156">
        <f t="shared" si="23"/>
        <v>0</v>
      </c>
      <c r="BC46" s="407">
        <f t="shared" si="23"/>
        <v>0</v>
      </c>
      <c r="BD46" s="156">
        <f t="shared" si="23"/>
        <v>0</v>
      </c>
      <c r="BE46" s="407">
        <f t="shared" si="23"/>
        <v>0</v>
      </c>
      <c r="BF46" s="156">
        <f t="shared" si="23"/>
        <v>0</v>
      </c>
      <c r="BG46" s="407">
        <f t="shared" si="23"/>
        <v>0</v>
      </c>
      <c r="BH46" s="156">
        <f t="shared" si="23"/>
        <v>0</v>
      </c>
      <c r="BI46" s="407">
        <f t="shared" si="23"/>
        <v>0</v>
      </c>
      <c r="BJ46" s="156">
        <f t="shared" si="23"/>
        <v>0</v>
      </c>
      <c r="BK46" s="407">
        <f t="shared" si="23"/>
        <v>0</v>
      </c>
      <c r="BL46" s="156">
        <f t="shared" si="23"/>
        <v>0</v>
      </c>
      <c r="BM46" s="407">
        <f t="shared" si="23"/>
        <v>0</v>
      </c>
      <c r="BN46" s="156">
        <f t="shared" si="23"/>
        <v>0</v>
      </c>
      <c r="BO46" s="407">
        <f t="shared" si="23"/>
        <v>0</v>
      </c>
      <c r="BP46" s="156">
        <f t="shared" si="23"/>
        <v>0</v>
      </c>
      <c r="BQ46" s="407">
        <f t="shared" si="23"/>
        <v>0</v>
      </c>
      <c r="BR46" s="156">
        <f t="shared" si="23"/>
        <v>0</v>
      </c>
      <c r="BS46" s="407">
        <f t="shared" si="23"/>
        <v>0</v>
      </c>
      <c r="BT46" s="156">
        <f t="shared" si="23"/>
        <v>0</v>
      </c>
      <c r="BU46" s="407">
        <f t="shared" si="23"/>
        <v>0</v>
      </c>
      <c r="BV46" s="352">
        <f t="shared" si="23"/>
        <v>0</v>
      </c>
      <c r="BW46" s="352">
        <f t="shared" si="23"/>
        <v>0</v>
      </c>
      <c r="BX46" s="156">
        <f t="shared" si="23"/>
        <v>0</v>
      </c>
      <c r="BY46" s="407">
        <f t="shared" si="23"/>
        <v>0</v>
      </c>
      <c r="BZ46" s="407">
        <f t="shared" si="23"/>
        <v>0</v>
      </c>
      <c r="CA46" s="407">
        <f t="shared" ref="CA46:EM46" si="24">CA47</f>
        <v>0</v>
      </c>
      <c r="CB46" s="156">
        <f t="shared" si="24"/>
        <v>0</v>
      </c>
      <c r="CC46" s="407">
        <f t="shared" si="24"/>
        <v>0</v>
      </c>
      <c r="CD46" s="156">
        <f t="shared" si="24"/>
        <v>0</v>
      </c>
      <c r="CE46" s="407">
        <f t="shared" si="24"/>
        <v>0</v>
      </c>
      <c r="CF46" s="156">
        <f t="shared" si="24"/>
        <v>0</v>
      </c>
      <c r="CG46" s="407">
        <f t="shared" si="24"/>
        <v>0</v>
      </c>
      <c r="CH46" s="156">
        <f t="shared" si="24"/>
        <v>0</v>
      </c>
      <c r="CI46" s="407">
        <f t="shared" si="24"/>
        <v>0</v>
      </c>
      <c r="CJ46" s="407">
        <f t="shared" si="24"/>
        <v>0</v>
      </c>
      <c r="CK46" s="407">
        <f t="shared" si="24"/>
        <v>0</v>
      </c>
      <c r="CL46" s="156">
        <f t="shared" si="24"/>
        <v>0</v>
      </c>
      <c r="CM46" s="407">
        <f t="shared" si="24"/>
        <v>0</v>
      </c>
      <c r="CN46" s="156">
        <f t="shared" si="24"/>
        <v>0</v>
      </c>
      <c r="CO46" s="407">
        <f t="shared" si="24"/>
        <v>0</v>
      </c>
      <c r="CP46" s="407">
        <f t="shared" si="24"/>
        <v>0</v>
      </c>
      <c r="CQ46" s="407">
        <f t="shared" si="24"/>
        <v>0</v>
      </c>
      <c r="CR46" s="407">
        <f t="shared" si="24"/>
        <v>0</v>
      </c>
      <c r="CS46" s="407">
        <f t="shared" si="24"/>
        <v>0</v>
      </c>
      <c r="CT46" s="407">
        <f t="shared" si="24"/>
        <v>0</v>
      </c>
      <c r="CU46" s="407">
        <f t="shared" si="24"/>
        <v>0</v>
      </c>
      <c r="CV46" s="156">
        <f t="shared" si="24"/>
        <v>0</v>
      </c>
      <c r="CW46" s="407">
        <f t="shared" si="24"/>
        <v>0</v>
      </c>
      <c r="CX46" s="156">
        <f t="shared" si="24"/>
        <v>0</v>
      </c>
      <c r="CY46" s="407">
        <f t="shared" si="24"/>
        <v>0</v>
      </c>
      <c r="CZ46" s="156">
        <f t="shared" si="24"/>
        <v>0</v>
      </c>
      <c r="DA46" s="407">
        <f t="shared" si="24"/>
        <v>0</v>
      </c>
      <c r="DB46" s="407">
        <f t="shared" si="24"/>
        <v>0</v>
      </c>
      <c r="DC46" s="407">
        <f t="shared" si="24"/>
        <v>0</v>
      </c>
      <c r="DD46" s="156">
        <f t="shared" si="24"/>
        <v>0</v>
      </c>
      <c r="DE46" s="407">
        <f t="shared" si="24"/>
        <v>0</v>
      </c>
      <c r="DF46" s="156">
        <f t="shared" si="24"/>
        <v>0</v>
      </c>
      <c r="DG46" s="407">
        <f t="shared" si="24"/>
        <v>0</v>
      </c>
      <c r="DH46" s="156">
        <f t="shared" si="24"/>
        <v>0</v>
      </c>
      <c r="DI46" s="407">
        <f t="shared" si="24"/>
        <v>0</v>
      </c>
      <c r="DJ46" s="156">
        <f t="shared" si="24"/>
        <v>0</v>
      </c>
      <c r="DK46" s="407">
        <f t="shared" si="24"/>
        <v>0</v>
      </c>
      <c r="DL46" s="156">
        <f t="shared" si="24"/>
        <v>0</v>
      </c>
      <c r="DM46" s="407">
        <f t="shared" si="24"/>
        <v>0</v>
      </c>
      <c r="DN46" s="156">
        <f t="shared" si="24"/>
        <v>0</v>
      </c>
      <c r="DO46" s="407">
        <f t="shared" si="24"/>
        <v>0</v>
      </c>
      <c r="DP46" s="156">
        <f t="shared" si="24"/>
        <v>0</v>
      </c>
      <c r="DQ46" s="407">
        <f t="shared" si="24"/>
        <v>0</v>
      </c>
      <c r="DR46" s="156">
        <f t="shared" si="24"/>
        <v>0</v>
      </c>
      <c r="DS46" s="407">
        <f t="shared" si="24"/>
        <v>0</v>
      </c>
      <c r="DT46" s="156">
        <f t="shared" si="24"/>
        <v>0</v>
      </c>
      <c r="DU46" s="407">
        <f t="shared" si="24"/>
        <v>0</v>
      </c>
      <c r="DV46" s="156">
        <f t="shared" si="24"/>
        <v>0</v>
      </c>
      <c r="DW46" s="407">
        <f t="shared" si="24"/>
        <v>0</v>
      </c>
      <c r="DX46" s="156">
        <f t="shared" si="24"/>
        <v>0</v>
      </c>
      <c r="DY46" s="407">
        <f t="shared" si="24"/>
        <v>0</v>
      </c>
      <c r="DZ46" s="156">
        <f t="shared" si="24"/>
        <v>0</v>
      </c>
      <c r="EA46" s="407">
        <f t="shared" si="24"/>
        <v>0</v>
      </c>
      <c r="EB46" s="156">
        <f t="shared" si="24"/>
        <v>0</v>
      </c>
      <c r="EC46" s="407">
        <f t="shared" si="24"/>
        <v>0</v>
      </c>
      <c r="ED46" s="156">
        <f t="shared" si="24"/>
        <v>0</v>
      </c>
      <c r="EE46" s="407">
        <f t="shared" si="24"/>
        <v>0</v>
      </c>
      <c r="EF46" s="156">
        <f t="shared" si="24"/>
        <v>0</v>
      </c>
      <c r="EG46" s="407">
        <f t="shared" si="24"/>
        <v>0</v>
      </c>
      <c r="EH46" s="156">
        <f t="shared" si="24"/>
        <v>0</v>
      </c>
      <c r="EI46" s="407">
        <f t="shared" si="24"/>
        <v>0</v>
      </c>
      <c r="EJ46" s="156"/>
      <c r="EK46" s="407"/>
      <c r="EL46" s="407">
        <f t="shared" si="24"/>
        <v>70</v>
      </c>
      <c r="EM46" s="407">
        <f t="shared" si="24"/>
        <v>2123072</v>
      </c>
    </row>
    <row r="47" spans="1:143" s="413" customFormat="1" x14ac:dyDescent="0.25">
      <c r="A47" s="91"/>
      <c r="B47" s="91">
        <v>20</v>
      </c>
      <c r="C47" s="245" t="s">
        <v>982</v>
      </c>
      <c r="D47" s="92" t="s">
        <v>983</v>
      </c>
      <c r="E47" s="246">
        <v>13540</v>
      </c>
      <c r="F47" s="93">
        <v>1.6</v>
      </c>
      <c r="G47" s="108"/>
      <c r="H47" s="88">
        <v>1</v>
      </c>
      <c r="I47" s="279"/>
      <c r="J47" s="95">
        <v>1.4</v>
      </c>
      <c r="K47" s="95">
        <v>1.68</v>
      </c>
      <c r="L47" s="95">
        <v>2.23</v>
      </c>
      <c r="M47" s="96">
        <v>2.57</v>
      </c>
      <c r="N47" s="97"/>
      <c r="O47" s="408">
        <f>N47*E47*F47*H47*J47*$O$10</f>
        <v>0</v>
      </c>
      <c r="P47" s="366">
        <v>70</v>
      </c>
      <c r="Q47" s="408">
        <f>P47*E47*F47*H47*J47*$Q$10</f>
        <v>2123072</v>
      </c>
      <c r="R47" s="357"/>
      <c r="S47" s="409">
        <f>R47*E47*F47*H47*J47*$S$10</f>
        <v>0</v>
      </c>
      <c r="T47" s="97"/>
      <c r="U47" s="408">
        <f>SUM(T47*E47*F47*H47*J47*$U$10)</f>
        <v>0</v>
      </c>
      <c r="V47" s="97"/>
      <c r="W47" s="409">
        <f>SUM(V47*E47*F47*H47*J47*$W$10)</f>
        <v>0</v>
      </c>
      <c r="X47" s="97"/>
      <c r="Y47" s="408">
        <f>SUM(X47*E47*F47*H47*J47*$Y$10)</f>
        <v>0</v>
      </c>
      <c r="Z47" s="357"/>
      <c r="AA47" s="408">
        <f>SUM(Z47*E47*F47*H47*J47*$AA$10)</f>
        <v>0</v>
      </c>
      <c r="AB47" s="357"/>
      <c r="AC47" s="408">
        <f>SUM(AB47*E47*F47*H47*J47*$AC$10)</f>
        <v>0</v>
      </c>
      <c r="AD47" s="357"/>
      <c r="AE47" s="408">
        <f>SUM(AD47*E47*F47*H47*K47*$AE$10)</f>
        <v>0</v>
      </c>
      <c r="AF47" s="357"/>
      <c r="AG47" s="408">
        <f>SUM(AF47*E47*F47*H47*K47*$AG$10)</f>
        <v>0</v>
      </c>
      <c r="AH47" s="97"/>
      <c r="AI47" s="408">
        <f>SUM(AH47*E47*F47*H47*J47*$AI$10)</f>
        <v>0</v>
      </c>
      <c r="AJ47" s="409"/>
      <c r="AK47" s="409">
        <f>SUM(AJ47*E47*F47*H47*J47*$AK$10)</f>
        <v>0</v>
      </c>
      <c r="AL47" s="97"/>
      <c r="AM47" s="408">
        <f>SUM(AL47*E47*F47*H47*J47*$AM$10)</f>
        <v>0</v>
      </c>
      <c r="AN47" s="97"/>
      <c r="AO47" s="408">
        <f>SUM(AN47*E47*F47*H47*J47*$AO$10)</f>
        <v>0</v>
      </c>
      <c r="AP47" s="357"/>
      <c r="AQ47" s="408">
        <f>SUM(E47*F47*H47*J47*AP47*$AQ$10)</f>
        <v>0</v>
      </c>
      <c r="AR47" s="357"/>
      <c r="AS47" s="408">
        <f>SUM(AR47*E47*F47*H47*J47*$AS$10)</f>
        <v>0</v>
      </c>
      <c r="AT47" s="97"/>
      <c r="AU47" s="408">
        <f>SUM(AT47*E47*F47*H47*J47*$AU$10)</f>
        <v>0</v>
      </c>
      <c r="AV47" s="97"/>
      <c r="AW47" s="409">
        <f>SUM(AV47*E47*F47*H47*J47*$AW$10)</f>
        <v>0</v>
      </c>
      <c r="AX47" s="97"/>
      <c r="AY47" s="408">
        <f>SUM(AX47*E47*F47*H47*J47*$AY$10)</f>
        <v>0</v>
      </c>
      <c r="AZ47" s="97"/>
      <c r="BA47" s="408">
        <f>SUM(AZ47*E47*F47*H47*J47*$BA$10)</f>
        <v>0</v>
      </c>
      <c r="BB47" s="97"/>
      <c r="BC47" s="408">
        <f>SUM(BB47*E47*F47*H47*J47*$BC$10)</f>
        <v>0</v>
      </c>
      <c r="BD47" s="97"/>
      <c r="BE47" s="408">
        <f>SUM(BD47*E47*F47*H47*J47*$BE$10)</f>
        <v>0</v>
      </c>
      <c r="BF47" s="97"/>
      <c r="BG47" s="408">
        <f>BF47*E47*F47*H47*J47*$BG$10</f>
        <v>0</v>
      </c>
      <c r="BH47" s="97"/>
      <c r="BI47" s="408">
        <f>BH47*E47*F47*H47*J47*$BI$10</f>
        <v>0</v>
      </c>
      <c r="BJ47" s="97"/>
      <c r="BK47" s="408">
        <f>BJ47*E47*F47*H47*J47*$BK$10</f>
        <v>0</v>
      </c>
      <c r="BL47" s="97"/>
      <c r="BM47" s="408">
        <f>SUM(BL47*E47*F47*H47*J47*$BM$10)</f>
        <v>0</v>
      </c>
      <c r="BN47" s="97"/>
      <c r="BO47" s="408">
        <f>SUM(BN47*E47*F47*H47*J47*$BO$10)</f>
        <v>0</v>
      </c>
      <c r="BP47" s="97"/>
      <c r="BQ47" s="408">
        <f>SUM(BP47*E47*F47*H47*J47*$BQ$10)</f>
        <v>0</v>
      </c>
      <c r="BR47" s="97"/>
      <c r="BS47" s="408">
        <f>SUM(BR47*E47*F47*H47*J47*$BS$10)</f>
        <v>0</v>
      </c>
      <c r="BT47" s="97"/>
      <c r="BU47" s="408">
        <f>SUM(BT47*E47*F47*H47*J47*$BU$10)</f>
        <v>0</v>
      </c>
      <c r="BV47" s="328"/>
      <c r="BW47" s="410">
        <f>BV47*E47*F47*H47*J47*$BW$10</f>
        <v>0</v>
      </c>
      <c r="BX47" s="97"/>
      <c r="BY47" s="408">
        <f>SUM(BX47*E47*F47*H47*J47*$BY$10)</f>
        <v>0</v>
      </c>
      <c r="BZ47" s="357"/>
      <c r="CA47" s="408">
        <f>SUM(BZ47*E47*F47*H47*J47*$CA$10)</f>
        <v>0</v>
      </c>
      <c r="CB47" s="97"/>
      <c r="CC47" s="408">
        <f>SUM(CB47*E47*F47*H47*J47*$CC$10)</f>
        <v>0</v>
      </c>
      <c r="CD47" s="97"/>
      <c r="CE47" s="408">
        <f>SUM(CD47*E47*F47*H47*J47*$CE$10)</f>
        <v>0</v>
      </c>
      <c r="CF47" s="97"/>
      <c r="CG47" s="408">
        <f>CF47*E47*F47*H47*J47*$CG$10</f>
        <v>0</v>
      </c>
      <c r="CH47" s="113"/>
      <c r="CI47" s="408">
        <f>SUM(CH47*E47*F47*H47*J47*$CI$10)</f>
        <v>0</v>
      </c>
      <c r="CJ47" s="357"/>
      <c r="CK47" s="408">
        <f>SUM(CJ47*E47*F47*H47*K47*$CK$10)</f>
        <v>0</v>
      </c>
      <c r="CL47" s="97"/>
      <c r="CM47" s="408">
        <f>SUM(CL47*E47*F47*H47*K47*$CM$10)</f>
        <v>0</v>
      </c>
      <c r="CN47" s="97"/>
      <c r="CO47" s="408">
        <f>SUM(CN47*E47*F47*H47*K47*$CO$10)</f>
        <v>0</v>
      </c>
      <c r="CP47" s="357"/>
      <c r="CQ47" s="408">
        <f>SUM(CP47*E47*F47*H47*K47*$CQ$10)</f>
        <v>0</v>
      </c>
      <c r="CR47" s="357"/>
      <c r="CS47" s="408">
        <f>SUM(CR47*E47*F47*H47*K47*$CS$10)</f>
        <v>0</v>
      </c>
      <c r="CT47" s="357"/>
      <c r="CU47" s="408">
        <f>SUM(CT47*E47*F47*H47*K47*$CU$10)</f>
        <v>0</v>
      </c>
      <c r="CV47" s="97"/>
      <c r="CW47" s="408">
        <f>SUM(CV47*E47*F47*H47*K47*$CW$10)</f>
        <v>0</v>
      </c>
      <c r="CX47" s="97"/>
      <c r="CY47" s="408">
        <f>SUM(CX47*E47*F47*H47*K47*$CY$10)</f>
        <v>0</v>
      </c>
      <c r="CZ47" s="97"/>
      <c r="DA47" s="408">
        <f>SUM(CZ47*E47*F47*H47*K47*$DA$10)</f>
        <v>0</v>
      </c>
      <c r="DB47" s="357"/>
      <c r="DC47" s="408">
        <f>SUM(DB47*E47*F47*H47*K47*$DC$10)</f>
        <v>0</v>
      </c>
      <c r="DD47" s="97"/>
      <c r="DE47" s="408">
        <f>SUM(DD47*E47*F47*H47*K47*$DE$10)</f>
        <v>0</v>
      </c>
      <c r="DF47" s="97"/>
      <c r="DG47" s="408">
        <f>SUM(DF47*E47*F47*H47*K47*$DG$10)</f>
        <v>0</v>
      </c>
      <c r="DH47" s="97"/>
      <c r="DI47" s="408">
        <f>SUM(DH47*E47*F47*H47*K47*$DI$10)</f>
        <v>0</v>
      </c>
      <c r="DJ47" s="97"/>
      <c r="DK47" s="408">
        <f>SUM(DJ47*E47*F47*H47*K47*$DK$10)</f>
        <v>0</v>
      </c>
      <c r="DL47" s="97"/>
      <c r="DM47" s="408">
        <f>SUM(DL47*E47*F47*H47*K47*$DM$10)</f>
        <v>0</v>
      </c>
      <c r="DN47" s="97"/>
      <c r="DO47" s="408">
        <f>DN47*E47*F47*H47*K47*$DO$10</f>
        <v>0</v>
      </c>
      <c r="DP47" s="97"/>
      <c r="DQ47" s="408">
        <f>SUM(DP47*E47*F47*H47*K47*$DQ$10)</f>
        <v>0</v>
      </c>
      <c r="DR47" s="97"/>
      <c r="DS47" s="408">
        <f>SUM(DR47*E47*F47*H47*K47*$DS$10)</f>
        <v>0</v>
      </c>
      <c r="DT47" s="97"/>
      <c r="DU47" s="408">
        <f>SUM(DT47*E47*F47*H47*L47*$DU$10)</f>
        <v>0</v>
      </c>
      <c r="DV47" s="97"/>
      <c r="DW47" s="408">
        <f>SUM(DV47*E47*F47*H47*M47*$DW$10)</f>
        <v>0</v>
      </c>
      <c r="DX47" s="97"/>
      <c r="DY47" s="408">
        <f>SUM(DX47*E47*F47*H47*J47*$DY$10)</f>
        <v>0</v>
      </c>
      <c r="DZ47" s="97"/>
      <c r="EA47" s="411">
        <f>SUM(DZ47*E47*F47*H47*J47*$EA$10)</f>
        <v>0</v>
      </c>
      <c r="EB47" s="97"/>
      <c r="EC47" s="408">
        <f>SUM(EB47*E47*F47*H47*J47*$EC$10)</f>
        <v>0</v>
      </c>
      <c r="ED47" s="97"/>
      <c r="EE47" s="408">
        <f>SUM(ED47*E47*F47*H47*J47*$EE$10)</f>
        <v>0</v>
      </c>
      <c r="EF47" s="97"/>
      <c r="EG47" s="408">
        <f>EF47*E47*F47*H47*J47*$EG$10</f>
        <v>0</v>
      </c>
      <c r="EH47" s="97"/>
      <c r="EI47" s="408">
        <f>EH47*E47*F47*H47*J47*$EI$10</f>
        <v>0</v>
      </c>
      <c r="EJ47" s="412"/>
      <c r="EK47" s="408"/>
      <c r="EL47" s="402">
        <f>SUM(N47,X47,P47,R47,Z47,T47,V47,AB47,AD47,AF47,AH47,AJ47,AP47,AR47,AT47,AN47,CJ47,CP47,CT47,BX47,BZ47,CZ47,DB47,DD47,DF47,DH47,DJ47,DL47,AV47,AL47,AX47,AZ47,BB47,BD47,BF47,BH47,BJ47,BL47,BN47,BP47,BR47,EB47,ED47,DX47,DZ47,BT47,BV47,CR47,CL47,CN47,CV47,CX47,CB47,CD47,CF47,CH47,DN47,DP47,DR47,DT47,DV47,EF47,EH47,EJ47)</f>
        <v>70</v>
      </c>
      <c r="EM47" s="402">
        <f>SUM(O47,Y47,Q47,S47,AA47,U47,W47,AC47,AE47,AG47,AI47,AK47,AQ47,AS47,AU47,AO47,CK47,CQ47,CU47,BY47,CA47,DA47,DC47,DE47,DG47,DI47,DK47,DM47,AW47,AM47,AY47,BA47,BC47,BE47,BG47,BI47,BK47,BM47,BO47,BQ47,BS47,EC47,EE47,DY47,EA47,BU47,BW47,CS47,CM47,CO47,CW47,CY47,CC47,CE47,CG47,CI47,DO47,DQ47,DS47,DU47,DW47,EG47,EI47,EK47)</f>
        <v>2123072</v>
      </c>
    </row>
    <row r="48" spans="1:143" s="355" customFormat="1" x14ac:dyDescent="0.25">
      <c r="A48" s="112">
        <v>11</v>
      </c>
      <c r="B48" s="112"/>
      <c r="C48" s="240" t="s">
        <v>984</v>
      </c>
      <c r="D48" s="243" t="s">
        <v>250</v>
      </c>
      <c r="E48" s="246">
        <v>13540</v>
      </c>
      <c r="F48" s="157">
        <v>1.39</v>
      </c>
      <c r="G48" s="157"/>
      <c r="H48" s="236">
        <v>1</v>
      </c>
      <c r="I48" s="68"/>
      <c r="J48" s="155"/>
      <c r="K48" s="155"/>
      <c r="L48" s="155"/>
      <c r="M48" s="263">
        <v>2.57</v>
      </c>
      <c r="N48" s="113">
        <f>SUM(N49:N50)</f>
        <v>0</v>
      </c>
      <c r="O48" s="399">
        <f t="shared" ref="O48:BZ48" si="25">SUM(O49:O50)</f>
        <v>0</v>
      </c>
      <c r="P48" s="399">
        <f t="shared" si="25"/>
        <v>0</v>
      </c>
      <c r="Q48" s="399">
        <f t="shared" si="25"/>
        <v>0</v>
      </c>
      <c r="R48" s="399">
        <f t="shared" si="25"/>
        <v>0</v>
      </c>
      <c r="S48" s="399">
        <f t="shared" si="25"/>
        <v>0</v>
      </c>
      <c r="T48" s="113">
        <f t="shared" si="25"/>
        <v>0</v>
      </c>
      <c r="U48" s="399">
        <f t="shared" si="25"/>
        <v>0</v>
      </c>
      <c r="V48" s="113">
        <f t="shared" si="25"/>
        <v>0</v>
      </c>
      <c r="W48" s="399">
        <f t="shared" si="25"/>
        <v>0</v>
      </c>
      <c r="X48" s="113">
        <f t="shared" si="25"/>
        <v>0</v>
      </c>
      <c r="Y48" s="399">
        <f t="shared" si="25"/>
        <v>0</v>
      </c>
      <c r="Z48" s="399">
        <f t="shared" si="25"/>
        <v>0</v>
      </c>
      <c r="AA48" s="399">
        <f t="shared" si="25"/>
        <v>0</v>
      </c>
      <c r="AB48" s="399">
        <f t="shared" si="25"/>
        <v>0</v>
      </c>
      <c r="AC48" s="399">
        <f t="shared" si="25"/>
        <v>0</v>
      </c>
      <c r="AD48" s="399">
        <f t="shared" si="25"/>
        <v>0</v>
      </c>
      <c r="AE48" s="399">
        <f t="shared" si="25"/>
        <v>0</v>
      </c>
      <c r="AF48" s="399">
        <f t="shared" si="25"/>
        <v>0</v>
      </c>
      <c r="AG48" s="399">
        <f t="shared" si="25"/>
        <v>0</v>
      </c>
      <c r="AH48" s="113">
        <f t="shared" si="25"/>
        <v>0</v>
      </c>
      <c r="AI48" s="399">
        <f t="shared" si="25"/>
        <v>0</v>
      </c>
      <c r="AJ48" s="399">
        <f t="shared" si="25"/>
        <v>0</v>
      </c>
      <c r="AK48" s="399">
        <f t="shared" si="25"/>
        <v>0</v>
      </c>
      <c r="AL48" s="113">
        <f t="shared" si="25"/>
        <v>20</v>
      </c>
      <c r="AM48" s="399">
        <f t="shared" si="25"/>
        <v>515603.19999999995</v>
      </c>
      <c r="AN48" s="113">
        <f t="shared" si="25"/>
        <v>50</v>
      </c>
      <c r="AO48" s="399">
        <f t="shared" si="25"/>
        <v>1289008</v>
      </c>
      <c r="AP48" s="399">
        <f t="shared" si="25"/>
        <v>0</v>
      </c>
      <c r="AQ48" s="399">
        <f t="shared" si="25"/>
        <v>0</v>
      </c>
      <c r="AR48" s="399">
        <f t="shared" si="25"/>
        <v>0</v>
      </c>
      <c r="AS48" s="399">
        <f t="shared" si="25"/>
        <v>0</v>
      </c>
      <c r="AT48" s="113">
        <f t="shared" si="25"/>
        <v>0</v>
      </c>
      <c r="AU48" s="399">
        <f t="shared" si="25"/>
        <v>0</v>
      </c>
      <c r="AV48" s="113">
        <f t="shared" si="25"/>
        <v>0</v>
      </c>
      <c r="AW48" s="399">
        <f t="shared" si="25"/>
        <v>0</v>
      </c>
      <c r="AX48" s="113">
        <f t="shared" si="25"/>
        <v>0</v>
      </c>
      <c r="AY48" s="399">
        <f t="shared" si="25"/>
        <v>0</v>
      </c>
      <c r="AZ48" s="113">
        <f t="shared" si="25"/>
        <v>0</v>
      </c>
      <c r="BA48" s="399">
        <f t="shared" si="25"/>
        <v>0</v>
      </c>
      <c r="BB48" s="113">
        <f t="shared" si="25"/>
        <v>0</v>
      </c>
      <c r="BC48" s="399">
        <f t="shared" si="25"/>
        <v>0</v>
      </c>
      <c r="BD48" s="113">
        <f t="shared" si="25"/>
        <v>0</v>
      </c>
      <c r="BE48" s="399">
        <f t="shared" si="25"/>
        <v>0</v>
      </c>
      <c r="BF48" s="113">
        <f t="shared" si="25"/>
        <v>0</v>
      </c>
      <c r="BG48" s="399">
        <f t="shared" si="25"/>
        <v>0</v>
      </c>
      <c r="BH48" s="113">
        <f t="shared" si="25"/>
        <v>0</v>
      </c>
      <c r="BI48" s="399">
        <f t="shared" si="25"/>
        <v>0</v>
      </c>
      <c r="BJ48" s="113">
        <f t="shared" si="25"/>
        <v>0</v>
      </c>
      <c r="BK48" s="399">
        <f t="shared" si="25"/>
        <v>0</v>
      </c>
      <c r="BL48" s="113">
        <f t="shared" si="25"/>
        <v>0</v>
      </c>
      <c r="BM48" s="399">
        <f t="shared" si="25"/>
        <v>0</v>
      </c>
      <c r="BN48" s="113">
        <f t="shared" si="25"/>
        <v>17</v>
      </c>
      <c r="BO48" s="399">
        <f t="shared" si="25"/>
        <v>457976.95999999996</v>
      </c>
      <c r="BP48" s="113">
        <f t="shared" si="25"/>
        <v>0</v>
      </c>
      <c r="BQ48" s="399">
        <f t="shared" si="25"/>
        <v>0</v>
      </c>
      <c r="BR48" s="113">
        <f t="shared" si="25"/>
        <v>0</v>
      </c>
      <c r="BS48" s="399">
        <f t="shared" si="25"/>
        <v>0</v>
      </c>
      <c r="BT48" s="113">
        <f t="shared" si="25"/>
        <v>0</v>
      </c>
      <c r="BU48" s="399">
        <f t="shared" si="25"/>
        <v>0</v>
      </c>
      <c r="BV48" s="365">
        <f t="shared" si="25"/>
        <v>0</v>
      </c>
      <c r="BW48" s="365">
        <f t="shared" si="25"/>
        <v>0</v>
      </c>
      <c r="BX48" s="113">
        <f t="shared" si="25"/>
        <v>0</v>
      </c>
      <c r="BY48" s="399">
        <f t="shared" si="25"/>
        <v>0</v>
      </c>
      <c r="BZ48" s="399">
        <f t="shared" si="25"/>
        <v>0</v>
      </c>
      <c r="CA48" s="399">
        <f t="shared" ref="CA48:EM48" si="26">SUM(CA49:CA50)</f>
        <v>0</v>
      </c>
      <c r="CB48" s="113">
        <f t="shared" si="26"/>
        <v>0</v>
      </c>
      <c r="CC48" s="399">
        <f t="shared" si="26"/>
        <v>0</v>
      </c>
      <c r="CD48" s="113">
        <f t="shared" si="26"/>
        <v>0</v>
      </c>
      <c r="CE48" s="399">
        <f t="shared" si="26"/>
        <v>0</v>
      </c>
      <c r="CF48" s="113">
        <f t="shared" si="26"/>
        <v>0</v>
      </c>
      <c r="CG48" s="399">
        <f t="shared" si="26"/>
        <v>0</v>
      </c>
      <c r="CH48" s="113">
        <f t="shared" si="26"/>
        <v>0</v>
      </c>
      <c r="CI48" s="399">
        <f t="shared" si="26"/>
        <v>0</v>
      </c>
      <c r="CJ48" s="399">
        <f t="shared" si="26"/>
        <v>0</v>
      </c>
      <c r="CK48" s="399">
        <f t="shared" si="26"/>
        <v>0</v>
      </c>
      <c r="CL48" s="113">
        <f t="shared" si="26"/>
        <v>0</v>
      </c>
      <c r="CM48" s="399">
        <f t="shared" si="26"/>
        <v>0</v>
      </c>
      <c r="CN48" s="113">
        <f t="shared" si="26"/>
        <v>0</v>
      </c>
      <c r="CO48" s="399">
        <f t="shared" si="26"/>
        <v>0</v>
      </c>
      <c r="CP48" s="399">
        <f t="shared" si="26"/>
        <v>0</v>
      </c>
      <c r="CQ48" s="399">
        <f t="shared" si="26"/>
        <v>0</v>
      </c>
      <c r="CR48" s="399">
        <f t="shared" si="26"/>
        <v>5</v>
      </c>
      <c r="CS48" s="399">
        <f t="shared" si="26"/>
        <v>154680.95999999999</v>
      </c>
      <c r="CT48" s="399">
        <f t="shared" si="26"/>
        <v>0</v>
      </c>
      <c r="CU48" s="399">
        <f t="shared" si="26"/>
        <v>0</v>
      </c>
      <c r="CV48" s="113">
        <f t="shared" si="26"/>
        <v>0</v>
      </c>
      <c r="CW48" s="399">
        <f t="shared" si="26"/>
        <v>0</v>
      </c>
      <c r="CX48" s="113">
        <f t="shared" si="26"/>
        <v>0</v>
      </c>
      <c r="CY48" s="399">
        <f t="shared" si="26"/>
        <v>0</v>
      </c>
      <c r="CZ48" s="113">
        <f t="shared" si="26"/>
        <v>19</v>
      </c>
      <c r="DA48" s="399">
        <f t="shared" si="26"/>
        <v>587787.64800000004</v>
      </c>
      <c r="DB48" s="399">
        <f t="shared" si="26"/>
        <v>0</v>
      </c>
      <c r="DC48" s="399">
        <f t="shared" si="26"/>
        <v>0</v>
      </c>
      <c r="DD48" s="113">
        <f t="shared" si="26"/>
        <v>0</v>
      </c>
      <c r="DE48" s="399">
        <f t="shared" si="26"/>
        <v>0</v>
      </c>
      <c r="DF48" s="113">
        <f t="shared" si="26"/>
        <v>0</v>
      </c>
      <c r="DG48" s="399">
        <f t="shared" si="26"/>
        <v>0</v>
      </c>
      <c r="DH48" s="113">
        <f t="shared" si="26"/>
        <v>0</v>
      </c>
      <c r="DI48" s="399">
        <f t="shared" si="26"/>
        <v>0</v>
      </c>
      <c r="DJ48" s="113">
        <f t="shared" si="26"/>
        <v>0</v>
      </c>
      <c r="DK48" s="399">
        <f t="shared" si="26"/>
        <v>0</v>
      </c>
      <c r="DL48" s="113">
        <f t="shared" si="26"/>
        <v>0</v>
      </c>
      <c r="DM48" s="399">
        <f t="shared" si="26"/>
        <v>0</v>
      </c>
      <c r="DN48" s="113">
        <f t="shared" si="26"/>
        <v>0</v>
      </c>
      <c r="DO48" s="399">
        <f t="shared" si="26"/>
        <v>0</v>
      </c>
      <c r="DP48" s="113">
        <f t="shared" si="26"/>
        <v>1</v>
      </c>
      <c r="DQ48" s="399">
        <f t="shared" si="26"/>
        <v>33893.327999999994</v>
      </c>
      <c r="DR48" s="113">
        <f t="shared" si="26"/>
        <v>0</v>
      </c>
      <c r="DS48" s="399">
        <f t="shared" si="26"/>
        <v>0</v>
      </c>
      <c r="DT48" s="113">
        <f t="shared" si="26"/>
        <v>0</v>
      </c>
      <c r="DU48" s="399">
        <f t="shared" si="26"/>
        <v>0</v>
      </c>
      <c r="DV48" s="113">
        <f t="shared" si="26"/>
        <v>0</v>
      </c>
      <c r="DW48" s="399">
        <f t="shared" si="26"/>
        <v>0</v>
      </c>
      <c r="DX48" s="113">
        <f t="shared" si="26"/>
        <v>0</v>
      </c>
      <c r="DY48" s="399">
        <f t="shared" si="26"/>
        <v>0</v>
      </c>
      <c r="DZ48" s="113">
        <f t="shared" si="26"/>
        <v>0</v>
      </c>
      <c r="EA48" s="399">
        <f t="shared" si="26"/>
        <v>0</v>
      </c>
      <c r="EB48" s="113">
        <f t="shared" si="26"/>
        <v>0</v>
      </c>
      <c r="EC48" s="399">
        <f t="shared" si="26"/>
        <v>0</v>
      </c>
      <c r="ED48" s="113">
        <f t="shared" si="26"/>
        <v>0</v>
      </c>
      <c r="EE48" s="399">
        <f t="shared" si="26"/>
        <v>0</v>
      </c>
      <c r="EF48" s="113">
        <f t="shared" si="26"/>
        <v>0</v>
      </c>
      <c r="EG48" s="399">
        <f t="shared" si="26"/>
        <v>0</v>
      </c>
      <c r="EH48" s="113">
        <f t="shared" si="26"/>
        <v>0</v>
      </c>
      <c r="EI48" s="399">
        <f t="shared" si="26"/>
        <v>0</v>
      </c>
      <c r="EJ48" s="113"/>
      <c r="EK48" s="399"/>
      <c r="EL48" s="399">
        <f t="shared" si="26"/>
        <v>112</v>
      </c>
      <c r="EM48" s="399">
        <f t="shared" si="26"/>
        <v>3038950.0959999999</v>
      </c>
    </row>
    <row r="49" spans="1:143" x14ac:dyDescent="0.25">
      <c r="A49" s="91"/>
      <c r="B49" s="91">
        <v>21</v>
      </c>
      <c r="C49" s="245" t="s">
        <v>985</v>
      </c>
      <c r="D49" s="168" t="s">
        <v>252</v>
      </c>
      <c r="E49" s="246">
        <v>13540</v>
      </c>
      <c r="F49" s="93">
        <v>1.49</v>
      </c>
      <c r="G49" s="93"/>
      <c r="H49" s="247">
        <v>1</v>
      </c>
      <c r="I49" s="248"/>
      <c r="J49" s="95">
        <v>1.4</v>
      </c>
      <c r="K49" s="95">
        <v>1.68</v>
      </c>
      <c r="L49" s="95">
        <v>2.23</v>
      </c>
      <c r="M49" s="96">
        <v>2.57</v>
      </c>
      <c r="N49" s="97">
        <v>0</v>
      </c>
      <c r="O49" s="400">
        <f>N49*E49*F49*H49*J49*$O$10</f>
        <v>0</v>
      </c>
      <c r="P49" s="366"/>
      <c r="Q49" s="400">
        <f>P49*E49*F49*H49*J49*$Q$10</f>
        <v>0</v>
      </c>
      <c r="R49" s="357">
        <v>0</v>
      </c>
      <c r="S49" s="357">
        <f>R49*E49*F49*H49*J49*$S$10</f>
        <v>0</v>
      </c>
      <c r="T49" s="97">
        <v>0</v>
      </c>
      <c r="U49" s="400">
        <f>SUM(T49*E49*F49*H49*J49*$U$10)</f>
        <v>0</v>
      </c>
      <c r="V49" s="97"/>
      <c r="W49" s="357">
        <f>SUM(V49*E49*F49*H49*J49*$W$10)</f>
        <v>0</v>
      </c>
      <c r="X49" s="97"/>
      <c r="Y49" s="400">
        <f>SUM(X49*E49*F49*H49*J49*$Y$10)</f>
        <v>0</v>
      </c>
      <c r="Z49" s="357">
        <v>0</v>
      </c>
      <c r="AA49" s="400">
        <f>SUM(Z49*E49*F49*H49*J49*$AA$10)</f>
        <v>0</v>
      </c>
      <c r="AB49" s="357"/>
      <c r="AC49" s="400">
        <f>SUM(AB49*E49*F49*H49*J49*$AC$10)</f>
        <v>0</v>
      </c>
      <c r="AD49" s="357"/>
      <c r="AE49" s="400">
        <f>SUM(AD49*E49*F49*H49*K49*$AE$10)</f>
        <v>0</v>
      </c>
      <c r="AF49" s="357">
        <v>0</v>
      </c>
      <c r="AG49" s="400">
        <f>SUM(AF49*E49*F49*H49*K49*$AG$10)</f>
        <v>0</v>
      </c>
      <c r="AH49" s="97"/>
      <c r="AI49" s="400">
        <f>SUM(AH49*E49*F49*H49*J49*$AI$10)</f>
        <v>0</v>
      </c>
      <c r="AJ49" s="357"/>
      <c r="AK49" s="357">
        <f>SUM(AJ49*E49*F49*H49*J49*$AK$10)</f>
        <v>0</v>
      </c>
      <c r="AL49" s="97"/>
      <c r="AM49" s="400">
        <f>SUM(AL49*E49*F49*H49*J49*$AM$10)</f>
        <v>0</v>
      </c>
      <c r="AN49" s="97"/>
      <c r="AO49" s="400">
        <f>SUM(AN49*E49*F49*H49*J49*$AO$10)</f>
        <v>0</v>
      </c>
      <c r="AP49" s="357">
        <v>0</v>
      </c>
      <c r="AQ49" s="400">
        <f>SUM(E49*F49*H49*J49*AP49*$AQ$10)</f>
        <v>0</v>
      </c>
      <c r="AR49" s="357"/>
      <c r="AS49" s="400">
        <f>SUM(AR49*E49*F49*H49*J49*$AS$10)</f>
        <v>0</v>
      </c>
      <c r="AT49" s="97"/>
      <c r="AU49" s="400">
        <f>SUM(AT49*E49*F49*H49*J49*$AU$10)</f>
        <v>0</v>
      </c>
      <c r="AV49" s="97">
        <v>0</v>
      </c>
      <c r="AW49" s="357">
        <f>SUM(AV49*E49*F49*H49*J49*$AW$10)</f>
        <v>0</v>
      </c>
      <c r="AX49" s="97"/>
      <c r="AY49" s="400">
        <f>SUM(AX49*E49*F49*H49*J49*$AY$10)</f>
        <v>0</v>
      </c>
      <c r="AZ49" s="97"/>
      <c r="BA49" s="400">
        <f>SUM(AZ49*E49*F49*H49*J49*$BA$10)</f>
        <v>0</v>
      </c>
      <c r="BB49" s="97"/>
      <c r="BC49" s="400">
        <f>SUM(BB49*E49*F49*H49*J49*$BC$10)</f>
        <v>0</v>
      </c>
      <c r="BD49" s="97"/>
      <c r="BE49" s="400">
        <f>SUM(BD49*E49*F49*H49*J49*$BE$10)</f>
        <v>0</v>
      </c>
      <c r="BF49" s="97"/>
      <c r="BG49" s="400">
        <f>BF49*E49*F49*H49*J49*$BG$10</f>
        <v>0</v>
      </c>
      <c r="BH49" s="97"/>
      <c r="BI49" s="400">
        <f>BH49*E49*F49*H49*J49*$BI$10</f>
        <v>0</v>
      </c>
      <c r="BJ49" s="97"/>
      <c r="BK49" s="400">
        <f>BJ49*E49*F49*H49*J49*$BK$10</f>
        <v>0</v>
      </c>
      <c r="BL49" s="97"/>
      <c r="BM49" s="400">
        <f>SUM(BL49*E49*F49*H49*J49*$BM$10)</f>
        <v>0</v>
      </c>
      <c r="BN49" s="97">
        <v>8</v>
      </c>
      <c r="BO49" s="400">
        <f>SUM(BN49*E49*F49*H49*J49*$BO$10)</f>
        <v>225955.51999999996</v>
      </c>
      <c r="BP49" s="97"/>
      <c r="BQ49" s="400">
        <f>SUM(BP49*E49*F49*H49*J49*$BQ$10)</f>
        <v>0</v>
      </c>
      <c r="BR49" s="97"/>
      <c r="BS49" s="400">
        <f>SUM(BR49*E49*F49*H49*J49*$BS$10)</f>
        <v>0</v>
      </c>
      <c r="BT49" s="97"/>
      <c r="BU49" s="400">
        <f>SUM(BT49*E49*F49*H49*J49*$BU$10)</f>
        <v>0</v>
      </c>
      <c r="BV49" s="328"/>
      <c r="BW49" s="329">
        <f>BV49*E49*F49*H49*J49*$BW$10</f>
        <v>0</v>
      </c>
      <c r="BX49" s="97">
        <v>0</v>
      </c>
      <c r="BY49" s="400">
        <f>SUM(BX49*E49*F49*H49*J49*$BY$10)</f>
        <v>0</v>
      </c>
      <c r="BZ49" s="357">
        <v>0</v>
      </c>
      <c r="CA49" s="400">
        <f>SUM(BZ49*E49*F49*H49*J49*$CA$10)</f>
        <v>0</v>
      </c>
      <c r="CB49" s="97">
        <v>0</v>
      </c>
      <c r="CC49" s="400">
        <f>SUM(CB49*E49*F49*H49*J49*$CC$10)</f>
        <v>0</v>
      </c>
      <c r="CD49" s="97">
        <v>0</v>
      </c>
      <c r="CE49" s="400">
        <f>SUM(CD49*E49*F49*H49*J49*$CE$10)</f>
        <v>0</v>
      </c>
      <c r="CF49" s="97">
        <v>0</v>
      </c>
      <c r="CG49" s="400">
        <f>CF49*E49*F49*H49*J49*$CG$10</f>
        <v>0</v>
      </c>
      <c r="CH49" s="97"/>
      <c r="CI49" s="400">
        <f>SUM(CH49*E49*F49*H49*J49*$CI$10)</f>
        <v>0</v>
      </c>
      <c r="CJ49" s="357">
        <v>0</v>
      </c>
      <c r="CK49" s="400">
        <f>SUM(CJ49*E49*F49*H49*K49*$CK$10)</f>
        <v>0</v>
      </c>
      <c r="CL49" s="97">
        <v>0</v>
      </c>
      <c r="CM49" s="400">
        <f>SUM(CL49*E49*F49*H49*K49*$CM$10)</f>
        <v>0</v>
      </c>
      <c r="CN49" s="97">
        <v>0</v>
      </c>
      <c r="CO49" s="400">
        <f>SUM(CN49*E49*F49*H49*K49*$CO$10)</f>
        <v>0</v>
      </c>
      <c r="CP49" s="357">
        <v>0</v>
      </c>
      <c r="CQ49" s="400">
        <f>SUM(CP49*E49*F49*H49*K49*$CQ$10)</f>
        <v>0</v>
      </c>
      <c r="CR49" s="357"/>
      <c r="CS49" s="400">
        <f>SUM(CR49*E49*F49*H49*K49*$CS$10)</f>
        <v>0</v>
      </c>
      <c r="CT49" s="357"/>
      <c r="CU49" s="400">
        <f>SUM(CT49*E49*F49*H49*K49*$CU$10)</f>
        <v>0</v>
      </c>
      <c r="CV49" s="97"/>
      <c r="CW49" s="400">
        <f>SUM(CV49*E49*F49*H49*K49*$CW$10)</f>
        <v>0</v>
      </c>
      <c r="CX49" s="97">
        <v>0</v>
      </c>
      <c r="CY49" s="400">
        <f>SUM(CX49*E49*F49*H49*K49*$CY$10)</f>
        <v>0</v>
      </c>
      <c r="CZ49" s="97"/>
      <c r="DA49" s="400">
        <f>SUM(CZ49*E49*F49*H49*K49*$DA$10)</f>
        <v>0</v>
      </c>
      <c r="DB49" s="357">
        <v>0</v>
      </c>
      <c r="DC49" s="400">
        <f>SUM(DB49*E49*F49*H49*K49*$DC$10)</f>
        <v>0</v>
      </c>
      <c r="DD49" s="97">
        <v>0</v>
      </c>
      <c r="DE49" s="400">
        <f>SUM(DD49*E49*F49*H49*K49*$DE$10)</f>
        <v>0</v>
      </c>
      <c r="DF49" s="97">
        <v>0</v>
      </c>
      <c r="DG49" s="400">
        <f>SUM(DF49*E49*F49*H49*K49*$DG$10)</f>
        <v>0</v>
      </c>
      <c r="DH49" s="97"/>
      <c r="DI49" s="400">
        <f>SUM(DH49*E49*F49*H49*K49*$DI$10)</f>
        <v>0</v>
      </c>
      <c r="DJ49" s="97">
        <v>0</v>
      </c>
      <c r="DK49" s="400">
        <f>SUM(DJ49*E49*F49*H49*K49*$DK$10)</f>
        <v>0</v>
      </c>
      <c r="DL49" s="97"/>
      <c r="DM49" s="400">
        <f>SUM(DL49*E49*F49*H49*K49*$DM$10)</f>
        <v>0</v>
      </c>
      <c r="DN49" s="97"/>
      <c r="DO49" s="400">
        <f>DN49*E49*F49*H49*K49*$DO$10</f>
        <v>0</v>
      </c>
      <c r="DP49" s="97">
        <v>1</v>
      </c>
      <c r="DQ49" s="400">
        <f>SUM(DP49*E49*F49*H49*K49*$DQ$10)</f>
        <v>33893.327999999994</v>
      </c>
      <c r="DR49" s="97">
        <v>0</v>
      </c>
      <c r="DS49" s="400">
        <f>SUM(DR49*E49*F49*H49*K49*$DS$10)</f>
        <v>0</v>
      </c>
      <c r="DT49" s="97">
        <v>0</v>
      </c>
      <c r="DU49" s="400">
        <f>SUM(DT49*E49*F49*H49*L49*$DU$10)</f>
        <v>0</v>
      </c>
      <c r="DV49" s="97">
        <v>0</v>
      </c>
      <c r="DW49" s="400">
        <f>SUM(DV49*E49*F49*H49*M49*$DW$10)</f>
        <v>0</v>
      </c>
      <c r="DX49" s="97"/>
      <c r="DY49" s="400">
        <f>SUM(DX49*E49*F49*H49*J49*$DY$10)</f>
        <v>0</v>
      </c>
      <c r="DZ49" s="97"/>
      <c r="EA49" s="401">
        <f>SUM(DZ49*E49*F49*H49*J49*$EA$10)</f>
        <v>0</v>
      </c>
      <c r="EB49" s="97"/>
      <c r="EC49" s="400">
        <f>SUM(EB49*E49*F49*H49*J49*$EC$10)</f>
        <v>0</v>
      </c>
      <c r="ED49" s="97"/>
      <c r="EE49" s="400">
        <f>SUM(ED49*E49*F49*H49*J49*$EE$10)</f>
        <v>0</v>
      </c>
      <c r="EF49" s="97"/>
      <c r="EG49" s="400">
        <f>EF49*E49*F49*H49*J49*$EG$10</f>
        <v>0</v>
      </c>
      <c r="EH49" s="97"/>
      <c r="EI49" s="400">
        <f>EH49*E49*F49*H49*J49*$EI$10</f>
        <v>0</v>
      </c>
      <c r="EJ49" s="97"/>
      <c r="EK49" s="400"/>
      <c r="EL49" s="402">
        <f>SUM(N49,X49,P49,R49,Z49,T49,V49,AB49,AD49,AF49,AH49,AJ49,AP49,AR49,AT49,AN49,CJ49,CP49,CT49,BX49,BZ49,CZ49,DB49,DD49,DF49,DH49,DJ49,DL49,AV49,AL49,AX49,AZ49,BB49,BD49,BF49,BH49,BJ49,BL49,BN49,BP49,BR49,EB49,ED49,DX49,DZ49,BT49,BV49,CR49,CL49,CN49,CV49,CX49,CB49,CD49,CF49,CH49,DN49,DP49,DR49,DT49,DV49,EF49,EH49,EJ49)</f>
        <v>9</v>
      </c>
      <c r="EM49" s="402">
        <f>SUM(O49,Y49,Q49,S49,AA49,U49,W49,AC49,AE49,AG49,AI49,AK49,AQ49,AS49,AU49,AO49,CK49,CQ49,CU49,BY49,CA49,DA49,DC49,DE49,DG49,DI49,DK49,DM49,AW49,AM49,AY49,BA49,BC49,BE49,BG49,BI49,BK49,BM49,BO49,BQ49,BS49,EC49,EE49,DY49,EA49,BU49,BW49,CS49,CM49,CO49,CW49,CY49,CC49,CE49,CG49,CI49,DO49,DQ49,DS49,DU49,DW49,EG49,EI49,EK49)</f>
        <v>259848.84799999994</v>
      </c>
    </row>
    <row r="50" spans="1:143" ht="30" x14ac:dyDescent="0.25">
      <c r="A50" s="91"/>
      <c r="B50" s="91">
        <v>22</v>
      </c>
      <c r="C50" s="245" t="s">
        <v>986</v>
      </c>
      <c r="D50" s="92" t="s">
        <v>987</v>
      </c>
      <c r="E50" s="246">
        <v>13540</v>
      </c>
      <c r="F50" s="93">
        <v>1.36</v>
      </c>
      <c r="G50" s="93"/>
      <c r="H50" s="247">
        <v>1</v>
      </c>
      <c r="I50" s="248"/>
      <c r="J50" s="95">
        <v>1.4</v>
      </c>
      <c r="K50" s="95">
        <v>1.68</v>
      </c>
      <c r="L50" s="95">
        <v>2.23</v>
      </c>
      <c r="M50" s="96">
        <v>2.57</v>
      </c>
      <c r="N50" s="97"/>
      <c r="O50" s="400">
        <f>N50*E50*F50*H50*J50*$O$10</f>
        <v>0</v>
      </c>
      <c r="P50" s="366"/>
      <c r="Q50" s="400">
        <f>P50*E50*F50*H50*J50*$Q$10</f>
        <v>0</v>
      </c>
      <c r="R50" s="357"/>
      <c r="S50" s="357">
        <f>R50*E50*F50*H50*J50*$S$10</f>
        <v>0</v>
      </c>
      <c r="T50" s="97"/>
      <c r="U50" s="400">
        <f>SUM(T50*E50*F50*H50*J50*$U$10)</f>
        <v>0</v>
      </c>
      <c r="V50" s="97"/>
      <c r="W50" s="357">
        <f>SUM(V50*E50*F50*H50*J50*$W$10)</f>
        <v>0</v>
      </c>
      <c r="X50" s="97"/>
      <c r="Y50" s="400">
        <f>SUM(X50*E50*F50*H50*J50*$Y$10)</f>
        <v>0</v>
      </c>
      <c r="Z50" s="357"/>
      <c r="AA50" s="400">
        <f>SUM(Z50*E50*F50*H50*J50*$AA$10)</f>
        <v>0</v>
      </c>
      <c r="AB50" s="357"/>
      <c r="AC50" s="400">
        <f>SUM(AB50*E50*F50*H50*J50*$AC$10)</f>
        <v>0</v>
      </c>
      <c r="AD50" s="357"/>
      <c r="AE50" s="400">
        <f>SUM(AD50*E50*F50*H50*K50*$AE$10)</f>
        <v>0</v>
      </c>
      <c r="AF50" s="357"/>
      <c r="AG50" s="400">
        <f>SUM(AF50*E50*F50*H50*K50*$AG$10)</f>
        <v>0</v>
      </c>
      <c r="AH50" s="97"/>
      <c r="AI50" s="400">
        <f>SUM(AH50*E50*F50*H50*J50*$AI$10)</f>
        <v>0</v>
      </c>
      <c r="AJ50" s="357"/>
      <c r="AK50" s="357">
        <f>SUM(AJ50*E50*F50*H50*J50*$AK$10)</f>
        <v>0</v>
      </c>
      <c r="AL50" s="97">
        <v>20</v>
      </c>
      <c r="AM50" s="400">
        <f>SUM(AL50*E50*F50*H50*J50*$AM$10)</f>
        <v>515603.19999999995</v>
      </c>
      <c r="AN50" s="97">
        <v>50</v>
      </c>
      <c r="AO50" s="400">
        <f>SUM(AN50*E50*F50*H50*J50*$AO$10)</f>
        <v>1289008</v>
      </c>
      <c r="AP50" s="357"/>
      <c r="AQ50" s="400">
        <f>SUM(E50*F50*H50*J50*AP50*$AQ$10)</f>
        <v>0</v>
      </c>
      <c r="AR50" s="357"/>
      <c r="AS50" s="400">
        <f>SUM(AR50*E50*F50*H50*J50*$AS$10)</f>
        <v>0</v>
      </c>
      <c r="AT50" s="97"/>
      <c r="AU50" s="400">
        <f>SUM(AT50*E50*F50*H50*J50*$AU$10)</f>
        <v>0</v>
      </c>
      <c r="AV50" s="97"/>
      <c r="AW50" s="357">
        <f>SUM(AV50*E50*F50*H50*J50*$AW$10)</f>
        <v>0</v>
      </c>
      <c r="AX50" s="97"/>
      <c r="AY50" s="400">
        <f>SUM(AX50*E50*F50*H50*J50*$AY$10)</f>
        <v>0</v>
      </c>
      <c r="AZ50" s="97"/>
      <c r="BA50" s="400">
        <f>SUM(AZ50*E50*F50*H50*J50*$BA$10)</f>
        <v>0</v>
      </c>
      <c r="BB50" s="97"/>
      <c r="BC50" s="400">
        <f>SUM(BB50*E50*F50*H50*J50*$BC$10)</f>
        <v>0</v>
      </c>
      <c r="BD50" s="97"/>
      <c r="BE50" s="400">
        <f>SUM(BD50*E50*F50*H50*J50*$BE$10)</f>
        <v>0</v>
      </c>
      <c r="BF50" s="97"/>
      <c r="BG50" s="400">
        <f>BF50*E50*F50*H50*J50*$BG$10</f>
        <v>0</v>
      </c>
      <c r="BH50" s="97"/>
      <c r="BI50" s="400">
        <f>BH50*E50*F50*H50*J50*$BI$10</f>
        <v>0</v>
      </c>
      <c r="BJ50" s="97"/>
      <c r="BK50" s="400">
        <f>BJ50*E50*F50*H50*J50*$BK$10</f>
        <v>0</v>
      </c>
      <c r="BL50" s="97"/>
      <c r="BM50" s="400">
        <f>SUM(BL50*E50*F50*H50*J50*$BM$10)</f>
        <v>0</v>
      </c>
      <c r="BN50" s="97">
        <v>9</v>
      </c>
      <c r="BO50" s="400">
        <f>SUM(BN50*E50*F50*H50*J50*$BO$10)</f>
        <v>232021.44</v>
      </c>
      <c r="BP50" s="97"/>
      <c r="BQ50" s="400">
        <f>SUM(BP50*E50*F50*H50*J50*$BQ$10)</f>
        <v>0</v>
      </c>
      <c r="BR50" s="97"/>
      <c r="BS50" s="400">
        <f>SUM(BR50*E50*F50*H50*J50*$BS$10)</f>
        <v>0</v>
      </c>
      <c r="BT50" s="97"/>
      <c r="BU50" s="400">
        <f>SUM(BT50*E50*F50*H50*J50*$BU$10)</f>
        <v>0</v>
      </c>
      <c r="BV50" s="328"/>
      <c r="BW50" s="329">
        <f>BV50*E50*F50*H50*J50*$BW$10</f>
        <v>0</v>
      </c>
      <c r="BX50" s="97"/>
      <c r="BY50" s="400">
        <f>SUM(BX50*E50*F50*H50*J50*$BY$10)</f>
        <v>0</v>
      </c>
      <c r="BZ50" s="357"/>
      <c r="CA50" s="400">
        <f>SUM(BZ50*E50*F50*H50*J50*$CA$10)</f>
        <v>0</v>
      </c>
      <c r="CB50" s="97"/>
      <c r="CC50" s="400">
        <f>SUM(CB50*E50*F50*H50*J50*$CC$10)</f>
        <v>0</v>
      </c>
      <c r="CD50" s="97"/>
      <c r="CE50" s="400">
        <f>SUM(CD50*E50*F50*H50*J50*$CE$10)</f>
        <v>0</v>
      </c>
      <c r="CF50" s="97"/>
      <c r="CG50" s="400">
        <f>CF50*E50*F50*H50*J50*$CG$10</f>
        <v>0</v>
      </c>
      <c r="CH50" s="97"/>
      <c r="CI50" s="400">
        <f>SUM(CH50*E50*F50*H50*J50*$CI$10)</f>
        <v>0</v>
      </c>
      <c r="CJ50" s="357"/>
      <c r="CK50" s="400">
        <f>SUM(CJ50*E50*F50*H50*K50*$CK$10)</f>
        <v>0</v>
      </c>
      <c r="CL50" s="97"/>
      <c r="CM50" s="400">
        <f>SUM(CL50*E50*F50*H50*K50*$CM$10)</f>
        <v>0</v>
      </c>
      <c r="CN50" s="97"/>
      <c r="CO50" s="400">
        <f>SUM(CN50*E50*F50*H50*K50*$CO$10)</f>
        <v>0</v>
      </c>
      <c r="CP50" s="357"/>
      <c r="CQ50" s="400">
        <f>SUM(CP50*E50*F50*H50*K50*$CQ$10)</f>
        <v>0</v>
      </c>
      <c r="CR50" s="357">
        <v>5</v>
      </c>
      <c r="CS50" s="400">
        <f>SUM(CR50*E50*F50*H50*K50*$CS$10)</f>
        <v>154680.95999999999</v>
      </c>
      <c r="CT50" s="357"/>
      <c r="CU50" s="400">
        <f>SUM(CT50*E50*F50*H50*K50*$CU$10)</f>
        <v>0</v>
      </c>
      <c r="CV50" s="97"/>
      <c r="CW50" s="400">
        <f>SUM(CV50*E50*F50*H50*K50*$CW$10)</f>
        <v>0</v>
      </c>
      <c r="CX50" s="97"/>
      <c r="CY50" s="400">
        <f>SUM(CX50*E50*F50*H50*K50*$CY$10)</f>
        <v>0</v>
      </c>
      <c r="CZ50" s="97">
        <v>19</v>
      </c>
      <c r="DA50" s="400">
        <f>SUM(CZ50*E50*F50*H50*K50*$DA$10)</f>
        <v>587787.64800000004</v>
      </c>
      <c r="DB50" s="357"/>
      <c r="DC50" s="400">
        <f>SUM(DB50*E50*F50*H50*K50*$DC$10)</f>
        <v>0</v>
      </c>
      <c r="DD50" s="97"/>
      <c r="DE50" s="400">
        <f>SUM(DD50*E50*F50*H50*K50*$DE$10)</f>
        <v>0</v>
      </c>
      <c r="DF50" s="97"/>
      <c r="DG50" s="400">
        <f>SUM(DF50*E50*F50*H50*K50*$DG$10)</f>
        <v>0</v>
      </c>
      <c r="DH50" s="97"/>
      <c r="DI50" s="400">
        <f>SUM(DH50*E50*F50*H50*K50*$DI$10)</f>
        <v>0</v>
      </c>
      <c r="DJ50" s="97"/>
      <c r="DK50" s="400">
        <f>SUM(DJ50*E50*F50*H50*K50*$DK$10)</f>
        <v>0</v>
      </c>
      <c r="DL50" s="97"/>
      <c r="DM50" s="400">
        <f>SUM(DL50*E50*F50*H50*K50*$DM$10)</f>
        <v>0</v>
      </c>
      <c r="DN50" s="97"/>
      <c r="DO50" s="400">
        <f>DN50*E50*F50*H50*K50*$DO$10</f>
        <v>0</v>
      </c>
      <c r="DP50" s="97"/>
      <c r="DQ50" s="400">
        <f>SUM(DP50*E50*F50*H50*K50*$DQ$10)</f>
        <v>0</v>
      </c>
      <c r="DR50" s="97"/>
      <c r="DS50" s="400">
        <f>SUM(DR50*E50*F50*H50*K50*$DS$10)</f>
        <v>0</v>
      </c>
      <c r="DT50" s="97"/>
      <c r="DU50" s="400">
        <f>SUM(DT50*E50*F50*H50*L50*$DU$10)</f>
        <v>0</v>
      </c>
      <c r="DV50" s="97"/>
      <c r="DW50" s="400">
        <f>SUM(DV50*E50*F50*H50*M50*$DW$10)</f>
        <v>0</v>
      </c>
      <c r="DX50" s="97"/>
      <c r="DY50" s="400">
        <f>SUM(DX50*E50*F50*H50*J50*$DY$10)</f>
        <v>0</v>
      </c>
      <c r="DZ50" s="97"/>
      <c r="EA50" s="401">
        <f>SUM(DZ50*E50*F50*H50*J50*$EA$10)</f>
        <v>0</v>
      </c>
      <c r="EB50" s="97"/>
      <c r="EC50" s="400">
        <f>SUM(EB50*E50*F50*H50*J50*$EC$10)</f>
        <v>0</v>
      </c>
      <c r="ED50" s="97"/>
      <c r="EE50" s="400">
        <f>SUM(ED50*E50*F50*H50*J50*$EE$10)</f>
        <v>0</v>
      </c>
      <c r="EF50" s="97"/>
      <c r="EG50" s="400">
        <f>EF50*E50*F50*H50*J50*$EG$10</f>
        <v>0</v>
      </c>
      <c r="EH50" s="97"/>
      <c r="EI50" s="400">
        <f>EH50*E50*F50*H50*J50*$EI$10</f>
        <v>0</v>
      </c>
      <c r="EJ50" s="97"/>
      <c r="EK50" s="400"/>
      <c r="EL50" s="402">
        <f>SUM(N50,X50,P50,R50,Z50,T50,V50,AB50,AD50,AF50,AH50,AJ50,AP50,AR50,AT50,AN50,CJ50,CP50,CT50,BX50,BZ50,CZ50,DB50,DD50,DF50,DH50,DJ50,DL50,AV50,AL50,AX50,AZ50,BB50,BD50,BF50,BH50,BJ50,BL50,BN50,BP50,BR50,EB50,ED50,DX50,DZ50,BT50,BV50,CR50,CL50,CN50,CV50,CX50,CB50,CD50,CF50,CH50,DN50,DP50,DR50,DT50,DV50,EF50,EH50,EJ50)</f>
        <v>103</v>
      </c>
      <c r="EM50" s="402">
        <f>SUM(O50,Y50,Q50,S50,AA50,U50,W50,AC50,AE50,AG50,AI50,AK50,AQ50,AS50,AU50,AO50,CK50,CQ50,CU50,BY50,CA50,DA50,DC50,DE50,DG50,DI50,DK50,DM50,AW50,AM50,AY50,BA50,BC50,BE50,BG50,BI50,BK50,BM50,BO50,BQ50,BS50,EC50,EE50,DY50,EA50,BU50,BW50,CS50,CM50,CO50,CW50,CY50,CC50,CE50,CG50,CI50,DO50,DQ50,DS50,DU50,DW50,EG50,EI50,EK50)</f>
        <v>2779101.2480000001</v>
      </c>
    </row>
    <row r="51" spans="1:143" x14ac:dyDescent="0.25">
      <c r="A51" s="112">
        <v>12</v>
      </c>
      <c r="B51" s="112"/>
      <c r="C51" s="240" t="s">
        <v>988</v>
      </c>
      <c r="D51" s="241" t="s">
        <v>259</v>
      </c>
      <c r="E51" s="246">
        <v>13540</v>
      </c>
      <c r="F51" s="157">
        <v>0.92</v>
      </c>
      <c r="G51" s="161"/>
      <c r="H51" s="236">
        <v>1</v>
      </c>
      <c r="I51" s="68"/>
      <c r="J51" s="280">
        <v>1.4</v>
      </c>
      <c r="K51" s="155">
        <v>1.68</v>
      </c>
      <c r="L51" s="155">
        <v>2.23</v>
      </c>
      <c r="M51" s="263">
        <v>2.57</v>
      </c>
      <c r="N51" s="113">
        <f t="shared" ref="N51:BY51" si="27">SUM(N52:N59)</f>
        <v>5</v>
      </c>
      <c r="O51" s="399">
        <f t="shared" si="27"/>
        <v>91936.599999999991</v>
      </c>
      <c r="P51" s="399">
        <f t="shared" si="27"/>
        <v>0</v>
      </c>
      <c r="Q51" s="399">
        <f t="shared" si="27"/>
        <v>0</v>
      </c>
      <c r="R51" s="399">
        <f t="shared" si="27"/>
        <v>0</v>
      </c>
      <c r="S51" s="399">
        <f t="shared" si="27"/>
        <v>0</v>
      </c>
      <c r="T51" s="113">
        <f t="shared" si="27"/>
        <v>0</v>
      </c>
      <c r="U51" s="399">
        <f t="shared" si="27"/>
        <v>0</v>
      </c>
      <c r="V51" s="113">
        <f t="shared" si="27"/>
        <v>0</v>
      </c>
      <c r="W51" s="399">
        <f t="shared" si="27"/>
        <v>0</v>
      </c>
      <c r="X51" s="113">
        <f t="shared" si="27"/>
        <v>0</v>
      </c>
      <c r="Y51" s="399">
        <f t="shared" si="27"/>
        <v>0</v>
      </c>
      <c r="Z51" s="399">
        <f t="shared" si="27"/>
        <v>30</v>
      </c>
      <c r="AA51" s="399">
        <f t="shared" si="27"/>
        <v>1361419.92</v>
      </c>
      <c r="AB51" s="399">
        <f t="shared" si="27"/>
        <v>3</v>
      </c>
      <c r="AC51" s="399">
        <f t="shared" si="27"/>
        <v>55161.96</v>
      </c>
      <c r="AD51" s="399">
        <f t="shared" si="27"/>
        <v>0</v>
      </c>
      <c r="AE51" s="399">
        <f t="shared" si="27"/>
        <v>0</v>
      </c>
      <c r="AF51" s="399">
        <f t="shared" si="27"/>
        <v>0</v>
      </c>
      <c r="AG51" s="399">
        <f t="shared" si="27"/>
        <v>0</v>
      </c>
      <c r="AH51" s="113">
        <f t="shared" si="27"/>
        <v>0</v>
      </c>
      <c r="AI51" s="399">
        <f t="shared" si="27"/>
        <v>0</v>
      </c>
      <c r="AJ51" s="399">
        <f t="shared" si="27"/>
        <v>0</v>
      </c>
      <c r="AK51" s="399">
        <f t="shared" si="27"/>
        <v>0</v>
      </c>
      <c r="AL51" s="113">
        <f t="shared" si="27"/>
        <v>2</v>
      </c>
      <c r="AM51" s="399">
        <f t="shared" si="27"/>
        <v>30708.719999999994</v>
      </c>
      <c r="AN51" s="113">
        <f t="shared" si="27"/>
        <v>0</v>
      </c>
      <c r="AO51" s="399">
        <f t="shared" si="27"/>
        <v>0</v>
      </c>
      <c r="AP51" s="399">
        <f t="shared" si="27"/>
        <v>0</v>
      </c>
      <c r="AQ51" s="399">
        <f t="shared" si="27"/>
        <v>0</v>
      </c>
      <c r="AR51" s="399">
        <f t="shared" si="27"/>
        <v>0</v>
      </c>
      <c r="AS51" s="399">
        <f t="shared" si="27"/>
        <v>0</v>
      </c>
      <c r="AT51" s="113">
        <f t="shared" si="27"/>
        <v>0</v>
      </c>
      <c r="AU51" s="399">
        <f t="shared" si="27"/>
        <v>0</v>
      </c>
      <c r="AV51" s="113">
        <f t="shared" si="27"/>
        <v>14</v>
      </c>
      <c r="AW51" s="399">
        <f t="shared" si="27"/>
        <v>257422.47999999995</v>
      </c>
      <c r="AX51" s="113">
        <f t="shared" si="27"/>
        <v>80</v>
      </c>
      <c r="AY51" s="399">
        <f t="shared" si="27"/>
        <v>1470985.5999999999</v>
      </c>
      <c r="AZ51" s="113">
        <f t="shared" si="27"/>
        <v>78</v>
      </c>
      <c r="BA51" s="399">
        <f t="shared" si="27"/>
        <v>1434210.96</v>
      </c>
      <c r="BB51" s="113">
        <f t="shared" si="27"/>
        <v>300</v>
      </c>
      <c r="BC51" s="399">
        <f t="shared" si="27"/>
        <v>4060375.2</v>
      </c>
      <c r="BD51" s="113">
        <f t="shared" si="27"/>
        <v>21</v>
      </c>
      <c r="BE51" s="399">
        <f t="shared" si="27"/>
        <v>347273.92</v>
      </c>
      <c r="BF51" s="113">
        <f t="shared" si="27"/>
        <v>200</v>
      </c>
      <c r="BG51" s="399">
        <f t="shared" si="27"/>
        <v>3677463.9999999995</v>
      </c>
      <c r="BH51" s="113">
        <f t="shared" si="27"/>
        <v>10</v>
      </c>
      <c r="BI51" s="399">
        <f t="shared" si="27"/>
        <v>183873.19999999998</v>
      </c>
      <c r="BJ51" s="113">
        <f t="shared" si="27"/>
        <v>0</v>
      </c>
      <c r="BK51" s="399">
        <f t="shared" si="27"/>
        <v>0</v>
      </c>
      <c r="BL51" s="113">
        <f t="shared" si="27"/>
        <v>500</v>
      </c>
      <c r="BM51" s="399">
        <f t="shared" si="27"/>
        <v>6160700</v>
      </c>
      <c r="BN51" s="113">
        <f t="shared" si="27"/>
        <v>381</v>
      </c>
      <c r="BO51" s="399">
        <f t="shared" si="27"/>
        <v>4700519.32</v>
      </c>
      <c r="BP51" s="113">
        <f t="shared" si="27"/>
        <v>616</v>
      </c>
      <c r="BQ51" s="399">
        <f t="shared" si="27"/>
        <v>7632443.8399999999</v>
      </c>
      <c r="BR51" s="113">
        <f t="shared" si="27"/>
        <v>409</v>
      </c>
      <c r="BS51" s="399">
        <f t="shared" si="27"/>
        <v>5039452.5999999996</v>
      </c>
      <c r="BT51" s="113">
        <f t="shared" si="27"/>
        <v>0</v>
      </c>
      <c r="BU51" s="399">
        <f t="shared" si="27"/>
        <v>0</v>
      </c>
      <c r="BV51" s="365">
        <f t="shared" si="27"/>
        <v>5</v>
      </c>
      <c r="BW51" s="365">
        <f t="shared" si="27"/>
        <v>91936.599999999991</v>
      </c>
      <c r="BX51" s="113">
        <f t="shared" si="27"/>
        <v>18</v>
      </c>
      <c r="BY51" s="399">
        <f t="shared" si="27"/>
        <v>233917.03999999998</v>
      </c>
      <c r="BZ51" s="399">
        <f t="shared" ref="BZ51:EI51" si="28">SUM(BZ52:BZ59)</f>
        <v>0</v>
      </c>
      <c r="CA51" s="399">
        <f t="shared" si="28"/>
        <v>0</v>
      </c>
      <c r="CB51" s="113">
        <f t="shared" si="28"/>
        <v>2</v>
      </c>
      <c r="CC51" s="399">
        <f t="shared" si="28"/>
        <v>36774.639999999992</v>
      </c>
      <c r="CD51" s="113">
        <f t="shared" si="28"/>
        <v>3</v>
      </c>
      <c r="CE51" s="399">
        <f t="shared" si="28"/>
        <v>55161.96</v>
      </c>
      <c r="CF51" s="113">
        <f t="shared" si="28"/>
        <v>10</v>
      </c>
      <c r="CG51" s="399">
        <f t="shared" si="28"/>
        <v>138757.91999999998</v>
      </c>
      <c r="CH51" s="113">
        <f t="shared" si="28"/>
        <v>69</v>
      </c>
      <c r="CI51" s="399">
        <f t="shared" si="28"/>
        <v>890173.76</v>
      </c>
      <c r="CJ51" s="399">
        <f t="shared" si="28"/>
        <v>0</v>
      </c>
      <c r="CK51" s="399">
        <f t="shared" si="28"/>
        <v>0</v>
      </c>
      <c r="CL51" s="113">
        <f t="shared" si="28"/>
        <v>25</v>
      </c>
      <c r="CM51" s="399">
        <f t="shared" si="28"/>
        <v>551619.6</v>
      </c>
      <c r="CN51" s="113">
        <f t="shared" si="28"/>
        <v>0</v>
      </c>
      <c r="CO51" s="399">
        <f t="shared" si="28"/>
        <v>0</v>
      </c>
      <c r="CP51" s="399">
        <f t="shared" si="28"/>
        <v>0</v>
      </c>
      <c r="CQ51" s="399">
        <f t="shared" si="28"/>
        <v>0</v>
      </c>
      <c r="CR51" s="399">
        <f t="shared" si="28"/>
        <v>100</v>
      </c>
      <c r="CS51" s="399">
        <f t="shared" si="28"/>
        <v>1624150.0799999998</v>
      </c>
      <c r="CT51" s="399">
        <f t="shared" si="28"/>
        <v>0</v>
      </c>
      <c r="CU51" s="399">
        <f t="shared" si="28"/>
        <v>0</v>
      </c>
      <c r="CV51" s="113">
        <f t="shared" si="28"/>
        <v>0</v>
      </c>
      <c r="CW51" s="399">
        <f t="shared" si="28"/>
        <v>0</v>
      </c>
      <c r="CX51" s="113">
        <f t="shared" si="28"/>
        <v>0</v>
      </c>
      <c r="CY51" s="399">
        <f t="shared" si="28"/>
        <v>0</v>
      </c>
      <c r="CZ51" s="113">
        <f t="shared" si="28"/>
        <v>69</v>
      </c>
      <c r="DA51" s="399">
        <f t="shared" si="28"/>
        <v>1008155.9039999999</v>
      </c>
      <c r="DB51" s="399">
        <f t="shared" si="28"/>
        <v>5</v>
      </c>
      <c r="DC51" s="399">
        <f t="shared" si="28"/>
        <v>110323.92</v>
      </c>
      <c r="DD51" s="113">
        <f t="shared" si="28"/>
        <v>3</v>
      </c>
      <c r="DE51" s="399">
        <f t="shared" si="28"/>
        <v>35485.631999999998</v>
      </c>
      <c r="DF51" s="113">
        <f t="shared" si="28"/>
        <v>66</v>
      </c>
      <c r="DG51" s="399">
        <f t="shared" si="28"/>
        <v>958112.0639999999</v>
      </c>
      <c r="DH51" s="113">
        <f t="shared" si="28"/>
        <v>14</v>
      </c>
      <c r="DI51" s="399">
        <f t="shared" si="28"/>
        <v>247489.53599999999</v>
      </c>
      <c r="DJ51" s="113">
        <f t="shared" si="28"/>
        <v>5</v>
      </c>
      <c r="DK51" s="399">
        <f t="shared" si="28"/>
        <v>110323.92</v>
      </c>
      <c r="DL51" s="113">
        <f t="shared" si="28"/>
        <v>2</v>
      </c>
      <c r="DM51" s="399">
        <f t="shared" si="28"/>
        <v>44129.567999999999</v>
      </c>
      <c r="DN51" s="113">
        <f t="shared" si="28"/>
        <v>0</v>
      </c>
      <c r="DO51" s="399">
        <f t="shared" si="28"/>
        <v>0</v>
      </c>
      <c r="DP51" s="113">
        <f t="shared" si="28"/>
        <v>15</v>
      </c>
      <c r="DQ51" s="399">
        <f t="shared" si="28"/>
        <v>221785.19999999998</v>
      </c>
      <c r="DR51" s="113">
        <f t="shared" si="28"/>
        <v>12</v>
      </c>
      <c r="DS51" s="399">
        <f t="shared" si="28"/>
        <v>273421.34399999998</v>
      </c>
      <c r="DT51" s="113">
        <f t="shared" si="28"/>
        <v>5</v>
      </c>
      <c r="DU51" s="399">
        <f t="shared" si="28"/>
        <v>78504.92</v>
      </c>
      <c r="DV51" s="113">
        <f t="shared" si="28"/>
        <v>2</v>
      </c>
      <c r="DW51" s="399">
        <f t="shared" si="28"/>
        <v>67507.731999999989</v>
      </c>
      <c r="DX51" s="113">
        <f t="shared" si="28"/>
        <v>115</v>
      </c>
      <c r="DY51" s="399">
        <f t="shared" si="28"/>
        <v>20432672.399999999</v>
      </c>
      <c r="DZ51" s="113">
        <f t="shared" si="28"/>
        <v>0</v>
      </c>
      <c r="EA51" s="399">
        <f t="shared" si="28"/>
        <v>0</v>
      </c>
      <c r="EB51" s="113">
        <f t="shared" si="28"/>
        <v>0</v>
      </c>
      <c r="EC51" s="399">
        <f t="shared" si="28"/>
        <v>0</v>
      </c>
      <c r="ED51" s="113">
        <f t="shared" si="28"/>
        <v>0</v>
      </c>
      <c r="EE51" s="399">
        <f t="shared" si="28"/>
        <v>0</v>
      </c>
      <c r="EF51" s="113">
        <f t="shared" si="28"/>
        <v>0</v>
      </c>
      <c r="EG51" s="399">
        <f t="shared" si="28"/>
        <v>0</v>
      </c>
      <c r="EH51" s="113">
        <f t="shared" si="28"/>
        <v>0</v>
      </c>
      <c r="EI51" s="399">
        <f t="shared" si="28"/>
        <v>0</v>
      </c>
      <c r="EJ51" s="113"/>
      <c r="EK51" s="399"/>
      <c r="EL51" s="399">
        <f t="shared" ref="EL51:EM51" si="29">SUM(EL52:EL59)</f>
        <v>3194</v>
      </c>
      <c r="EM51" s="399">
        <f t="shared" si="29"/>
        <v>63714352.059999987</v>
      </c>
    </row>
    <row r="52" spans="1:143" ht="30" x14ac:dyDescent="0.25">
      <c r="A52" s="91"/>
      <c r="B52" s="91">
        <v>23</v>
      </c>
      <c r="C52" s="245" t="s">
        <v>989</v>
      </c>
      <c r="D52" s="92" t="s">
        <v>990</v>
      </c>
      <c r="E52" s="246">
        <v>13540</v>
      </c>
      <c r="F52" s="93">
        <v>2.75</v>
      </c>
      <c r="G52" s="93"/>
      <c r="H52" s="247">
        <v>1</v>
      </c>
      <c r="I52" s="248"/>
      <c r="J52" s="95">
        <v>1.4</v>
      </c>
      <c r="K52" s="95">
        <v>1.68</v>
      </c>
      <c r="L52" s="95">
        <v>2.23</v>
      </c>
      <c r="M52" s="96">
        <v>2.57</v>
      </c>
      <c r="N52" s="97"/>
      <c r="O52" s="400">
        <f t="shared" ref="O52:O59" si="30">N52*E52*F52*H52*J52*$O$10</f>
        <v>0</v>
      </c>
      <c r="P52" s="366"/>
      <c r="Q52" s="400">
        <f t="shared" ref="Q52:Q59" si="31">P52*E52*F52*H52*J52*$Q$10</f>
        <v>0</v>
      </c>
      <c r="R52" s="357"/>
      <c r="S52" s="357">
        <f t="shared" ref="S52:S59" si="32">R52*E52*F52*H52*J52*$S$10</f>
        <v>0</v>
      </c>
      <c r="T52" s="97"/>
      <c r="U52" s="400">
        <f t="shared" ref="U52:U59" si="33">SUM(T52*E52*F52*H52*J52*$U$10)</f>
        <v>0</v>
      </c>
      <c r="V52" s="97"/>
      <c r="W52" s="357">
        <f t="shared" ref="W52:W59" si="34">SUM(V52*E52*F52*H52*J52*$W$10)</f>
        <v>0</v>
      </c>
      <c r="X52" s="97"/>
      <c r="Y52" s="400">
        <f t="shared" ref="Y52:Y59" si="35">SUM(X52*E52*F52*H52*J52*$Y$10)</f>
        <v>0</v>
      </c>
      <c r="Z52" s="357">
        <v>24</v>
      </c>
      <c r="AA52" s="400">
        <f t="shared" ref="AA52:AA59" si="36">SUM(Z52*E52*F52*H52*J52*$AA$10)</f>
        <v>1251096</v>
      </c>
      <c r="AB52" s="357"/>
      <c r="AC52" s="400">
        <f t="shared" ref="AC52:AC59" si="37">SUM(AB52*E52*F52*H52*J52*$AC$10)</f>
        <v>0</v>
      </c>
      <c r="AD52" s="357"/>
      <c r="AE52" s="400">
        <f t="shared" ref="AE52:AE59" si="38">SUM(AD52*E52*F52*H52*K52*$AE$10)</f>
        <v>0</v>
      </c>
      <c r="AF52" s="357"/>
      <c r="AG52" s="400">
        <f t="shared" ref="AG52:AG59" si="39">SUM(AF52*E52*F52*H52*K52*$AG$10)</f>
        <v>0</v>
      </c>
      <c r="AH52" s="97"/>
      <c r="AI52" s="400">
        <f t="shared" ref="AI52:AI59" si="40">SUM(AH52*E52*F52*H52*J52*$AI$10)</f>
        <v>0</v>
      </c>
      <c r="AJ52" s="357"/>
      <c r="AK52" s="357">
        <f t="shared" ref="AK52:AK59" si="41">SUM(AJ52*E52*F52*H52*J52*$AK$10)</f>
        <v>0</v>
      </c>
      <c r="AL52" s="97"/>
      <c r="AM52" s="400">
        <f t="shared" ref="AM52:AM59" si="42">SUM(AL52*E52*F52*H52*J52*$AM$10)</f>
        <v>0</v>
      </c>
      <c r="AN52" s="97"/>
      <c r="AO52" s="400">
        <f t="shared" ref="AO52:AO59" si="43">SUM(AN52*E52*F52*H52*J52*$AO$10)</f>
        <v>0</v>
      </c>
      <c r="AP52" s="357"/>
      <c r="AQ52" s="400">
        <f t="shared" ref="AQ52:AQ59" si="44">SUM(E52*F52*H52*J52*AP52*$AQ$10)</f>
        <v>0</v>
      </c>
      <c r="AR52" s="357"/>
      <c r="AS52" s="400">
        <f t="shared" ref="AS52:AS59" si="45">SUM(AR52*E52*F52*H52*J52*$AS$10)</f>
        <v>0</v>
      </c>
      <c r="AT52" s="97"/>
      <c r="AU52" s="400">
        <f t="shared" ref="AU52:AU59" si="46">SUM(AT52*E52*F52*H52*J52*$AU$10)</f>
        <v>0</v>
      </c>
      <c r="AV52" s="97"/>
      <c r="AW52" s="357">
        <f t="shared" ref="AW52:AW59" si="47">SUM(AV52*E52*F52*H52*J52*$AW$10)</f>
        <v>0</v>
      </c>
      <c r="AX52" s="97"/>
      <c r="AY52" s="400">
        <f t="shared" ref="AY52:AY59" si="48">SUM(AX52*E52*F52*H52*J52*$AY$10)</f>
        <v>0</v>
      </c>
      <c r="AZ52" s="97"/>
      <c r="BA52" s="400">
        <f t="shared" ref="BA52:BA59" si="49">SUM(AZ52*E52*F52*H52*J52*$BA$10)</f>
        <v>0</v>
      </c>
      <c r="BB52" s="97"/>
      <c r="BC52" s="400">
        <f t="shared" ref="BC52:BC59" si="50">SUM(BB52*E52*F52*H52*J52*$BC$10)</f>
        <v>0</v>
      </c>
      <c r="BD52" s="97"/>
      <c r="BE52" s="400">
        <f t="shared" ref="BE52:BE59" si="51">SUM(BD52*E52*F52*H52*J52*$BE$10)</f>
        <v>0</v>
      </c>
      <c r="BF52" s="97"/>
      <c r="BG52" s="400">
        <f t="shared" ref="BG52:BG59" si="52">BF52*E52*F52*H52*J52*$BG$10</f>
        <v>0</v>
      </c>
      <c r="BH52" s="97"/>
      <c r="BI52" s="400">
        <f t="shared" ref="BI52:BI59" si="53">BH52*E52*F52*H52*J52*$BI$10</f>
        <v>0</v>
      </c>
      <c r="BJ52" s="97"/>
      <c r="BK52" s="400">
        <f t="shared" ref="BK52:BK59" si="54">BJ52*E52*F52*H52*J52*$BK$10</f>
        <v>0</v>
      </c>
      <c r="BL52" s="97"/>
      <c r="BM52" s="400">
        <f t="shared" ref="BM52:BM59" si="55">SUM(BL52*E52*F52*H52*J52*$BM$10)</f>
        <v>0</v>
      </c>
      <c r="BN52" s="97"/>
      <c r="BO52" s="400">
        <f t="shared" ref="BO52:BO59" si="56">SUM(BN52*E52*F52*H52*J52*$BO$10)</f>
        <v>0</v>
      </c>
      <c r="BP52" s="97"/>
      <c r="BQ52" s="400">
        <f t="shared" ref="BQ52:BQ59" si="57">SUM(BP52*E52*F52*H52*J52*$BQ$10)</f>
        <v>0</v>
      </c>
      <c r="BR52" s="97"/>
      <c r="BS52" s="400">
        <f t="shared" ref="BS52:BS59" si="58">SUM(BR52*E52*F52*H52*J52*$BS$10)</f>
        <v>0</v>
      </c>
      <c r="BT52" s="97"/>
      <c r="BU52" s="400">
        <f t="shared" ref="BU52:BU59" si="59">SUM(BT52*E52*F52*H52*J52*$BU$10)</f>
        <v>0</v>
      </c>
      <c r="BV52" s="328"/>
      <c r="BW52" s="329">
        <f t="shared" ref="BW52:BW59" si="60">BV52*E52*F52*H52*J52*$BW$10</f>
        <v>0</v>
      </c>
      <c r="BX52" s="97"/>
      <c r="BY52" s="400">
        <f t="shared" ref="BY52:BY59" si="61">SUM(BX52*E52*F52*H52*J52*$BY$10)</f>
        <v>0</v>
      </c>
      <c r="BZ52" s="357"/>
      <c r="CA52" s="400">
        <f t="shared" ref="CA52:CA59" si="62">SUM(BZ52*E52*F52*H52*J52*$CA$10)</f>
        <v>0</v>
      </c>
      <c r="CB52" s="97"/>
      <c r="CC52" s="400">
        <f t="shared" ref="CC52:CC59" si="63">SUM(CB52*E52*F52*H52*J52*$CC$10)</f>
        <v>0</v>
      </c>
      <c r="CD52" s="97"/>
      <c r="CE52" s="400">
        <f t="shared" ref="CE52:CE59" si="64">SUM(CD52*E52*F52*H52*J52*$CE$10)</f>
        <v>0</v>
      </c>
      <c r="CF52" s="97"/>
      <c r="CG52" s="400">
        <f t="shared" ref="CG52:CG59" si="65">CF52*E52*F52*H52*J52*$CG$10</f>
        <v>0</v>
      </c>
      <c r="CH52" s="97"/>
      <c r="CI52" s="400">
        <f t="shared" ref="CI52:CI59" si="66">SUM(CH52*E52*F52*H52*J52*$CI$10)</f>
        <v>0</v>
      </c>
      <c r="CJ52" s="357"/>
      <c r="CK52" s="400">
        <f t="shared" ref="CK52:CK59" si="67">SUM(CJ52*E52*F52*H52*K52*$CK$10)</f>
        <v>0</v>
      </c>
      <c r="CL52" s="97"/>
      <c r="CM52" s="400">
        <f t="shared" ref="CM52:CM59" si="68">SUM(CL52*E52*F52*H52*K52*$CM$10)</f>
        <v>0</v>
      </c>
      <c r="CN52" s="97"/>
      <c r="CO52" s="400">
        <f t="shared" ref="CO52:CO59" si="69">SUM(CN52*E52*F52*H52*K52*$CO$10)</f>
        <v>0</v>
      </c>
      <c r="CP52" s="357"/>
      <c r="CQ52" s="400">
        <f t="shared" ref="CQ52:CQ59" si="70">SUM(CP52*E52*F52*H52*K52*$CQ$10)</f>
        <v>0</v>
      </c>
      <c r="CR52" s="357"/>
      <c r="CS52" s="400">
        <f t="shared" ref="CS52:CS59" si="71">SUM(CR52*E52*F52*H52*K52*$CS$10)</f>
        <v>0</v>
      </c>
      <c r="CT52" s="357"/>
      <c r="CU52" s="400">
        <f t="shared" ref="CU52:CU59" si="72">SUM(CT52*E52*F52*H52*K52*$CU$10)</f>
        <v>0</v>
      </c>
      <c r="CV52" s="97"/>
      <c r="CW52" s="400">
        <f t="shared" ref="CW52:CW59" si="73">SUM(CV52*E52*F52*H52*K52*$CW$10)</f>
        <v>0</v>
      </c>
      <c r="CX52" s="97"/>
      <c r="CY52" s="400">
        <f t="shared" ref="CY52:CY59" si="74">SUM(CX52*E52*F52*H52*K52*$CY$10)</f>
        <v>0</v>
      </c>
      <c r="CZ52" s="97"/>
      <c r="DA52" s="400">
        <f t="shared" ref="DA52:DA59" si="75">SUM(CZ52*E52*F52*H52*K52*$DA$10)</f>
        <v>0</v>
      </c>
      <c r="DB52" s="357"/>
      <c r="DC52" s="400">
        <f t="shared" ref="DC52:DC59" si="76">SUM(DB52*E52*F52*H52*K52*$DC$10)</f>
        <v>0</v>
      </c>
      <c r="DD52" s="97"/>
      <c r="DE52" s="400">
        <f t="shared" ref="DE52:DE59" si="77">SUM(DD52*E52*F52*H52*K52*$DE$10)</f>
        <v>0</v>
      </c>
      <c r="DF52" s="97"/>
      <c r="DG52" s="400">
        <f t="shared" ref="DG52:DG59" si="78">SUM(DF52*E52*F52*H52*K52*$DG$10)</f>
        <v>0</v>
      </c>
      <c r="DH52" s="97"/>
      <c r="DI52" s="400">
        <f t="shared" ref="DI52:DI59" si="79">SUM(DH52*E52*F52*H52*K52*$DI$10)</f>
        <v>0</v>
      </c>
      <c r="DJ52" s="97"/>
      <c r="DK52" s="400">
        <f t="shared" ref="DK52:DK59" si="80">SUM(DJ52*E52*F52*H52*K52*$DK$10)</f>
        <v>0</v>
      </c>
      <c r="DL52" s="97"/>
      <c r="DM52" s="400">
        <f t="shared" ref="DM52:DM59" si="81">SUM(DL52*E52*F52*H52*K52*$DM$10)</f>
        <v>0</v>
      </c>
      <c r="DN52" s="97"/>
      <c r="DO52" s="400">
        <f t="shared" ref="DO52:DO59" si="82">DN52*E52*F52*H52*K52*$DO$10</f>
        <v>0</v>
      </c>
      <c r="DP52" s="97"/>
      <c r="DQ52" s="400">
        <f t="shared" ref="DQ52:DQ59" si="83">SUM(DP52*E52*F52*H52*K52*$DQ$10)</f>
        <v>0</v>
      </c>
      <c r="DR52" s="97"/>
      <c r="DS52" s="400">
        <f t="shared" ref="DS52:DS59" si="84">SUM(DR52*E52*F52*H52*K52*$DS$10)</f>
        <v>0</v>
      </c>
      <c r="DT52" s="97"/>
      <c r="DU52" s="400">
        <f t="shared" ref="DU52:DU59" si="85">SUM(DT52*E52*F52*H52*L52*$DU$10)</f>
        <v>0</v>
      </c>
      <c r="DV52" s="97"/>
      <c r="DW52" s="400">
        <f t="shared" ref="DW52:DW59" si="86">SUM(DV52*E52*F52*H52*M52*$DW$10)</f>
        <v>0</v>
      </c>
      <c r="DX52" s="97"/>
      <c r="DY52" s="400">
        <f t="shared" ref="DY52:DY59" si="87">SUM(DX52*E52*F52*H52*J52*$DY$10)</f>
        <v>0</v>
      </c>
      <c r="DZ52" s="97"/>
      <c r="EA52" s="401">
        <f t="shared" ref="EA52:EA59" si="88">SUM(DZ52*E52*F52*H52*J52*$EA$10)</f>
        <v>0</v>
      </c>
      <c r="EB52" s="97"/>
      <c r="EC52" s="400">
        <f t="shared" ref="EC52:EC59" si="89">SUM(EB52*E52*F52*H52*J52*$EC$10)</f>
        <v>0</v>
      </c>
      <c r="ED52" s="97"/>
      <c r="EE52" s="400">
        <f t="shared" ref="EE52:EE59" si="90">SUM(ED52*E52*F52*H52*J52*$EE$10)</f>
        <v>0</v>
      </c>
      <c r="EF52" s="97"/>
      <c r="EG52" s="400">
        <f t="shared" ref="EG52:EG59" si="91">EF52*E52*F52*H52*J52*$EG$10</f>
        <v>0</v>
      </c>
      <c r="EH52" s="97"/>
      <c r="EI52" s="400">
        <f t="shared" ref="EI52:EI59" si="92">EH52*E52*F52*H52*J52*$EI$10</f>
        <v>0</v>
      </c>
      <c r="EJ52" s="97"/>
      <c r="EK52" s="400"/>
      <c r="EL52" s="402">
        <f t="shared" ref="EL52:EM59" si="93">SUM(N52,X52,P52,R52,Z52,T52,V52,AB52,AD52,AF52,AH52,AJ52,AP52,AR52,AT52,AN52,CJ52,CP52,CT52,BX52,BZ52,CZ52,DB52,DD52,DF52,DH52,DJ52,DL52,AV52,AL52,AX52,AZ52,BB52,BD52,BF52,BH52,BJ52,BL52,BN52,BP52,BR52,EB52,ED52,DX52,DZ52,BT52,BV52,CR52,CL52,CN52,CV52,CX52,CB52,CD52,CF52,CH52,DN52,DP52,DR52,DT52,DV52,EF52,EH52,EJ52)</f>
        <v>24</v>
      </c>
      <c r="EM52" s="402">
        <f t="shared" si="93"/>
        <v>1251096</v>
      </c>
    </row>
    <row r="53" spans="1:143" ht="45" x14ac:dyDescent="0.25">
      <c r="A53" s="91"/>
      <c r="B53" s="91">
        <v>24</v>
      </c>
      <c r="C53" s="245" t="s">
        <v>991</v>
      </c>
      <c r="D53" s="148" t="s">
        <v>992</v>
      </c>
      <c r="E53" s="246">
        <v>13540</v>
      </c>
      <c r="F53" s="93">
        <v>4.9000000000000004</v>
      </c>
      <c r="G53" s="93"/>
      <c r="H53" s="247">
        <v>1</v>
      </c>
      <c r="I53" s="248"/>
      <c r="J53" s="164">
        <v>1.4</v>
      </c>
      <c r="K53" s="164">
        <v>1.68</v>
      </c>
      <c r="L53" s="164">
        <v>2.23</v>
      </c>
      <c r="M53" s="165">
        <v>2.57</v>
      </c>
      <c r="N53" s="97"/>
      <c r="O53" s="400">
        <f t="shared" si="30"/>
        <v>0</v>
      </c>
      <c r="P53" s="366"/>
      <c r="Q53" s="400">
        <f t="shared" si="31"/>
        <v>0</v>
      </c>
      <c r="R53" s="357"/>
      <c r="S53" s="357">
        <f t="shared" si="32"/>
        <v>0</v>
      </c>
      <c r="T53" s="97"/>
      <c r="U53" s="400">
        <f t="shared" si="33"/>
        <v>0</v>
      </c>
      <c r="V53" s="97"/>
      <c r="W53" s="357">
        <f t="shared" si="34"/>
        <v>0</v>
      </c>
      <c r="X53" s="97"/>
      <c r="Y53" s="400">
        <f t="shared" si="35"/>
        <v>0</v>
      </c>
      <c r="Z53" s="357"/>
      <c r="AA53" s="400">
        <f t="shared" si="36"/>
        <v>0</v>
      </c>
      <c r="AB53" s="357"/>
      <c r="AC53" s="400">
        <f t="shared" si="37"/>
        <v>0</v>
      </c>
      <c r="AD53" s="357"/>
      <c r="AE53" s="400">
        <f t="shared" si="38"/>
        <v>0</v>
      </c>
      <c r="AF53" s="357"/>
      <c r="AG53" s="400">
        <f t="shared" si="39"/>
        <v>0</v>
      </c>
      <c r="AH53" s="97"/>
      <c r="AI53" s="400">
        <f t="shared" si="40"/>
        <v>0</v>
      </c>
      <c r="AJ53" s="357"/>
      <c r="AK53" s="357">
        <f t="shared" si="41"/>
        <v>0</v>
      </c>
      <c r="AL53" s="97"/>
      <c r="AM53" s="400">
        <f t="shared" si="42"/>
        <v>0</v>
      </c>
      <c r="AN53" s="97"/>
      <c r="AO53" s="400">
        <f t="shared" si="43"/>
        <v>0</v>
      </c>
      <c r="AP53" s="357"/>
      <c r="AQ53" s="400">
        <f t="shared" si="44"/>
        <v>0</v>
      </c>
      <c r="AR53" s="357"/>
      <c r="AS53" s="400">
        <f t="shared" si="45"/>
        <v>0</v>
      </c>
      <c r="AT53" s="97"/>
      <c r="AU53" s="400">
        <f t="shared" si="46"/>
        <v>0</v>
      </c>
      <c r="AV53" s="97"/>
      <c r="AW53" s="357">
        <f t="shared" si="47"/>
        <v>0</v>
      </c>
      <c r="AX53" s="97"/>
      <c r="AY53" s="400">
        <f t="shared" si="48"/>
        <v>0</v>
      </c>
      <c r="AZ53" s="97"/>
      <c r="BA53" s="400">
        <f t="shared" si="49"/>
        <v>0</v>
      </c>
      <c r="BB53" s="97"/>
      <c r="BC53" s="400">
        <f t="shared" si="50"/>
        <v>0</v>
      </c>
      <c r="BD53" s="97"/>
      <c r="BE53" s="400">
        <f t="shared" si="51"/>
        <v>0</v>
      </c>
      <c r="BF53" s="97"/>
      <c r="BG53" s="400">
        <f t="shared" si="52"/>
        <v>0</v>
      </c>
      <c r="BH53" s="97"/>
      <c r="BI53" s="400">
        <f t="shared" si="53"/>
        <v>0</v>
      </c>
      <c r="BJ53" s="97"/>
      <c r="BK53" s="400">
        <f t="shared" si="54"/>
        <v>0</v>
      </c>
      <c r="BL53" s="97"/>
      <c r="BM53" s="400">
        <f t="shared" si="55"/>
        <v>0</v>
      </c>
      <c r="BN53" s="97"/>
      <c r="BO53" s="400">
        <f t="shared" si="56"/>
        <v>0</v>
      </c>
      <c r="BP53" s="97"/>
      <c r="BQ53" s="400">
        <f t="shared" si="57"/>
        <v>0</v>
      </c>
      <c r="BR53" s="97"/>
      <c r="BS53" s="400">
        <f t="shared" si="58"/>
        <v>0</v>
      </c>
      <c r="BT53" s="97"/>
      <c r="BU53" s="400">
        <f t="shared" si="59"/>
        <v>0</v>
      </c>
      <c r="BV53" s="328"/>
      <c r="BW53" s="329">
        <f t="shared" si="60"/>
        <v>0</v>
      </c>
      <c r="BX53" s="97"/>
      <c r="BY53" s="400">
        <f t="shared" si="61"/>
        <v>0</v>
      </c>
      <c r="BZ53" s="357"/>
      <c r="CA53" s="400">
        <f t="shared" si="62"/>
        <v>0</v>
      </c>
      <c r="CB53" s="97"/>
      <c r="CC53" s="400">
        <f t="shared" si="63"/>
        <v>0</v>
      </c>
      <c r="CD53" s="97"/>
      <c r="CE53" s="400">
        <f t="shared" si="64"/>
        <v>0</v>
      </c>
      <c r="CF53" s="97"/>
      <c r="CG53" s="400">
        <f t="shared" si="65"/>
        <v>0</v>
      </c>
      <c r="CH53" s="97"/>
      <c r="CI53" s="400">
        <f t="shared" si="66"/>
        <v>0</v>
      </c>
      <c r="CJ53" s="357"/>
      <c r="CK53" s="400">
        <f t="shared" si="67"/>
        <v>0</v>
      </c>
      <c r="CL53" s="97"/>
      <c r="CM53" s="400">
        <f t="shared" si="68"/>
        <v>0</v>
      </c>
      <c r="CN53" s="97"/>
      <c r="CO53" s="400">
        <f t="shared" si="69"/>
        <v>0</v>
      </c>
      <c r="CP53" s="357"/>
      <c r="CQ53" s="400">
        <f t="shared" si="70"/>
        <v>0</v>
      </c>
      <c r="CR53" s="357"/>
      <c r="CS53" s="400">
        <f t="shared" si="71"/>
        <v>0</v>
      </c>
      <c r="CT53" s="357"/>
      <c r="CU53" s="400">
        <f t="shared" si="72"/>
        <v>0</v>
      </c>
      <c r="CV53" s="97"/>
      <c r="CW53" s="400">
        <f t="shared" si="73"/>
        <v>0</v>
      </c>
      <c r="CX53" s="97"/>
      <c r="CY53" s="400">
        <f t="shared" si="74"/>
        <v>0</v>
      </c>
      <c r="CZ53" s="97"/>
      <c r="DA53" s="400">
        <f t="shared" si="75"/>
        <v>0</v>
      </c>
      <c r="DB53" s="357"/>
      <c r="DC53" s="400">
        <f t="shared" si="76"/>
        <v>0</v>
      </c>
      <c r="DD53" s="97"/>
      <c r="DE53" s="400">
        <f t="shared" si="77"/>
        <v>0</v>
      </c>
      <c r="DF53" s="97"/>
      <c r="DG53" s="400">
        <f t="shared" si="78"/>
        <v>0</v>
      </c>
      <c r="DH53" s="97"/>
      <c r="DI53" s="400">
        <f t="shared" si="79"/>
        <v>0</v>
      </c>
      <c r="DJ53" s="97"/>
      <c r="DK53" s="400">
        <f t="shared" si="80"/>
        <v>0</v>
      </c>
      <c r="DL53" s="97"/>
      <c r="DM53" s="400">
        <f t="shared" si="81"/>
        <v>0</v>
      </c>
      <c r="DN53" s="97"/>
      <c r="DO53" s="400">
        <f t="shared" si="82"/>
        <v>0</v>
      </c>
      <c r="DP53" s="97"/>
      <c r="DQ53" s="400">
        <f t="shared" si="83"/>
        <v>0</v>
      </c>
      <c r="DR53" s="97"/>
      <c r="DS53" s="400">
        <f t="shared" si="84"/>
        <v>0</v>
      </c>
      <c r="DT53" s="97"/>
      <c r="DU53" s="400">
        <f t="shared" si="85"/>
        <v>0</v>
      </c>
      <c r="DV53" s="97"/>
      <c r="DW53" s="400">
        <f t="shared" si="86"/>
        <v>0</v>
      </c>
      <c r="DX53" s="97">
        <v>75</v>
      </c>
      <c r="DY53" s="400">
        <f t="shared" si="87"/>
        <v>6966330</v>
      </c>
      <c r="DZ53" s="97"/>
      <c r="EA53" s="401">
        <f t="shared" si="88"/>
        <v>0</v>
      </c>
      <c r="EB53" s="97"/>
      <c r="EC53" s="400">
        <f t="shared" si="89"/>
        <v>0</v>
      </c>
      <c r="ED53" s="97"/>
      <c r="EE53" s="400">
        <f t="shared" si="90"/>
        <v>0</v>
      </c>
      <c r="EF53" s="97"/>
      <c r="EG53" s="400">
        <f t="shared" si="91"/>
        <v>0</v>
      </c>
      <c r="EH53" s="97"/>
      <c r="EI53" s="400">
        <f t="shared" si="92"/>
        <v>0</v>
      </c>
      <c r="EJ53" s="97"/>
      <c r="EK53" s="400"/>
      <c r="EL53" s="402">
        <f t="shared" si="93"/>
        <v>75</v>
      </c>
      <c r="EM53" s="402">
        <f t="shared" si="93"/>
        <v>6966330</v>
      </c>
    </row>
    <row r="54" spans="1:143" ht="75" x14ac:dyDescent="0.25">
      <c r="A54" s="91"/>
      <c r="B54" s="91">
        <v>25</v>
      </c>
      <c r="C54" s="245" t="s">
        <v>993</v>
      </c>
      <c r="D54" s="281" t="s">
        <v>994</v>
      </c>
      <c r="E54" s="246">
        <v>13540</v>
      </c>
      <c r="F54" s="93">
        <v>22.2</v>
      </c>
      <c r="G54" s="108"/>
      <c r="H54" s="282">
        <v>0.8</v>
      </c>
      <c r="I54" s="248"/>
      <c r="J54" s="283">
        <v>1.4</v>
      </c>
      <c r="K54" s="164">
        <v>1.68</v>
      </c>
      <c r="L54" s="164">
        <v>2.23</v>
      </c>
      <c r="M54" s="165">
        <v>2.57</v>
      </c>
      <c r="N54" s="97"/>
      <c r="O54" s="400">
        <f t="shared" si="30"/>
        <v>0</v>
      </c>
      <c r="P54" s="366"/>
      <c r="Q54" s="400">
        <f t="shared" si="31"/>
        <v>0</v>
      </c>
      <c r="R54" s="357"/>
      <c r="S54" s="357">
        <f t="shared" si="32"/>
        <v>0</v>
      </c>
      <c r="T54" s="97"/>
      <c r="U54" s="400">
        <f t="shared" si="33"/>
        <v>0</v>
      </c>
      <c r="V54" s="97"/>
      <c r="W54" s="357">
        <f t="shared" si="34"/>
        <v>0</v>
      </c>
      <c r="X54" s="97"/>
      <c r="Y54" s="400">
        <f t="shared" si="35"/>
        <v>0</v>
      </c>
      <c r="Z54" s="357"/>
      <c r="AA54" s="400">
        <f t="shared" si="36"/>
        <v>0</v>
      </c>
      <c r="AB54" s="357"/>
      <c r="AC54" s="400">
        <f t="shared" si="37"/>
        <v>0</v>
      </c>
      <c r="AD54" s="357"/>
      <c r="AE54" s="400">
        <f t="shared" si="38"/>
        <v>0</v>
      </c>
      <c r="AF54" s="357"/>
      <c r="AG54" s="400">
        <f t="shared" si="39"/>
        <v>0</v>
      </c>
      <c r="AH54" s="97"/>
      <c r="AI54" s="400">
        <f t="shared" si="40"/>
        <v>0</v>
      </c>
      <c r="AJ54" s="357"/>
      <c r="AK54" s="357">
        <f t="shared" si="41"/>
        <v>0</v>
      </c>
      <c r="AL54" s="97"/>
      <c r="AM54" s="400">
        <f t="shared" si="42"/>
        <v>0</v>
      </c>
      <c r="AN54" s="97"/>
      <c r="AO54" s="400">
        <f t="shared" si="43"/>
        <v>0</v>
      </c>
      <c r="AP54" s="357"/>
      <c r="AQ54" s="400">
        <f t="shared" si="44"/>
        <v>0</v>
      </c>
      <c r="AR54" s="357"/>
      <c r="AS54" s="400">
        <f t="shared" si="45"/>
        <v>0</v>
      </c>
      <c r="AT54" s="97"/>
      <c r="AU54" s="400">
        <f t="shared" si="46"/>
        <v>0</v>
      </c>
      <c r="AV54" s="97"/>
      <c r="AW54" s="357">
        <f t="shared" si="47"/>
        <v>0</v>
      </c>
      <c r="AX54" s="97"/>
      <c r="AY54" s="400">
        <f t="shared" si="48"/>
        <v>0</v>
      </c>
      <c r="AZ54" s="97"/>
      <c r="BA54" s="400">
        <f t="shared" si="49"/>
        <v>0</v>
      </c>
      <c r="BB54" s="97"/>
      <c r="BC54" s="400">
        <f t="shared" si="50"/>
        <v>0</v>
      </c>
      <c r="BD54" s="97"/>
      <c r="BE54" s="400">
        <f t="shared" si="51"/>
        <v>0</v>
      </c>
      <c r="BF54" s="97"/>
      <c r="BG54" s="400">
        <f t="shared" si="52"/>
        <v>0</v>
      </c>
      <c r="BH54" s="97"/>
      <c r="BI54" s="400">
        <f t="shared" si="53"/>
        <v>0</v>
      </c>
      <c r="BJ54" s="97"/>
      <c r="BK54" s="400">
        <f t="shared" si="54"/>
        <v>0</v>
      </c>
      <c r="BL54" s="97"/>
      <c r="BM54" s="400">
        <f t="shared" si="55"/>
        <v>0</v>
      </c>
      <c r="BN54" s="97"/>
      <c r="BO54" s="400">
        <f t="shared" si="56"/>
        <v>0</v>
      </c>
      <c r="BP54" s="97"/>
      <c r="BQ54" s="400">
        <f t="shared" si="57"/>
        <v>0</v>
      </c>
      <c r="BR54" s="97"/>
      <c r="BS54" s="400">
        <f t="shared" si="58"/>
        <v>0</v>
      </c>
      <c r="BT54" s="97"/>
      <c r="BU54" s="400">
        <f t="shared" si="59"/>
        <v>0</v>
      </c>
      <c r="BV54" s="328"/>
      <c r="BW54" s="329">
        <f t="shared" si="60"/>
        <v>0</v>
      </c>
      <c r="BX54" s="97"/>
      <c r="BY54" s="400">
        <f t="shared" si="61"/>
        <v>0</v>
      </c>
      <c r="BZ54" s="357"/>
      <c r="CA54" s="400">
        <f t="shared" si="62"/>
        <v>0</v>
      </c>
      <c r="CB54" s="97"/>
      <c r="CC54" s="400">
        <f t="shared" si="63"/>
        <v>0</v>
      </c>
      <c r="CD54" s="97"/>
      <c r="CE54" s="400">
        <f t="shared" si="64"/>
        <v>0</v>
      </c>
      <c r="CF54" s="97"/>
      <c r="CG54" s="400">
        <f t="shared" si="65"/>
        <v>0</v>
      </c>
      <c r="CH54" s="97"/>
      <c r="CI54" s="400">
        <f t="shared" si="66"/>
        <v>0</v>
      </c>
      <c r="CJ54" s="357"/>
      <c r="CK54" s="400">
        <f t="shared" si="67"/>
        <v>0</v>
      </c>
      <c r="CL54" s="97"/>
      <c r="CM54" s="400">
        <f t="shared" si="68"/>
        <v>0</v>
      </c>
      <c r="CN54" s="97"/>
      <c r="CO54" s="400">
        <f t="shared" si="69"/>
        <v>0</v>
      </c>
      <c r="CP54" s="357"/>
      <c r="CQ54" s="400">
        <f t="shared" si="70"/>
        <v>0</v>
      </c>
      <c r="CR54" s="357"/>
      <c r="CS54" s="400">
        <f t="shared" si="71"/>
        <v>0</v>
      </c>
      <c r="CT54" s="357"/>
      <c r="CU54" s="400">
        <f t="shared" si="72"/>
        <v>0</v>
      </c>
      <c r="CV54" s="97"/>
      <c r="CW54" s="400">
        <f t="shared" si="73"/>
        <v>0</v>
      </c>
      <c r="CX54" s="97"/>
      <c r="CY54" s="400">
        <f t="shared" si="74"/>
        <v>0</v>
      </c>
      <c r="CZ54" s="97"/>
      <c r="DA54" s="400">
        <f t="shared" si="75"/>
        <v>0</v>
      </c>
      <c r="DB54" s="357"/>
      <c r="DC54" s="400">
        <f t="shared" si="76"/>
        <v>0</v>
      </c>
      <c r="DD54" s="97"/>
      <c r="DE54" s="400">
        <f t="shared" si="77"/>
        <v>0</v>
      </c>
      <c r="DF54" s="97"/>
      <c r="DG54" s="400">
        <f t="shared" si="78"/>
        <v>0</v>
      </c>
      <c r="DH54" s="97"/>
      <c r="DI54" s="400">
        <f t="shared" si="79"/>
        <v>0</v>
      </c>
      <c r="DJ54" s="97"/>
      <c r="DK54" s="400">
        <f t="shared" si="80"/>
        <v>0</v>
      </c>
      <c r="DL54" s="97"/>
      <c r="DM54" s="400">
        <f t="shared" si="81"/>
        <v>0</v>
      </c>
      <c r="DN54" s="97"/>
      <c r="DO54" s="400">
        <f t="shared" si="82"/>
        <v>0</v>
      </c>
      <c r="DP54" s="97"/>
      <c r="DQ54" s="400">
        <f t="shared" si="83"/>
        <v>0</v>
      </c>
      <c r="DR54" s="97"/>
      <c r="DS54" s="400">
        <f t="shared" si="84"/>
        <v>0</v>
      </c>
      <c r="DT54" s="97"/>
      <c r="DU54" s="400">
        <f t="shared" si="85"/>
        <v>0</v>
      </c>
      <c r="DV54" s="97"/>
      <c r="DW54" s="400">
        <f t="shared" si="86"/>
        <v>0</v>
      </c>
      <c r="DX54" s="97">
        <v>40</v>
      </c>
      <c r="DY54" s="400">
        <f t="shared" si="87"/>
        <v>13466342.399999999</v>
      </c>
      <c r="DZ54" s="97"/>
      <c r="EA54" s="401">
        <f t="shared" si="88"/>
        <v>0</v>
      </c>
      <c r="EB54" s="97"/>
      <c r="EC54" s="400">
        <f t="shared" si="89"/>
        <v>0</v>
      </c>
      <c r="ED54" s="97"/>
      <c r="EE54" s="400">
        <f t="shared" si="90"/>
        <v>0</v>
      </c>
      <c r="EF54" s="97"/>
      <c r="EG54" s="400">
        <f t="shared" si="91"/>
        <v>0</v>
      </c>
      <c r="EH54" s="97"/>
      <c r="EI54" s="400">
        <f t="shared" si="92"/>
        <v>0</v>
      </c>
      <c r="EJ54" s="97"/>
      <c r="EK54" s="400"/>
      <c r="EL54" s="402">
        <f t="shared" si="93"/>
        <v>40</v>
      </c>
      <c r="EM54" s="402">
        <f t="shared" si="93"/>
        <v>13466342.399999999</v>
      </c>
    </row>
    <row r="55" spans="1:143" ht="23.25" customHeight="1" x14ac:dyDescent="0.25">
      <c r="A55" s="91"/>
      <c r="B55" s="91">
        <v>26</v>
      </c>
      <c r="C55" s="245" t="s">
        <v>995</v>
      </c>
      <c r="D55" s="92" t="s">
        <v>996</v>
      </c>
      <c r="E55" s="246">
        <v>13540</v>
      </c>
      <c r="F55" s="93">
        <v>0.97</v>
      </c>
      <c r="G55" s="93"/>
      <c r="H55" s="247">
        <v>1</v>
      </c>
      <c r="I55" s="248"/>
      <c r="J55" s="95">
        <v>1.4</v>
      </c>
      <c r="K55" s="95">
        <v>1.68</v>
      </c>
      <c r="L55" s="95">
        <v>2.23</v>
      </c>
      <c r="M55" s="96">
        <v>2.57</v>
      </c>
      <c r="N55" s="97">
        <v>5</v>
      </c>
      <c r="O55" s="400">
        <f t="shared" si="30"/>
        <v>91936.599999999991</v>
      </c>
      <c r="P55" s="366"/>
      <c r="Q55" s="400">
        <f t="shared" si="31"/>
        <v>0</v>
      </c>
      <c r="R55" s="357"/>
      <c r="S55" s="357">
        <f t="shared" si="32"/>
        <v>0</v>
      </c>
      <c r="T55" s="97"/>
      <c r="U55" s="400">
        <f t="shared" si="33"/>
        <v>0</v>
      </c>
      <c r="V55" s="97"/>
      <c r="W55" s="357">
        <f t="shared" si="34"/>
        <v>0</v>
      </c>
      <c r="X55" s="97"/>
      <c r="Y55" s="400">
        <f t="shared" si="35"/>
        <v>0</v>
      </c>
      <c r="Z55" s="357">
        <v>6</v>
      </c>
      <c r="AA55" s="400">
        <f t="shared" si="36"/>
        <v>110323.92</v>
      </c>
      <c r="AB55" s="357">
        <v>3</v>
      </c>
      <c r="AC55" s="400">
        <f t="shared" si="37"/>
        <v>55161.96</v>
      </c>
      <c r="AD55" s="357"/>
      <c r="AE55" s="400">
        <f t="shared" si="38"/>
        <v>0</v>
      </c>
      <c r="AF55" s="357"/>
      <c r="AG55" s="400">
        <f t="shared" si="39"/>
        <v>0</v>
      </c>
      <c r="AH55" s="97"/>
      <c r="AI55" s="400">
        <f t="shared" si="40"/>
        <v>0</v>
      </c>
      <c r="AJ55" s="357"/>
      <c r="AK55" s="357">
        <f t="shared" si="41"/>
        <v>0</v>
      </c>
      <c r="AL55" s="97"/>
      <c r="AM55" s="400">
        <f t="shared" si="42"/>
        <v>0</v>
      </c>
      <c r="AN55" s="97"/>
      <c r="AO55" s="400">
        <f t="shared" si="43"/>
        <v>0</v>
      </c>
      <c r="AP55" s="357"/>
      <c r="AQ55" s="400">
        <f t="shared" si="44"/>
        <v>0</v>
      </c>
      <c r="AR55" s="357"/>
      <c r="AS55" s="400">
        <f t="shared" si="45"/>
        <v>0</v>
      </c>
      <c r="AT55" s="97"/>
      <c r="AU55" s="400">
        <f t="shared" si="46"/>
        <v>0</v>
      </c>
      <c r="AV55" s="97">
        <v>14</v>
      </c>
      <c r="AW55" s="357">
        <f t="shared" si="47"/>
        <v>257422.47999999995</v>
      </c>
      <c r="AX55" s="97">
        <v>80</v>
      </c>
      <c r="AY55" s="400">
        <f t="shared" si="48"/>
        <v>1470985.5999999999</v>
      </c>
      <c r="AZ55" s="97">
        <v>78</v>
      </c>
      <c r="BA55" s="400">
        <f t="shared" si="49"/>
        <v>1434210.96</v>
      </c>
      <c r="BB55" s="97">
        <v>60</v>
      </c>
      <c r="BC55" s="400">
        <f t="shared" si="50"/>
        <v>1103239.2</v>
      </c>
      <c r="BD55" s="97">
        <v>15</v>
      </c>
      <c r="BE55" s="400">
        <f t="shared" si="51"/>
        <v>275809.8</v>
      </c>
      <c r="BF55" s="97">
        <v>200</v>
      </c>
      <c r="BG55" s="400">
        <f t="shared" si="52"/>
        <v>3677463.9999999995</v>
      </c>
      <c r="BH55" s="97">
        <v>10</v>
      </c>
      <c r="BI55" s="400">
        <f t="shared" si="53"/>
        <v>183873.19999999998</v>
      </c>
      <c r="BJ55" s="97"/>
      <c r="BK55" s="400">
        <f t="shared" si="54"/>
        <v>0</v>
      </c>
      <c r="BL55" s="97"/>
      <c r="BM55" s="400">
        <f t="shared" si="55"/>
        <v>0</v>
      </c>
      <c r="BN55" s="97">
        <v>1</v>
      </c>
      <c r="BO55" s="400">
        <f t="shared" si="56"/>
        <v>18387.319999999996</v>
      </c>
      <c r="BP55" s="97"/>
      <c r="BQ55" s="400">
        <f t="shared" si="57"/>
        <v>0</v>
      </c>
      <c r="BR55" s="97"/>
      <c r="BS55" s="400">
        <f t="shared" si="58"/>
        <v>0</v>
      </c>
      <c r="BT55" s="97"/>
      <c r="BU55" s="400">
        <f t="shared" si="59"/>
        <v>0</v>
      </c>
      <c r="BV55" s="328">
        <v>5</v>
      </c>
      <c r="BW55" s="329">
        <f t="shared" si="60"/>
        <v>91936.599999999991</v>
      </c>
      <c r="BX55" s="97">
        <v>2</v>
      </c>
      <c r="BY55" s="400">
        <f t="shared" si="61"/>
        <v>36774.639999999992</v>
      </c>
      <c r="BZ55" s="357"/>
      <c r="CA55" s="400">
        <f t="shared" si="62"/>
        <v>0</v>
      </c>
      <c r="CB55" s="97">
        <v>1</v>
      </c>
      <c r="CC55" s="400">
        <f t="shared" si="63"/>
        <v>18387.319999999996</v>
      </c>
      <c r="CD55" s="97">
        <v>3</v>
      </c>
      <c r="CE55" s="400">
        <f t="shared" si="64"/>
        <v>55161.96</v>
      </c>
      <c r="CF55" s="97">
        <v>3</v>
      </c>
      <c r="CG55" s="400">
        <f t="shared" si="65"/>
        <v>55161.96</v>
      </c>
      <c r="CH55" s="97">
        <v>5</v>
      </c>
      <c r="CI55" s="400">
        <f t="shared" si="66"/>
        <v>91936.599999999991</v>
      </c>
      <c r="CJ55" s="357"/>
      <c r="CK55" s="400">
        <f t="shared" si="67"/>
        <v>0</v>
      </c>
      <c r="CL55" s="97">
        <v>25</v>
      </c>
      <c r="CM55" s="400">
        <f t="shared" si="68"/>
        <v>551619.6</v>
      </c>
      <c r="CN55" s="97"/>
      <c r="CO55" s="400">
        <f t="shared" si="69"/>
        <v>0</v>
      </c>
      <c r="CP55" s="357"/>
      <c r="CQ55" s="400">
        <f t="shared" si="70"/>
        <v>0</v>
      </c>
      <c r="CR55" s="357"/>
      <c r="CS55" s="400">
        <f t="shared" si="71"/>
        <v>0</v>
      </c>
      <c r="CT55" s="357"/>
      <c r="CU55" s="400">
        <f t="shared" si="72"/>
        <v>0</v>
      </c>
      <c r="CV55" s="97"/>
      <c r="CW55" s="400">
        <f t="shared" si="73"/>
        <v>0</v>
      </c>
      <c r="CX55" s="97"/>
      <c r="CY55" s="400">
        <f t="shared" si="74"/>
        <v>0</v>
      </c>
      <c r="CZ55" s="97"/>
      <c r="DA55" s="400">
        <f t="shared" si="75"/>
        <v>0</v>
      </c>
      <c r="DB55" s="357">
        <v>5</v>
      </c>
      <c r="DC55" s="400">
        <f t="shared" si="76"/>
        <v>110323.92</v>
      </c>
      <c r="DD55" s="97"/>
      <c r="DE55" s="400">
        <f t="shared" si="77"/>
        <v>0</v>
      </c>
      <c r="DF55" s="97"/>
      <c r="DG55" s="400">
        <f t="shared" si="78"/>
        <v>0</v>
      </c>
      <c r="DH55" s="97">
        <v>8</v>
      </c>
      <c r="DI55" s="400">
        <f t="shared" si="79"/>
        <v>176518.272</v>
      </c>
      <c r="DJ55" s="97">
        <v>5</v>
      </c>
      <c r="DK55" s="400">
        <f t="shared" si="80"/>
        <v>110323.92</v>
      </c>
      <c r="DL55" s="97">
        <v>2</v>
      </c>
      <c r="DM55" s="400">
        <f t="shared" si="81"/>
        <v>44129.567999999999</v>
      </c>
      <c r="DN55" s="97"/>
      <c r="DO55" s="400">
        <f t="shared" si="82"/>
        <v>0</v>
      </c>
      <c r="DP55" s="97"/>
      <c r="DQ55" s="400">
        <f t="shared" si="83"/>
        <v>0</v>
      </c>
      <c r="DR55" s="97"/>
      <c r="DS55" s="400">
        <f t="shared" si="84"/>
        <v>0</v>
      </c>
      <c r="DT55" s="97"/>
      <c r="DU55" s="400">
        <f t="shared" si="85"/>
        <v>0</v>
      </c>
      <c r="DV55" s="97">
        <v>2</v>
      </c>
      <c r="DW55" s="400">
        <f t="shared" si="86"/>
        <v>67507.731999999989</v>
      </c>
      <c r="DX55" s="97">
        <v>0</v>
      </c>
      <c r="DY55" s="400">
        <f t="shared" si="87"/>
        <v>0</v>
      </c>
      <c r="DZ55" s="97"/>
      <c r="EA55" s="401">
        <f t="shared" si="88"/>
        <v>0</v>
      </c>
      <c r="EB55" s="97"/>
      <c r="EC55" s="400">
        <f t="shared" si="89"/>
        <v>0</v>
      </c>
      <c r="ED55" s="97"/>
      <c r="EE55" s="400">
        <f t="shared" si="90"/>
        <v>0</v>
      </c>
      <c r="EF55" s="97"/>
      <c r="EG55" s="400">
        <f t="shared" si="91"/>
        <v>0</v>
      </c>
      <c r="EH55" s="97"/>
      <c r="EI55" s="400">
        <f t="shared" si="92"/>
        <v>0</v>
      </c>
      <c r="EJ55" s="97"/>
      <c r="EK55" s="400"/>
      <c r="EL55" s="402">
        <f t="shared" si="93"/>
        <v>538</v>
      </c>
      <c r="EM55" s="402">
        <f t="shared" si="93"/>
        <v>10088597.132000001</v>
      </c>
    </row>
    <row r="56" spans="1:143" ht="30" x14ac:dyDescent="0.25">
      <c r="A56" s="91"/>
      <c r="B56" s="91">
        <v>27</v>
      </c>
      <c r="C56" s="245" t="s">
        <v>997</v>
      </c>
      <c r="D56" s="92" t="s">
        <v>998</v>
      </c>
      <c r="E56" s="246">
        <v>13540</v>
      </c>
      <c r="F56" s="93">
        <v>1.1599999999999999</v>
      </c>
      <c r="G56" s="93"/>
      <c r="H56" s="247">
        <v>1</v>
      </c>
      <c r="I56" s="248"/>
      <c r="J56" s="95">
        <v>1.4</v>
      </c>
      <c r="K56" s="95">
        <v>1.68</v>
      </c>
      <c r="L56" s="95">
        <v>2.23</v>
      </c>
      <c r="M56" s="96">
        <v>2.57</v>
      </c>
      <c r="N56" s="97">
        <v>0</v>
      </c>
      <c r="O56" s="400">
        <f t="shared" si="30"/>
        <v>0</v>
      </c>
      <c r="P56" s="366"/>
      <c r="Q56" s="400">
        <f t="shared" si="31"/>
        <v>0</v>
      </c>
      <c r="R56" s="357">
        <v>0</v>
      </c>
      <c r="S56" s="357">
        <f t="shared" si="32"/>
        <v>0</v>
      </c>
      <c r="T56" s="97">
        <v>0</v>
      </c>
      <c r="U56" s="400">
        <f t="shared" si="33"/>
        <v>0</v>
      </c>
      <c r="V56" s="97"/>
      <c r="W56" s="357">
        <f t="shared" si="34"/>
        <v>0</v>
      </c>
      <c r="X56" s="97"/>
      <c r="Y56" s="400">
        <f t="shared" si="35"/>
        <v>0</v>
      </c>
      <c r="Z56" s="357">
        <v>0</v>
      </c>
      <c r="AA56" s="400">
        <f t="shared" si="36"/>
        <v>0</v>
      </c>
      <c r="AB56" s="357"/>
      <c r="AC56" s="400">
        <f t="shared" si="37"/>
        <v>0</v>
      </c>
      <c r="AD56" s="357"/>
      <c r="AE56" s="400">
        <f t="shared" si="38"/>
        <v>0</v>
      </c>
      <c r="AF56" s="357">
        <v>0</v>
      </c>
      <c r="AG56" s="400">
        <f t="shared" si="39"/>
        <v>0</v>
      </c>
      <c r="AH56" s="97"/>
      <c r="AI56" s="400">
        <f t="shared" si="40"/>
        <v>0</v>
      </c>
      <c r="AJ56" s="357"/>
      <c r="AK56" s="357">
        <f t="shared" si="41"/>
        <v>0</v>
      </c>
      <c r="AL56" s="97">
        <v>0</v>
      </c>
      <c r="AM56" s="400">
        <f t="shared" si="42"/>
        <v>0</v>
      </c>
      <c r="AN56" s="97"/>
      <c r="AO56" s="400">
        <f t="shared" si="43"/>
        <v>0</v>
      </c>
      <c r="AP56" s="357">
        <v>0</v>
      </c>
      <c r="AQ56" s="400">
        <f t="shared" si="44"/>
        <v>0</v>
      </c>
      <c r="AR56" s="357"/>
      <c r="AS56" s="400">
        <f t="shared" si="45"/>
        <v>0</v>
      </c>
      <c r="AT56" s="97"/>
      <c r="AU56" s="400">
        <f t="shared" si="46"/>
        <v>0</v>
      </c>
      <c r="AV56" s="97">
        <v>0</v>
      </c>
      <c r="AW56" s="357">
        <f t="shared" si="47"/>
        <v>0</v>
      </c>
      <c r="AX56" s="97"/>
      <c r="AY56" s="400">
        <f t="shared" si="48"/>
        <v>0</v>
      </c>
      <c r="AZ56" s="97"/>
      <c r="BA56" s="400">
        <f t="shared" si="49"/>
        <v>0</v>
      </c>
      <c r="BB56" s="97"/>
      <c r="BC56" s="400">
        <f t="shared" si="50"/>
        <v>0</v>
      </c>
      <c r="BD56" s="97"/>
      <c r="BE56" s="400">
        <f t="shared" si="51"/>
        <v>0</v>
      </c>
      <c r="BF56" s="97"/>
      <c r="BG56" s="400">
        <f t="shared" si="52"/>
        <v>0</v>
      </c>
      <c r="BH56" s="97"/>
      <c r="BI56" s="400">
        <f t="shared" si="53"/>
        <v>0</v>
      </c>
      <c r="BJ56" s="97"/>
      <c r="BK56" s="400">
        <f t="shared" si="54"/>
        <v>0</v>
      </c>
      <c r="BL56" s="97"/>
      <c r="BM56" s="400">
        <f t="shared" si="55"/>
        <v>0</v>
      </c>
      <c r="BN56" s="97"/>
      <c r="BO56" s="400">
        <f t="shared" si="56"/>
        <v>0</v>
      </c>
      <c r="BP56" s="97"/>
      <c r="BQ56" s="400">
        <f t="shared" si="57"/>
        <v>0</v>
      </c>
      <c r="BR56" s="97"/>
      <c r="BS56" s="400">
        <f t="shared" si="58"/>
        <v>0</v>
      </c>
      <c r="BT56" s="97"/>
      <c r="BU56" s="400">
        <f t="shared" si="59"/>
        <v>0</v>
      </c>
      <c r="BV56" s="328"/>
      <c r="BW56" s="329">
        <f t="shared" si="60"/>
        <v>0</v>
      </c>
      <c r="BX56" s="97">
        <v>0</v>
      </c>
      <c r="BY56" s="400">
        <f t="shared" si="61"/>
        <v>0</v>
      </c>
      <c r="BZ56" s="357">
        <v>0</v>
      </c>
      <c r="CA56" s="400">
        <f t="shared" si="62"/>
        <v>0</v>
      </c>
      <c r="CB56" s="97"/>
      <c r="CC56" s="400">
        <f t="shared" si="63"/>
        <v>0</v>
      </c>
      <c r="CD56" s="97">
        <v>0</v>
      </c>
      <c r="CE56" s="400">
        <f t="shared" si="64"/>
        <v>0</v>
      </c>
      <c r="CF56" s="97">
        <v>1</v>
      </c>
      <c r="CG56" s="400">
        <f t="shared" si="65"/>
        <v>21988.959999999999</v>
      </c>
      <c r="CH56" s="97">
        <v>1</v>
      </c>
      <c r="CI56" s="400">
        <f t="shared" si="66"/>
        <v>21988.959999999999</v>
      </c>
      <c r="CJ56" s="357"/>
      <c r="CK56" s="400">
        <f t="shared" si="67"/>
        <v>0</v>
      </c>
      <c r="CL56" s="97">
        <v>0</v>
      </c>
      <c r="CM56" s="400">
        <f t="shared" si="68"/>
        <v>0</v>
      </c>
      <c r="CN56" s="97"/>
      <c r="CO56" s="400">
        <f t="shared" si="69"/>
        <v>0</v>
      </c>
      <c r="CP56" s="357">
        <v>0</v>
      </c>
      <c r="CQ56" s="400">
        <f t="shared" si="70"/>
        <v>0</v>
      </c>
      <c r="CR56" s="357">
        <v>0</v>
      </c>
      <c r="CS56" s="400">
        <f t="shared" si="71"/>
        <v>0</v>
      </c>
      <c r="CT56" s="357"/>
      <c r="CU56" s="400">
        <f t="shared" si="72"/>
        <v>0</v>
      </c>
      <c r="CV56" s="97"/>
      <c r="CW56" s="400">
        <f t="shared" si="73"/>
        <v>0</v>
      </c>
      <c r="CX56" s="97">
        <v>0</v>
      </c>
      <c r="CY56" s="400">
        <f t="shared" si="74"/>
        <v>0</v>
      </c>
      <c r="CZ56" s="97">
        <v>1</v>
      </c>
      <c r="DA56" s="400">
        <f t="shared" si="75"/>
        <v>26386.751999999997</v>
      </c>
      <c r="DB56" s="357">
        <v>0</v>
      </c>
      <c r="DC56" s="400">
        <f t="shared" si="76"/>
        <v>0</v>
      </c>
      <c r="DD56" s="97">
        <v>0</v>
      </c>
      <c r="DE56" s="400">
        <f t="shared" si="77"/>
        <v>0</v>
      </c>
      <c r="DF56" s="97"/>
      <c r="DG56" s="400">
        <f t="shared" si="78"/>
        <v>0</v>
      </c>
      <c r="DH56" s="97"/>
      <c r="DI56" s="400">
        <f t="shared" si="79"/>
        <v>0</v>
      </c>
      <c r="DJ56" s="97"/>
      <c r="DK56" s="400">
        <f t="shared" si="80"/>
        <v>0</v>
      </c>
      <c r="DL56" s="97"/>
      <c r="DM56" s="400">
        <f t="shared" si="81"/>
        <v>0</v>
      </c>
      <c r="DN56" s="97"/>
      <c r="DO56" s="400">
        <f t="shared" si="82"/>
        <v>0</v>
      </c>
      <c r="DP56" s="97"/>
      <c r="DQ56" s="400">
        <f t="shared" si="83"/>
        <v>0</v>
      </c>
      <c r="DR56" s="97">
        <v>2</v>
      </c>
      <c r="DS56" s="400">
        <f t="shared" si="84"/>
        <v>52773.503999999994</v>
      </c>
      <c r="DT56" s="97">
        <v>0</v>
      </c>
      <c r="DU56" s="400">
        <f t="shared" si="85"/>
        <v>0</v>
      </c>
      <c r="DV56" s="97">
        <v>0</v>
      </c>
      <c r="DW56" s="400">
        <f t="shared" si="86"/>
        <v>0</v>
      </c>
      <c r="DX56" s="97"/>
      <c r="DY56" s="400">
        <f t="shared" si="87"/>
        <v>0</v>
      </c>
      <c r="DZ56" s="97"/>
      <c r="EA56" s="401">
        <f t="shared" si="88"/>
        <v>0</v>
      </c>
      <c r="EB56" s="97"/>
      <c r="EC56" s="400">
        <f t="shared" si="89"/>
        <v>0</v>
      </c>
      <c r="ED56" s="97"/>
      <c r="EE56" s="400">
        <f t="shared" si="90"/>
        <v>0</v>
      </c>
      <c r="EF56" s="97"/>
      <c r="EG56" s="400">
        <f t="shared" si="91"/>
        <v>0</v>
      </c>
      <c r="EH56" s="97"/>
      <c r="EI56" s="400">
        <f t="shared" si="92"/>
        <v>0</v>
      </c>
      <c r="EJ56" s="97"/>
      <c r="EK56" s="400"/>
      <c r="EL56" s="402">
        <f t="shared" si="93"/>
        <v>5</v>
      </c>
      <c r="EM56" s="402">
        <f t="shared" si="93"/>
        <v>123138.17599999998</v>
      </c>
    </row>
    <row r="57" spans="1:143" s="355" customFormat="1" ht="30" x14ac:dyDescent="0.25">
      <c r="A57" s="91"/>
      <c r="B57" s="91">
        <v>28</v>
      </c>
      <c r="C57" s="245" t="s">
        <v>999</v>
      </c>
      <c r="D57" s="92" t="s">
        <v>1000</v>
      </c>
      <c r="E57" s="246">
        <v>13540</v>
      </c>
      <c r="F57" s="93">
        <v>0.97</v>
      </c>
      <c r="G57" s="93"/>
      <c r="H57" s="247">
        <v>1</v>
      </c>
      <c r="I57" s="248"/>
      <c r="J57" s="95">
        <v>1.4</v>
      </c>
      <c r="K57" s="95">
        <v>1.68</v>
      </c>
      <c r="L57" s="95">
        <v>2.23</v>
      </c>
      <c r="M57" s="96">
        <v>2.57</v>
      </c>
      <c r="N57" s="97"/>
      <c r="O57" s="400">
        <f t="shared" si="30"/>
        <v>0</v>
      </c>
      <c r="P57" s="366"/>
      <c r="Q57" s="400">
        <f t="shared" si="31"/>
        <v>0</v>
      </c>
      <c r="R57" s="357"/>
      <c r="S57" s="357">
        <f t="shared" si="32"/>
        <v>0</v>
      </c>
      <c r="T57" s="97"/>
      <c r="U57" s="400">
        <f t="shared" si="33"/>
        <v>0</v>
      </c>
      <c r="V57" s="97"/>
      <c r="W57" s="357">
        <f t="shared" si="34"/>
        <v>0</v>
      </c>
      <c r="X57" s="97"/>
      <c r="Y57" s="400">
        <f t="shared" si="35"/>
        <v>0</v>
      </c>
      <c r="Z57" s="357"/>
      <c r="AA57" s="400">
        <f t="shared" si="36"/>
        <v>0</v>
      </c>
      <c r="AB57" s="357"/>
      <c r="AC57" s="400">
        <f t="shared" si="37"/>
        <v>0</v>
      </c>
      <c r="AD57" s="357"/>
      <c r="AE57" s="400">
        <f t="shared" si="38"/>
        <v>0</v>
      </c>
      <c r="AF57" s="357"/>
      <c r="AG57" s="400">
        <f t="shared" si="39"/>
        <v>0</v>
      </c>
      <c r="AH57" s="97"/>
      <c r="AI57" s="400">
        <f t="shared" si="40"/>
        <v>0</v>
      </c>
      <c r="AJ57" s="357"/>
      <c r="AK57" s="357">
        <f t="shared" si="41"/>
        <v>0</v>
      </c>
      <c r="AL57" s="97">
        <v>1</v>
      </c>
      <c r="AM57" s="400">
        <f t="shared" si="42"/>
        <v>18387.319999999996</v>
      </c>
      <c r="AN57" s="113"/>
      <c r="AO57" s="400">
        <f t="shared" si="43"/>
        <v>0</v>
      </c>
      <c r="AP57" s="357"/>
      <c r="AQ57" s="400">
        <f t="shared" si="44"/>
        <v>0</v>
      </c>
      <c r="AR57" s="357"/>
      <c r="AS57" s="400">
        <f t="shared" si="45"/>
        <v>0</v>
      </c>
      <c r="AT57" s="97"/>
      <c r="AU57" s="400">
        <f t="shared" si="46"/>
        <v>0</v>
      </c>
      <c r="AV57" s="97"/>
      <c r="AW57" s="357">
        <f t="shared" si="47"/>
        <v>0</v>
      </c>
      <c r="AX57" s="97"/>
      <c r="AY57" s="400">
        <f t="shared" si="48"/>
        <v>0</v>
      </c>
      <c r="AZ57" s="97"/>
      <c r="BA57" s="400">
        <f t="shared" si="49"/>
        <v>0</v>
      </c>
      <c r="BB57" s="97"/>
      <c r="BC57" s="400">
        <f t="shared" si="50"/>
        <v>0</v>
      </c>
      <c r="BD57" s="97"/>
      <c r="BE57" s="400">
        <f t="shared" si="51"/>
        <v>0</v>
      </c>
      <c r="BF57" s="97"/>
      <c r="BG57" s="400">
        <f t="shared" si="52"/>
        <v>0</v>
      </c>
      <c r="BH57" s="97"/>
      <c r="BI57" s="400">
        <f t="shared" si="53"/>
        <v>0</v>
      </c>
      <c r="BJ57" s="97"/>
      <c r="BK57" s="400">
        <f t="shared" si="54"/>
        <v>0</v>
      </c>
      <c r="BL57" s="97"/>
      <c r="BM57" s="400">
        <f t="shared" si="55"/>
        <v>0</v>
      </c>
      <c r="BN57" s="97"/>
      <c r="BO57" s="400">
        <f t="shared" si="56"/>
        <v>0</v>
      </c>
      <c r="BP57" s="97">
        <v>7</v>
      </c>
      <c r="BQ57" s="400">
        <f t="shared" si="57"/>
        <v>128711.23999999998</v>
      </c>
      <c r="BR57" s="97"/>
      <c r="BS57" s="400">
        <f t="shared" si="58"/>
        <v>0</v>
      </c>
      <c r="BT57" s="97"/>
      <c r="BU57" s="400">
        <f t="shared" si="59"/>
        <v>0</v>
      </c>
      <c r="BV57" s="328"/>
      <c r="BW57" s="329">
        <f t="shared" si="60"/>
        <v>0</v>
      </c>
      <c r="BX57" s="97"/>
      <c r="BY57" s="400">
        <f t="shared" si="61"/>
        <v>0</v>
      </c>
      <c r="BZ57" s="357"/>
      <c r="CA57" s="400">
        <f t="shared" si="62"/>
        <v>0</v>
      </c>
      <c r="CB57" s="97">
        <v>1</v>
      </c>
      <c r="CC57" s="400">
        <f t="shared" si="63"/>
        <v>18387.319999999996</v>
      </c>
      <c r="CD57" s="97"/>
      <c r="CE57" s="400">
        <f t="shared" si="64"/>
        <v>0</v>
      </c>
      <c r="CF57" s="97"/>
      <c r="CG57" s="400">
        <f t="shared" si="65"/>
        <v>0</v>
      </c>
      <c r="CH57" s="97"/>
      <c r="CI57" s="400">
        <f t="shared" si="66"/>
        <v>0</v>
      </c>
      <c r="CJ57" s="357"/>
      <c r="CK57" s="400">
        <f t="shared" si="67"/>
        <v>0</v>
      </c>
      <c r="CL57" s="97"/>
      <c r="CM57" s="400">
        <f t="shared" si="68"/>
        <v>0</v>
      </c>
      <c r="CN57" s="97"/>
      <c r="CO57" s="400">
        <f t="shared" si="69"/>
        <v>0</v>
      </c>
      <c r="CP57" s="357"/>
      <c r="CQ57" s="400">
        <f t="shared" si="70"/>
        <v>0</v>
      </c>
      <c r="CR57" s="357">
        <v>20</v>
      </c>
      <c r="CS57" s="400">
        <f t="shared" si="71"/>
        <v>441295.68</v>
      </c>
      <c r="CT57" s="357"/>
      <c r="CU57" s="400">
        <f t="shared" si="72"/>
        <v>0</v>
      </c>
      <c r="CV57" s="97"/>
      <c r="CW57" s="400">
        <f t="shared" si="73"/>
        <v>0</v>
      </c>
      <c r="CX57" s="97"/>
      <c r="CY57" s="400">
        <f t="shared" si="74"/>
        <v>0</v>
      </c>
      <c r="CZ57" s="97">
        <v>0</v>
      </c>
      <c r="DA57" s="400">
        <f t="shared" si="75"/>
        <v>0</v>
      </c>
      <c r="DB57" s="357"/>
      <c r="DC57" s="400">
        <f t="shared" si="76"/>
        <v>0</v>
      </c>
      <c r="DD57" s="97"/>
      <c r="DE57" s="400">
        <f t="shared" si="77"/>
        <v>0</v>
      </c>
      <c r="DF57" s="97"/>
      <c r="DG57" s="400">
        <f t="shared" si="78"/>
        <v>0</v>
      </c>
      <c r="DH57" s="97"/>
      <c r="DI57" s="400">
        <f t="shared" si="79"/>
        <v>0</v>
      </c>
      <c r="DJ57" s="97"/>
      <c r="DK57" s="400">
        <f t="shared" si="80"/>
        <v>0</v>
      </c>
      <c r="DL57" s="97"/>
      <c r="DM57" s="400">
        <f t="shared" si="81"/>
        <v>0</v>
      </c>
      <c r="DN57" s="97"/>
      <c r="DO57" s="400">
        <f t="shared" si="82"/>
        <v>0</v>
      </c>
      <c r="DP57" s="97"/>
      <c r="DQ57" s="400">
        <f t="shared" si="83"/>
        <v>0</v>
      </c>
      <c r="DR57" s="97">
        <v>10</v>
      </c>
      <c r="DS57" s="400">
        <f t="shared" si="84"/>
        <v>220647.84</v>
      </c>
      <c r="DT57" s="97"/>
      <c r="DU57" s="400">
        <f t="shared" si="85"/>
        <v>0</v>
      </c>
      <c r="DV57" s="97"/>
      <c r="DW57" s="400">
        <f t="shared" si="86"/>
        <v>0</v>
      </c>
      <c r="DX57" s="113"/>
      <c r="DY57" s="400">
        <f t="shared" si="87"/>
        <v>0</v>
      </c>
      <c r="DZ57" s="97"/>
      <c r="EA57" s="401">
        <f t="shared" si="88"/>
        <v>0</v>
      </c>
      <c r="EB57" s="97"/>
      <c r="EC57" s="400">
        <f t="shared" si="89"/>
        <v>0</v>
      </c>
      <c r="ED57" s="97"/>
      <c r="EE57" s="400">
        <f t="shared" si="90"/>
        <v>0</v>
      </c>
      <c r="EF57" s="97"/>
      <c r="EG57" s="400">
        <f t="shared" si="91"/>
        <v>0</v>
      </c>
      <c r="EH57" s="97"/>
      <c r="EI57" s="400">
        <f t="shared" si="92"/>
        <v>0</v>
      </c>
      <c r="EJ57" s="97"/>
      <c r="EK57" s="400"/>
      <c r="EL57" s="402">
        <f t="shared" si="93"/>
        <v>39</v>
      </c>
      <c r="EM57" s="402">
        <f t="shared" si="93"/>
        <v>827429.39999999991</v>
      </c>
    </row>
    <row r="58" spans="1:143" ht="39" customHeight="1" x14ac:dyDescent="0.25">
      <c r="A58" s="91"/>
      <c r="B58" s="91">
        <v>29</v>
      </c>
      <c r="C58" s="245" t="s">
        <v>1001</v>
      </c>
      <c r="D58" s="168" t="s">
        <v>1002</v>
      </c>
      <c r="E58" s="246">
        <v>13540</v>
      </c>
      <c r="F58" s="93">
        <v>0.52</v>
      </c>
      <c r="G58" s="93"/>
      <c r="H58" s="247">
        <v>1</v>
      </c>
      <c r="I58" s="248"/>
      <c r="J58" s="95">
        <v>1.4</v>
      </c>
      <c r="K58" s="95">
        <v>1.68</v>
      </c>
      <c r="L58" s="95">
        <v>2.23</v>
      </c>
      <c r="M58" s="96">
        <v>2.57</v>
      </c>
      <c r="N58" s="97">
        <v>0</v>
      </c>
      <c r="O58" s="400">
        <f t="shared" si="30"/>
        <v>0</v>
      </c>
      <c r="P58" s="366"/>
      <c r="Q58" s="400">
        <f t="shared" si="31"/>
        <v>0</v>
      </c>
      <c r="R58" s="357">
        <v>0</v>
      </c>
      <c r="S58" s="357">
        <f t="shared" si="32"/>
        <v>0</v>
      </c>
      <c r="T58" s="97">
        <v>0</v>
      </c>
      <c r="U58" s="400">
        <f t="shared" si="33"/>
        <v>0</v>
      </c>
      <c r="V58" s="97"/>
      <c r="W58" s="357">
        <f t="shared" si="34"/>
        <v>0</v>
      </c>
      <c r="X58" s="97"/>
      <c r="Y58" s="400">
        <f t="shared" si="35"/>
        <v>0</v>
      </c>
      <c r="Z58" s="357">
        <v>0</v>
      </c>
      <c r="AA58" s="400">
        <f t="shared" si="36"/>
        <v>0</v>
      </c>
      <c r="AB58" s="357">
        <v>0</v>
      </c>
      <c r="AC58" s="400">
        <f t="shared" si="37"/>
        <v>0</v>
      </c>
      <c r="AD58" s="357"/>
      <c r="AE58" s="400">
        <f t="shared" si="38"/>
        <v>0</v>
      </c>
      <c r="AF58" s="357"/>
      <c r="AG58" s="400">
        <f t="shared" si="39"/>
        <v>0</v>
      </c>
      <c r="AH58" s="97"/>
      <c r="AI58" s="400">
        <f t="shared" si="40"/>
        <v>0</v>
      </c>
      <c r="AJ58" s="357"/>
      <c r="AK58" s="357">
        <f t="shared" si="41"/>
        <v>0</v>
      </c>
      <c r="AL58" s="97"/>
      <c r="AM58" s="400">
        <f t="shared" si="42"/>
        <v>0</v>
      </c>
      <c r="AN58" s="97"/>
      <c r="AO58" s="400">
        <f t="shared" si="43"/>
        <v>0</v>
      </c>
      <c r="AP58" s="357">
        <v>0</v>
      </c>
      <c r="AQ58" s="400">
        <f t="shared" si="44"/>
        <v>0</v>
      </c>
      <c r="AR58" s="357"/>
      <c r="AS58" s="400">
        <f t="shared" si="45"/>
        <v>0</v>
      </c>
      <c r="AT58" s="97"/>
      <c r="AU58" s="400">
        <f t="shared" si="46"/>
        <v>0</v>
      </c>
      <c r="AV58" s="97"/>
      <c r="AW58" s="357">
        <f t="shared" si="47"/>
        <v>0</v>
      </c>
      <c r="AX58" s="97"/>
      <c r="AY58" s="400">
        <f t="shared" si="48"/>
        <v>0</v>
      </c>
      <c r="AZ58" s="97"/>
      <c r="BA58" s="400">
        <f t="shared" si="49"/>
        <v>0</v>
      </c>
      <c r="BB58" s="97"/>
      <c r="BC58" s="400">
        <f t="shared" si="50"/>
        <v>0</v>
      </c>
      <c r="BD58" s="97">
        <v>1</v>
      </c>
      <c r="BE58" s="400">
        <f t="shared" si="51"/>
        <v>9857.119999999999</v>
      </c>
      <c r="BF58" s="97"/>
      <c r="BG58" s="400">
        <f t="shared" si="52"/>
        <v>0</v>
      </c>
      <c r="BH58" s="97"/>
      <c r="BI58" s="400">
        <f t="shared" si="53"/>
        <v>0</v>
      </c>
      <c r="BJ58" s="97"/>
      <c r="BK58" s="400">
        <f t="shared" si="54"/>
        <v>0</v>
      </c>
      <c r="BL58" s="97"/>
      <c r="BM58" s="400">
        <f t="shared" si="55"/>
        <v>0</v>
      </c>
      <c r="BN58" s="97"/>
      <c r="BO58" s="400">
        <f t="shared" si="56"/>
        <v>0</v>
      </c>
      <c r="BP58" s="97"/>
      <c r="BQ58" s="400">
        <f t="shared" si="57"/>
        <v>0</v>
      </c>
      <c r="BR58" s="97"/>
      <c r="BS58" s="400">
        <f t="shared" si="58"/>
        <v>0</v>
      </c>
      <c r="BT58" s="97"/>
      <c r="BU58" s="400">
        <f t="shared" si="59"/>
        <v>0</v>
      </c>
      <c r="BV58" s="328"/>
      <c r="BW58" s="329">
        <f t="shared" si="60"/>
        <v>0</v>
      </c>
      <c r="BX58" s="97"/>
      <c r="BY58" s="400">
        <f t="shared" si="61"/>
        <v>0</v>
      </c>
      <c r="BZ58" s="357">
        <v>0</v>
      </c>
      <c r="CA58" s="400">
        <f t="shared" si="62"/>
        <v>0</v>
      </c>
      <c r="CB58" s="97"/>
      <c r="CC58" s="400">
        <f t="shared" si="63"/>
        <v>0</v>
      </c>
      <c r="CD58" s="97"/>
      <c r="CE58" s="400">
        <f t="shared" si="64"/>
        <v>0</v>
      </c>
      <c r="CF58" s="97">
        <v>5</v>
      </c>
      <c r="CG58" s="400">
        <f t="shared" si="65"/>
        <v>49285.599999999999</v>
      </c>
      <c r="CH58" s="97"/>
      <c r="CI58" s="400">
        <f t="shared" si="66"/>
        <v>0</v>
      </c>
      <c r="CJ58" s="357">
        <v>0</v>
      </c>
      <c r="CK58" s="400">
        <f t="shared" si="67"/>
        <v>0</v>
      </c>
      <c r="CL58" s="97">
        <v>0</v>
      </c>
      <c r="CM58" s="400">
        <f t="shared" si="68"/>
        <v>0</v>
      </c>
      <c r="CN58" s="97">
        <v>0</v>
      </c>
      <c r="CO58" s="400">
        <f t="shared" si="69"/>
        <v>0</v>
      </c>
      <c r="CP58" s="357"/>
      <c r="CQ58" s="400">
        <f t="shared" si="70"/>
        <v>0</v>
      </c>
      <c r="CR58" s="357"/>
      <c r="CS58" s="400">
        <f t="shared" si="71"/>
        <v>0</v>
      </c>
      <c r="CT58" s="357"/>
      <c r="CU58" s="400">
        <f t="shared" si="72"/>
        <v>0</v>
      </c>
      <c r="CV58" s="97"/>
      <c r="CW58" s="400">
        <f t="shared" si="73"/>
        <v>0</v>
      </c>
      <c r="CX58" s="97">
        <v>0</v>
      </c>
      <c r="CY58" s="400">
        <f t="shared" si="74"/>
        <v>0</v>
      </c>
      <c r="CZ58" s="97">
        <v>8</v>
      </c>
      <c r="DA58" s="400">
        <f t="shared" si="75"/>
        <v>94628.351999999999</v>
      </c>
      <c r="DB58" s="357"/>
      <c r="DC58" s="400">
        <f t="shared" si="76"/>
        <v>0</v>
      </c>
      <c r="DD58" s="97">
        <v>3</v>
      </c>
      <c r="DE58" s="400">
        <f t="shared" si="77"/>
        <v>35485.631999999998</v>
      </c>
      <c r="DF58" s="97">
        <v>6</v>
      </c>
      <c r="DG58" s="400">
        <f t="shared" si="78"/>
        <v>70971.263999999996</v>
      </c>
      <c r="DH58" s="97">
        <v>6</v>
      </c>
      <c r="DI58" s="400">
        <f t="shared" si="79"/>
        <v>70971.263999999996</v>
      </c>
      <c r="DJ58" s="97"/>
      <c r="DK58" s="400">
        <f t="shared" si="80"/>
        <v>0</v>
      </c>
      <c r="DL58" s="97"/>
      <c r="DM58" s="400">
        <f t="shared" si="81"/>
        <v>0</v>
      </c>
      <c r="DN58" s="97"/>
      <c r="DO58" s="400">
        <f t="shared" si="82"/>
        <v>0</v>
      </c>
      <c r="DP58" s="97"/>
      <c r="DQ58" s="400">
        <f t="shared" si="83"/>
        <v>0</v>
      </c>
      <c r="DR58" s="97"/>
      <c r="DS58" s="400">
        <f t="shared" si="84"/>
        <v>0</v>
      </c>
      <c r="DT58" s="97">
        <v>5</v>
      </c>
      <c r="DU58" s="400">
        <f t="shared" si="85"/>
        <v>78504.92</v>
      </c>
      <c r="DV58" s="97">
        <v>0</v>
      </c>
      <c r="DW58" s="400">
        <f t="shared" si="86"/>
        <v>0</v>
      </c>
      <c r="DX58" s="97"/>
      <c r="DY58" s="400">
        <f t="shared" si="87"/>
        <v>0</v>
      </c>
      <c r="DZ58" s="97"/>
      <c r="EA58" s="401">
        <f t="shared" si="88"/>
        <v>0</v>
      </c>
      <c r="EB58" s="97"/>
      <c r="EC58" s="400">
        <f t="shared" si="89"/>
        <v>0</v>
      </c>
      <c r="ED58" s="97"/>
      <c r="EE58" s="400">
        <f t="shared" si="90"/>
        <v>0</v>
      </c>
      <c r="EF58" s="97"/>
      <c r="EG58" s="400">
        <f t="shared" si="91"/>
        <v>0</v>
      </c>
      <c r="EH58" s="97"/>
      <c r="EI58" s="400">
        <f t="shared" si="92"/>
        <v>0</v>
      </c>
      <c r="EJ58" s="97"/>
      <c r="EK58" s="400"/>
      <c r="EL58" s="402">
        <f t="shared" si="93"/>
        <v>34</v>
      </c>
      <c r="EM58" s="402">
        <f t="shared" si="93"/>
        <v>409704.15199999994</v>
      </c>
    </row>
    <row r="59" spans="1:143" ht="34.5" customHeight="1" x14ac:dyDescent="0.25">
      <c r="A59" s="91"/>
      <c r="B59" s="91">
        <v>30</v>
      </c>
      <c r="C59" s="245" t="s">
        <v>1003</v>
      </c>
      <c r="D59" s="168" t="s">
        <v>281</v>
      </c>
      <c r="E59" s="246">
        <v>13540</v>
      </c>
      <c r="F59" s="93">
        <v>0.65</v>
      </c>
      <c r="G59" s="93"/>
      <c r="H59" s="247">
        <v>1</v>
      </c>
      <c r="I59" s="248"/>
      <c r="J59" s="95">
        <v>1.4</v>
      </c>
      <c r="K59" s="95">
        <v>1.68</v>
      </c>
      <c r="L59" s="95">
        <v>2.23</v>
      </c>
      <c r="M59" s="96">
        <v>2.57</v>
      </c>
      <c r="N59" s="97"/>
      <c r="O59" s="400">
        <f t="shared" si="30"/>
        <v>0</v>
      </c>
      <c r="P59" s="366"/>
      <c r="Q59" s="400">
        <f t="shared" si="31"/>
        <v>0</v>
      </c>
      <c r="R59" s="357"/>
      <c r="S59" s="357">
        <f t="shared" si="32"/>
        <v>0</v>
      </c>
      <c r="T59" s="97"/>
      <c r="U59" s="400">
        <f t="shared" si="33"/>
        <v>0</v>
      </c>
      <c r="V59" s="97"/>
      <c r="W59" s="357">
        <f t="shared" si="34"/>
        <v>0</v>
      </c>
      <c r="X59" s="97"/>
      <c r="Y59" s="400">
        <f t="shared" si="35"/>
        <v>0</v>
      </c>
      <c r="Z59" s="357"/>
      <c r="AA59" s="400">
        <f t="shared" si="36"/>
        <v>0</v>
      </c>
      <c r="AB59" s="357"/>
      <c r="AC59" s="400">
        <f t="shared" si="37"/>
        <v>0</v>
      </c>
      <c r="AD59" s="357"/>
      <c r="AE59" s="400">
        <f t="shared" si="38"/>
        <v>0</v>
      </c>
      <c r="AF59" s="357"/>
      <c r="AG59" s="400">
        <f t="shared" si="39"/>
        <v>0</v>
      </c>
      <c r="AH59" s="97"/>
      <c r="AI59" s="400">
        <f t="shared" si="40"/>
        <v>0</v>
      </c>
      <c r="AJ59" s="357"/>
      <c r="AK59" s="357">
        <f t="shared" si="41"/>
        <v>0</v>
      </c>
      <c r="AL59" s="97">
        <v>1</v>
      </c>
      <c r="AM59" s="400">
        <f t="shared" si="42"/>
        <v>12321.4</v>
      </c>
      <c r="AN59" s="104"/>
      <c r="AO59" s="400">
        <f t="shared" si="43"/>
        <v>0</v>
      </c>
      <c r="AP59" s="357"/>
      <c r="AQ59" s="400">
        <f t="shared" si="44"/>
        <v>0</v>
      </c>
      <c r="AR59" s="357"/>
      <c r="AS59" s="400">
        <f t="shared" si="45"/>
        <v>0</v>
      </c>
      <c r="AT59" s="97"/>
      <c r="AU59" s="400">
        <f t="shared" si="46"/>
        <v>0</v>
      </c>
      <c r="AV59" s="97"/>
      <c r="AW59" s="357">
        <f t="shared" si="47"/>
        <v>0</v>
      </c>
      <c r="AX59" s="97"/>
      <c r="AY59" s="400">
        <f t="shared" si="48"/>
        <v>0</v>
      </c>
      <c r="AZ59" s="97"/>
      <c r="BA59" s="400">
        <f t="shared" si="49"/>
        <v>0</v>
      </c>
      <c r="BB59" s="97">
        <v>240</v>
      </c>
      <c r="BC59" s="400">
        <f t="shared" si="50"/>
        <v>2957136</v>
      </c>
      <c r="BD59" s="97">
        <v>5</v>
      </c>
      <c r="BE59" s="400">
        <f t="shared" si="51"/>
        <v>61606.999999999993</v>
      </c>
      <c r="BF59" s="97"/>
      <c r="BG59" s="400">
        <f t="shared" si="52"/>
        <v>0</v>
      </c>
      <c r="BH59" s="97"/>
      <c r="BI59" s="400">
        <f t="shared" si="53"/>
        <v>0</v>
      </c>
      <c r="BJ59" s="97"/>
      <c r="BK59" s="400">
        <f t="shared" si="54"/>
        <v>0</v>
      </c>
      <c r="BL59" s="97">
        <v>500</v>
      </c>
      <c r="BM59" s="400">
        <f t="shared" si="55"/>
        <v>6160700</v>
      </c>
      <c r="BN59" s="97">
        <v>380</v>
      </c>
      <c r="BO59" s="400">
        <f t="shared" si="56"/>
        <v>4682132</v>
      </c>
      <c r="BP59" s="97">
        <v>609</v>
      </c>
      <c r="BQ59" s="400">
        <f t="shared" si="57"/>
        <v>7503732.5999999996</v>
      </c>
      <c r="BR59" s="97">
        <v>409</v>
      </c>
      <c r="BS59" s="400">
        <f t="shared" si="58"/>
        <v>5039452.5999999996</v>
      </c>
      <c r="BT59" s="97"/>
      <c r="BU59" s="400">
        <f t="shared" si="59"/>
        <v>0</v>
      </c>
      <c r="BV59" s="328"/>
      <c r="BW59" s="329">
        <f t="shared" si="60"/>
        <v>0</v>
      </c>
      <c r="BX59" s="97">
        <v>16</v>
      </c>
      <c r="BY59" s="400">
        <f t="shared" si="61"/>
        <v>197142.39999999999</v>
      </c>
      <c r="BZ59" s="357"/>
      <c r="CA59" s="400">
        <f t="shared" si="62"/>
        <v>0</v>
      </c>
      <c r="CB59" s="97"/>
      <c r="CC59" s="400">
        <f t="shared" si="63"/>
        <v>0</v>
      </c>
      <c r="CD59" s="97"/>
      <c r="CE59" s="400">
        <f t="shared" si="64"/>
        <v>0</v>
      </c>
      <c r="CF59" s="97">
        <v>1</v>
      </c>
      <c r="CG59" s="400">
        <f t="shared" si="65"/>
        <v>12321.4</v>
      </c>
      <c r="CH59" s="97">
        <v>63</v>
      </c>
      <c r="CI59" s="400">
        <f t="shared" si="66"/>
        <v>776248.2</v>
      </c>
      <c r="CJ59" s="357"/>
      <c r="CK59" s="400">
        <f t="shared" si="67"/>
        <v>0</v>
      </c>
      <c r="CL59" s="97"/>
      <c r="CM59" s="400">
        <f t="shared" si="68"/>
        <v>0</v>
      </c>
      <c r="CN59" s="97"/>
      <c r="CO59" s="400">
        <f t="shared" si="69"/>
        <v>0</v>
      </c>
      <c r="CP59" s="357"/>
      <c r="CQ59" s="400">
        <f t="shared" si="70"/>
        <v>0</v>
      </c>
      <c r="CR59" s="357">
        <v>80</v>
      </c>
      <c r="CS59" s="400">
        <f t="shared" si="71"/>
        <v>1182854.3999999999</v>
      </c>
      <c r="CT59" s="357"/>
      <c r="CU59" s="400">
        <f t="shared" si="72"/>
        <v>0</v>
      </c>
      <c r="CV59" s="97"/>
      <c r="CW59" s="400">
        <f t="shared" si="73"/>
        <v>0</v>
      </c>
      <c r="CX59" s="97"/>
      <c r="CY59" s="400">
        <f t="shared" si="74"/>
        <v>0</v>
      </c>
      <c r="CZ59" s="97">
        <v>60</v>
      </c>
      <c r="DA59" s="400">
        <f t="shared" si="75"/>
        <v>887140.79999999993</v>
      </c>
      <c r="DB59" s="357"/>
      <c r="DC59" s="400">
        <f t="shared" si="76"/>
        <v>0</v>
      </c>
      <c r="DD59" s="97"/>
      <c r="DE59" s="400">
        <f t="shared" si="77"/>
        <v>0</v>
      </c>
      <c r="DF59" s="97">
        <v>60</v>
      </c>
      <c r="DG59" s="400">
        <f t="shared" si="78"/>
        <v>887140.79999999993</v>
      </c>
      <c r="DH59" s="97"/>
      <c r="DI59" s="400">
        <f t="shared" si="79"/>
        <v>0</v>
      </c>
      <c r="DJ59" s="97"/>
      <c r="DK59" s="400">
        <f t="shared" si="80"/>
        <v>0</v>
      </c>
      <c r="DL59" s="97"/>
      <c r="DM59" s="400">
        <f t="shared" si="81"/>
        <v>0</v>
      </c>
      <c r="DN59" s="97"/>
      <c r="DO59" s="400">
        <f t="shared" si="82"/>
        <v>0</v>
      </c>
      <c r="DP59" s="97">
        <v>15</v>
      </c>
      <c r="DQ59" s="400">
        <f t="shared" si="83"/>
        <v>221785.19999999998</v>
      </c>
      <c r="DR59" s="97"/>
      <c r="DS59" s="400">
        <f t="shared" si="84"/>
        <v>0</v>
      </c>
      <c r="DT59" s="97"/>
      <c r="DU59" s="400">
        <f t="shared" si="85"/>
        <v>0</v>
      </c>
      <c r="DV59" s="97"/>
      <c r="DW59" s="400">
        <f t="shared" si="86"/>
        <v>0</v>
      </c>
      <c r="DX59" s="97"/>
      <c r="DY59" s="400">
        <f t="shared" si="87"/>
        <v>0</v>
      </c>
      <c r="DZ59" s="97"/>
      <c r="EA59" s="401">
        <f t="shared" si="88"/>
        <v>0</v>
      </c>
      <c r="EB59" s="97"/>
      <c r="EC59" s="400">
        <f t="shared" si="89"/>
        <v>0</v>
      </c>
      <c r="ED59" s="97"/>
      <c r="EE59" s="400">
        <f t="shared" si="90"/>
        <v>0</v>
      </c>
      <c r="EF59" s="97"/>
      <c r="EG59" s="400">
        <f t="shared" si="91"/>
        <v>0</v>
      </c>
      <c r="EH59" s="97"/>
      <c r="EI59" s="400">
        <f t="shared" si="92"/>
        <v>0</v>
      </c>
      <c r="EJ59" s="97"/>
      <c r="EK59" s="400"/>
      <c r="EL59" s="402">
        <f t="shared" si="93"/>
        <v>2439</v>
      </c>
      <c r="EM59" s="402">
        <f t="shared" si="93"/>
        <v>30581714.799999997</v>
      </c>
    </row>
    <row r="60" spans="1:143" s="355" customFormat="1" x14ac:dyDescent="0.25">
      <c r="A60" s="112">
        <v>13</v>
      </c>
      <c r="B60" s="112"/>
      <c r="C60" s="240" t="s">
        <v>1004</v>
      </c>
      <c r="D60" s="243" t="s">
        <v>288</v>
      </c>
      <c r="E60" s="246">
        <v>13540</v>
      </c>
      <c r="F60" s="157">
        <v>0.8</v>
      </c>
      <c r="G60" s="157"/>
      <c r="H60" s="236">
        <v>1</v>
      </c>
      <c r="I60" s="68"/>
      <c r="J60" s="155">
        <v>1.4</v>
      </c>
      <c r="K60" s="155">
        <v>1.68</v>
      </c>
      <c r="L60" s="155">
        <v>2.23</v>
      </c>
      <c r="M60" s="263">
        <v>2.57</v>
      </c>
      <c r="N60" s="113">
        <f>SUM(N61:N63)</f>
        <v>113</v>
      </c>
      <c r="O60" s="399">
        <f t="shared" ref="O60:BZ60" si="94">SUM(O61:O63)</f>
        <v>1713622.4</v>
      </c>
      <c r="P60" s="399">
        <f t="shared" si="94"/>
        <v>0</v>
      </c>
      <c r="Q60" s="399">
        <f t="shared" si="94"/>
        <v>0</v>
      </c>
      <c r="R60" s="399">
        <f t="shared" si="94"/>
        <v>0</v>
      </c>
      <c r="S60" s="399">
        <f t="shared" si="94"/>
        <v>0</v>
      </c>
      <c r="T60" s="113">
        <f t="shared" si="94"/>
        <v>0</v>
      </c>
      <c r="U60" s="399">
        <f t="shared" si="94"/>
        <v>0</v>
      </c>
      <c r="V60" s="113">
        <f t="shared" si="94"/>
        <v>0</v>
      </c>
      <c r="W60" s="399">
        <f t="shared" si="94"/>
        <v>0</v>
      </c>
      <c r="X60" s="113">
        <f t="shared" si="94"/>
        <v>0</v>
      </c>
      <c r="Y60" s="399">
        <f t="shared" si="94"/>
        <v>0</v>
      </c>
      <c r="Z60" s="399">
        <f t="shared" si="94"/>
        <v>400</v>
      </c>
      <c r="AA60" s="399">
        <f t="shared" si="94"/>
        <v>6065920</v>
      </c>
      <c r="AB60" s="399">
        <f t="shared" si="94"/>
        <v>810</v>
      </c>
      <c r="AC60" s="399">
        <f t="shared" si="94"/>
        <v>12283488</v>
      </c>
      <c r="AD60" s="399">
        <f t="shared" si="94"/>
        <v>0</v>
      </c>
      <c r="AE60" s="399">
        <f t="shared" si="94"/>
        <v>0</v>
      </c>
      <c r="AF60" s="399">
        <f t="shared" si="94"/>
        <v>466</v>
      </c>
      <c r="AG60" s="399">
        <f t="shared" si="94"/>
        <v>8480156.1600000001</v>
      </c>
      <c r="AH60" s="113">
        <f t="shared" si="94"/>
        <v>557</v>
      </c>
      <c r="AI60" s="399">
        <f t="shared" si="94"/>
        <v>8446793.5999999996</v>
      </c>
      <c r="AJ60" s="399">
        <f t="shared" si="94"/>
        <v>0</v>
      </c>
      <c r="AK60" s="399">
        <f t="shared" si="94"/>
        <v>0</v>
      </c>
      <c r="AL60" s="113">
        <f t="shared" si="94"/>
        <v>0</v>
      </c>
      <c r="AM60" s="399">
        <f t="shared" si="94"/>
        <v>0</v>
      </c>
      <c r="AN60" s="113">
        <f t="shared" si="94"/>
        <v>0</v>
      </c>
      <c r="AO60" s="399">
        <f t="shared" si="94"/>
        <v>0</v>
      </c>
      <c r="AP60" s="399">
        <f t="shared" si="94"/>
        <v>0</v>
      </c>
      <c r="AQ60" s="399">
        <f t="shared" si="94"/>
        <v>0</v>
      </c>
      <c r="AR60" s="399">
        <f t="shared" si="94"/>
        <v>0</v>
      </c>
      <c r="AS60" s="399">
        <f t="shared" si="94"/>
        <v>0</v>
      </c>
      <c r="AT60" s="113">
        <f t="shared" si="94"/>
        <v>0</v>
      </c>
      <c r="AU60" s="399">
        <f t="shared" si="94"/>
        <v>0</v>
      </c>
      <c r="AV60" s="113">
        <f t="shared" si="94"/>
        <v>448</v>
      </c>
      <c r="AW60" s="399">
        <f t="shared" si="94"/>
        <v>6793830.3999999994</v>
      </c>
      <c r="AX60" s="113">
        <f t="shared" si="94"/>
        <v>1200</v>
      </c>
      <c r="AY60" s="399">
        <f t="shared" si="94"/>
        <v>18197760</v>
      </c>
      <c r="AZ60" s="113">
        <f t="shared" si="94"/>
        <v>813</v>
      </c>
      <c r="BA60" s="399">
        <f t="shared" si="94"/>
        <v>12328982.399999999</v>
      </c>
      <c r="BB60" s="113">
        <f t="shared" si="94"/>
        <v>824</v>
      </c>
      <c r="BC60" s="399">
        <f t="shared" si="94"/>
        <v>12495795.199999999</v>
      </c>
      <c r="BD60" s="113">
        <f t="shared" si="94"/>
        <v>544</v>
      </c>
      <c r="BE60" s="399">
        <f t="shared" si="94"/>
        <v>8249651.1999999993</v>
      </c>
      <c r="BF60" s="113">
        <f t="shared" si="94"/>
        <v>1083</v>
      </c>
      <c r="BG60" s="399">
        <f t="shared" si="94"/>
        <v>16423478.399999999</v>
      </c>
      <c r="BH60" s="113">
        <f t="shared" si="94"/>
        <v>592</v>
      </c>
      <c r="BI60" s="399">
        <f t="shared" si="94"/>
        <v>8977561.5999999996</v>
      </c>
      <c r="BJ60" s="113">
        <f t="shared" si="94"/>
        <v>1460</v>
      </c>
      <c r="BK60" s="399">
        <f t="shared" si="94"/>
        <v>22140608</v>
      </c>
      <c r="BL60" s="113">
        <f t="shared" si="94"/>
        <v>0</v>
      </c>
      <c r="BM60" s="399">
        <f t="shared" si="94"/>
        <v>0</v>
      </c>
      <c r="BN60" s="113">
        <f t="shared" si="94"/>
        <v>0</v>
      </c>
      <c r="BO60" s="399">
        <f t="shared" si="94"/>
        <v>0</v>
      </c>
      <c r="BP60" s="113">
        <f t="shared" si="94"/>
        <v>0</v>
      </c>
      <c r="BQ60" s="399">
        <f t="shared" si="94"/>
        <v>0</v>
      </c>
      <c r="BR60" s="113">
        <f t="shared" si="94"/>
        <v>0</v>
      </c>
      <c r="BS60" s="399">
        <f t="shared" si="94"/>
        <v>0</v>
      </c>
      <c r="BT60" s="113">
        <f t="shared" si="94"/>
        <v>85</v>
      </c>
      <c r="BU60" s="399">
        <f t="shared" si="94"/>
        <v>1289008</v>
      </c>
      <c r="BV60" s="365">
        <f t="shared" si="94"/>
        <v>140</v>
      </c>
      <c r="BW60" s="365">
        <f t="shared" si="94"/>
        <v>2123072</v>
      </c>
      <c r="BX60" s="113">
        <f t="shared" si="94"/>
        <v>450</v>
      </c>
      <c r="BY60" s="399">
        <f t="shared" si="94"/>
        <v>6824160</v>
      </c>
      <c r="BZ60" s="399">
        <f t="shared" si="94"/>
        <v>260</v>
      </c>
      <c r="CA60" s="399">
        <f t="shared" ref="CA60:EM60" si="95">SUM(CA61:CA63)</f>
        <v>3942847.9999999995</v>
      </c>
      <c r="CB60" s="113">
        <f t="shared" si="95"/>
        <v>350</v>
      </c>
      <c r="CC60" s="399">
        <f t="shared" si="95"/>
        <v>5307680</v>
      </c>
      <c r="CD60" s="113">
        <f t="shared" si="95"/>
        <v>220</v>
      </c>
      <c r="CE60" s="399">
        <f t="shared" si="95"/>
        <v>3336256</v>
      </c>
      <c r="CF60" s="113">
        <f t="shared" si="95"/>
        <v>526</v>
      </c>
      <c r="CG60" s="399">
        <f t="shared" si="95"/>
        <v>7976684.7999999998</v>
      </c>
      <c r="CH60" s="113">
        <f t="shared" si="95"/>
        <v>634</v>
      </c>
      <c r="CI60" s="399">
        <f t="shared" si="95"/>
        <v>9614483.1999999993</v>
      </c>
      <c r="CJ60" s="399">
        <f t="shared" si="95"/>
        <v>961</v>
      </c>
      <c r="CK60" s="399">
        <f t="shared" si="95"/>
        <v>17488047.359999999</v>
      </c>
      <c r="CL60" s="113">
        <f t="shared" si="95"/>
        <v>416</v>
      </c>
      <c r="CM60" s="399">
        <f t="shared" si="95"/>
        <v>7570268.1600000001</v>
      </c>
      <c r="CN60" s="113">
        <f t="shared" si="95"/>
        <v>457</v>
      </c>
      <c r="CO60" s="399">
        <f t="shared" si="95"/>
        <v>8316376.3199999994</v>
      </c>
      <c r="CP60" s="399">
        <f t="shared" si="95"/>
        <v>900</v>
      </c>
      <c r="CQ60" s="399">
        <f t="shared" si="95"/>
        <v>16377984</v>
      </c>
      <c r="CR60" s="399">
        <f t="shared" si="95"/>
        <v>0</v>
      </c>
      <c r="CS60" s="399">
        <f t="shared" si="95"/>
        <v>0</v>
      </c>
      <c r="CT60" s="399">
        <f t="shared" si="95"/>
        <v>0</v>
      </c>
      <c r="CU60" s="399">
        <f t="shared" si="95"/>
        <v>0</v>
      </c>
      <c r="CV60" s="113">
        <f>SUM(CV61:CV63)</f>
        <v>108</v>
      </c>
      <c r="CW60" s="399">
        <f>SUM(CW61:CW63)</f>
        <v>1965358.0799999998</v>
      </c>
      <c r="CX60" s="113">
        <f t="shared" ref="CX60" si="96">SUM(CX61:CX63)</f>
        <v>160</v>
      </c>
      <c r="CY60" s="399">
        <f t="shared" si="95"/>
        <v>2911641.6000000001</v>
      </c>
      <c r="CZ60" s="113">
        <f t="shared" si="95"/>
        <v>600</v>
      </c>
      <c r="DA60" s="399">
        <f t="shared" si="95"/>
        <v>10918656</v>
      </c>
      <c r="DB60" s="399">
        <f t="shared" si="95"/>
        <v>222</v>
      </c>
      <c r="DC60" s="399">
        <f t="shared" si="95"/>
        <v>4039902.7199999997</v>
      </c>
      <c r="DD60" s="113">
        <f t="shared" si="95"/>
        <v>65</v>
      </c>
      <c r="DE60" s="399">
        <f t="shared" si="95"/>
        <v>1182854.3999999999</v>
      </c>
      <c r="DF60" s="113">
        <f t="shared" si="95"/>
        <v>530</v>
      </c>
      <c r="DG60" s="399">
        <f t="shared" si="95"/>
        <v>9644812.7999999989</v>
      </c>
      <c r="DH60" s="113">
        <f t="shared" si="95"/>
        <v>288</v>
      </c>
      <c r="DI60" s="399">
        <f t="shared" si="95"/>
        <v>5240954.8799999999</v>
      </c>
      <c r="DJ60" s="113">
        <f t="shared" si="95"/>
        <v>905</v>
      </c>
      <c r="DK60" s="399">
        <f t="shared" si="95"/>
        <v>16468972.799999999</v>
      </c>
      <c r="DL60" s="113">
        <f t="shared" si="95"/>
        <v>260</v>
      </c>
      <c r="DM60" s="399">
        <f t="shared" si="95"/>
        <v>4731417.5999999996</v>
      </c>
      <c r="DN60" s="113">
        <f t="shared" si="95"/>
        <v>168</v>
      </c>
      <c r="DO60" s="399">
        <f t="shared" si="95"/>
        <v>3057223.6799999997</v>
      </c>
      <c r="DP60" s="113">
        <f t="shared" si="95"/>
        <v>55</v>
      </c>
      <c r="DQ60" s="399">
        <f t="shared" si="95"/>
        <v>1000876.7999999999</v>
      </c>
      <c r="DR60" s="113">
        <f t="shared" si="95"/>
        <v>0</v>
      </c>
      <c r="DS60" s="399">
        <f t="shared" si="95"/>
        <v>0</v>
      </c>
      <c r="DT60" s="113">
        <f t="shared" si="95"/>
        <v>0</v>
      </c>
      <c r="DU60" s="399">
        <f t="shared" si="95"/>
        <v>0</v>
      </c>
      <c r="DV60" s="113">
        <f t="shared" si="95"/>
        <v>50</v>
      </c>
      <c r="DW60" s="399">
        <f t="shared" si="95"/>
        <v>1391912</v>
      </c>
      <c r="DX60" s="113">
        <f t="shared" si="95"/>
        <v>0</v>
      </c>
      <c r="DY60" s="399">
        <f t="shared" si="95"/>
        <v>0</v>
      </c>
      <c r="DZ60" s="113">
        <f t="shared" si="95"/>
        <v>30</v>
      </c>
      <c r="EA60" s="399">
        <f t="shared" si="95"/>
        <v>454944</v>
      </c>
      <c r="EB60" s="113">
        <f t="shared" si="95"/>
        <v>81</v>
      </c>
      <c r="EC60" s="399">
        <f t="shared" si="95"/>
        <v>1228348.7999999998</v>
      </c>
      <c r="ED60" s="113">
        <f t="shared" si="95"/>
        <v>0</v>
      </c>
      <c r="EE60" s="399">
        <f t="shared" si="95"/>
        <v>0</v>
      </c>
      <c r="EF60" s="113">
        <f t="shared" si="95"/>
        <v>0</v>
      </c>
      <c r="EG60" s="399">
        <f t="shared" si="95"/>
        <v>0</v>
      </c>
      <c r="EH60" s="113">
        <f t="shared" si="95"/>
        <v>0</v>
      </c>
      <c r="EI60" s="399">
        <f t="shared" si="95"/>
        <v>0</v>
      </c>
      <c r="EJ60" s="113">
        <f t="shared" si="95"/>
        <v>0</v>
      </c>
      <c r="EK60" s="399"/>
      <c r="EL60" s="399">
        <f t="shared" si="95"/>
        <v>18231</v>
      </c>
      <c r="EM60" s="399">
        <f t="shared" si="95"/>
        <v>297002391.36000001</v>
      </c>
    </row>
    <row r="61" spans="1:143" ht="30" x14ac:dyDescent="0.25">
      <c r="A61" s="91"/>
      <c r="B61" s="91">
        <v>31</v>
      </c>
      <c r="C61" s="245" t="s">
        <v>1005</v>
      </c>
      <c r="D61" s="168" t="s">
        <v>1006</v>
      </c>
      <c r="E61" s="246">
        <v>13540</v>
      </c>
      <c r="F61" s="93">
        <v>0.8</v>
      </c>
      <c r="G61" s="93"/>
      <c r="H61" s="247">
        <v>1</v>
      </c>
      <c r="I61" s="284"/>
      <c r="J61" s="95">
        <v>1.4</v>
      </c>
      <c r="K61" s="95">
        <v>1.68</v>
      </c>
      <c r="L61" s="95">
        <v>2.23</v>
      </c>
      <c r="M61" s="96">
        <v>2.57</v>
      </c>
      <c r="N61" s="97">
        <v>113</v>
      </c>
      <c r="O61" s="400">
        <f>N61*E61*F61*H61*J61*$O$10</f>
        <v>1713622.4</v>
      </c>
      <c r="P61" s="366"/>
      <c r="Q61" s="400">
        <f>P61*E61*F61*H61*J61*$Q$10</f>
        <v>0</v>
      </c>
      <c r="R61" s="357"/>
      <c r="S61" s="357">
        <f>R61*E61*F61*H61*J61*$S$10</f>
        <v>0</v>
      </c>
      <c r="T61" s="97"/>
      <c r="U61" s="400">
        <f>SUM(T61*E61*F61*H61*J61*$U$10)</f>
        <v>0</v>
      </c>
      <c r="V61" s="97"/>
      <c r="W61" s="357">
        <f>SUM(V61*E61*F61*H61*J61*$W$10)</f>
        <v>0</v>
      </c>
      <c r="X61" s="97"/>
      <c r="Y61" s="400">
        <f>SUM(X61*E61*F61*H61*J61*$Y$10)</f>
        <v>0</v>
      </c>
      <c r="Z61" s="357">
        <v>400</v>
      </c>
      <c r="AA61" s="400">
        <f>SUM(Z61*E61*F61*H61*J61*$AA$10)</f>
        <v>6065920</v>
      </c>
      <c r="AB61" s="357">
        <v>810</v>
      </c>
      <c r="AC61" s="400">
        <f>SUM(AB61*E61*F61*H61*J61*$AC$10)</f>
        <v>12283488</v>
      </c>
      <c r="AD61" s="357"/>
      <c r="AE61" s="400">
        <f>SUM(AD61*E61*F61*H61*K61*$AE$10)</f>
        <v>0</v>
      </c>
      <c r="AF61" s="357">
        <v>466</v>
      </c>
      <c r="AG61" s="400">
        <f>SUM(AF61*E61*F61*H61*K61*$AG$10)</f>
        <v>8480156.1600000001</v>
      </c>
      <c r="AH61" s="97">
        <v>557</v>
      </c>
      <c r="AI61" s="400">
        <f>SUM(AH61*E61*F61*H61*J61*$AI$10)</f>
        <v>8446793.5999999996</v>
      </c>
      <c r="AJ61" s="357"/>
      <c r="AK61" s="357">
        <f>SUM(AJ61*E61*F61*H61*J61*$AK$10)</f>
        <v>0</v>
      </c>
      <c r="AL61" s="97"/>
      <c r="AM61" s="400">
        <f>SUM(AL61*E61*F61*H61*J61*$AM$10)</f>
        <v>0</v>
      </c>
      <c r="AN61" s="97"/>
      <c r="AO61" s="400">
        <f>SUM(AN61*E61*F61*H61*J61*$AO$10)</f>
        <v>0</v>
      </c>
      <c r="AP61" s="357"/>
      <c r="AQ61" s="400">
        <f>SUM(E61*F61*H61*J61*AP61*$AQ$10)</f>
        <v>0</v>
      </c>
      <c r="AR61" s="357"/>
      <c r="AS61" s="400">
        <f>SUM(AR61*E61*F61*H61*J61*$AS$10)</f>
        <v>0</v>
      </c>
      <c r="AT61" s="97"/>
      <c r="AU61" s="400">
        <f>SUM(AT61*E61*F61*H61*J61*$AU$10)</f>
        <v>0</v>
      </c>
      <c r="AV61" s="97">
        <v>448</v>
      </c>
      <c r="AW61" s="357">
        <f>SUM(AV61*E61*F61*H61*J61*$AW$10)</f>
        <v>6793830.3999999994</v>
      </c>
      <c r="AX61" s="97">
        <v>1200</v>
      </c>
      <c r="AY61" s="400">
        <f>SUM(AX61*E61*F61*H61*J61*$AY$10)</f>
        <v>18197760</v>
      </c>
      <c r="AZ61" s="97">
        <v>813</v>
      </c>
      <c r="BA61" s="400">
        <f>SUM(AZ61*E61*F61*H61*J61*$BA$10)</f>
        <v>12328982.399999999</v>
      </c>
      <c r="BB61" s="97">
        <v>824</v>
      </c>
      <c r="BC61" s="400">
        <f>SUM(BB61*E61*F61*H61*J61*$BC$10)</f>
        <v>12495795.199999999</v>
      </c>
      <c r="BD61" s="97">
        <v>544</v>
      </c>
      <c r="BE61" s="400">
        <f>SUM(BD61*E61*F61*H61*J61*$BE$10)</f>
        <v>8249651.1999999993</v>
      </c>
      <c r="BF61" s="97">
        <v>1083</v>
      </c>
      <c r="BG61" s="400">
        <f>BF61*E61*F61*H61*J61*$BG$10</f>
        <v>16423478.399999999</v>
      </c>
      <c r="BH61" s="97">
        <v>592</v>
      </c>
      <c r="BI61" s="400">
        <f>BH61*E61*F61*H61*J61*$BI$10</f>
        <v>8977561.5999999996</v>
      </c>
      <c r="BJ61" s="97">
        <v>1460</v>
      </c>
      <c r="BK61" s="400">
        <f>BJ61*E61*F61*H61*J61*$BK$10</f>
        <v>22140608</v>
      </c>
      <c r="BL61" s="97"/>
      <c r="BM61" s="400">
        <f>SUM(BL61*E61*F61*H61*J61*$BM$10)</f>
        <v>0</v>
      </c>
      <c r="BN61" s="97"/>
      <c r="BO61" s="400">
        <f>SUM(BN61*E61*F61*H61*J61*$BO$10)</f>
        <v>0</v>
      </c>
      <c r="BP61" s="97"/>
      <c r="BQ61" s="400">
        <f>SUM(BP61*E61*F61*H61*J61*$BQ$10)</f>
        <v>0</v>
      </c>
      <c r="BR61" s="97"/>
      <c r="BS61" s="400">
        <f>SUM(BR61*E61*F61*H61*J61*$BS$10)</f>
        <v>0</v>
      </c>
      <c r="BT61" s="97">
        <v>85</v>
      </c>
      <c r="BU61" s="400">
        <f>SUM(BT61*E61*F61*H61*J61*$BU$10)</f>
        <v>1289008</v>
      </c>
      <c r="BV61" s="328">
        <v>140</v>
      </c>
      <c r="BW61" s="329">
        <f>BV61*E61*F61*H61*J61*$BW$10</f>
        <v>2123072</v>
      </c>
      <c r="BX61" s="97">
        <v>450</v>
      </c>
      <c r="BY61" s="400">
        <f>SUM(BX61*E61*F61*H61*J61*$BY$10)</f>
        <v>6824160</v>
      </c>
      <c r="BZ61" s="357">
        <v>260</v>
      </c>
      <c r="CA61" s="400">
        <f>SUM(BZ61*E61*F61*H61*J61*$CA$10)</f>
        <v>3942847.9999999995</v>
      </c>
      <c r="CB61" s="97">
        <v>350</v>
      </c>
      <c r="CC61" s="400">
        <f>SUM(CB61*E61*F61*H61*J61*$CC$10)</f>
        <v>5307680</v>
      </c>
      <c r="CD61" s="97">
        <v>220</v>
      </c>
      <c r="CE61" s="400">
        <f>SUM(CD61*E61*F61*H61*J61*$CE$10)</f>
        <v>3336256</v>
      </c>
      <c r="CF61" s="97">
        <v>526</v>
      </c>
      <c r="CG61" s="400">
        <f>CF61*E61*F61*H61*J61*$CG$10</f>
        <v>7976684.7999999998</v>
      </c>
      <c r="CH61" s="97">
        <v>634</v>
      </c>
      <c r="CI61" s="400">
        <f>SUM(CH61*E61*F61*H61*J61*$CI$10)</f>
        <v>9614483.1999999993</v>
      </c>
      <c r="CJ61" s="357">
        <v>961</v>
      </c>
      <c r="CK61" s="400">
        <f>SUM(CJ61*E61*F61*H61*K61*$CK$10)</f>
        <v>17488047.359999999</v>
      </c>
      <c r="CL61" s="97">
        <v>416</v>
      </c>
      <c r="CM61" s="400">
        <f>SUM(CL61*E61*F61*H61*K61*$CM$10)</f>
        <v>7570268.1600000001</v>
      </c>
      <c r="CN61" s="97">
        <v>457</v>
      </c>
      <c r="CO61" s="400">
        <f>SUM(CN61*E61*F61*H61*K61*$CO$10)</f>
        <v>8316376.3199999994</v>
      </c>
      <c r="CP61" s="357">
        <v>900</v>
      </c>
      <c r="CQ61" s="400">
        <f>SUM(CP61*E61*F61*H61*K61*$CQ$10)</f>
        <v>16377984</v>
      </c>
      <c r="CR61" s="357"/>
      <c r="CS61" s="400">
        <f>SUM(CR61*E61*F61*H61*K61*$CS$10)</f>
        <v>0</v>
      </c>
      <c r="CT61" s="357"/>
      <c r="CU61" s="400">
        <f>SUM(CT61*E61*F61*H61*K61*$CU$10)</f>
        <v>0</v>
      </c>
      <c r="CV61" s="97">
        <v>108</v>
      </c>
      <c r="CW61" s="400">
        <f>SUM(CV61*E61*F61*H61*K61*$CW$10)</f>
        <v>1965358.0799999998</v>
      </c>
      <c r="CX61" s="97">
        <v>160</v>
      </c>
      <c r="CY61" s="400">
        <f>SUM(CX61*E61*F61*H61*K61*$CY$10)</f>
        <v>2911641.6000000001</v>
      </c>
      <c r="CZ61" s="97">
        <v>600</v>
      </c>
      <c r="DA61" s="400">
        <f>SUM(CZ61*E61*F61*H61*K61*$DA$10)</f>
        <v>10918656</v>
      </c>
      <c r="DB61" s="357">
        <v>222</v>
      </c>
      <c r="DC61" s="400">
        <f>SUM(DB61*E61*F61*H61*K61*$DC$10)</f>
        <v>4039902.7199999997</v>
      </c>
      <c r="DD61" s="97">
        <v>65</v>
      </c>
      <c r="DE61" s="400">
        <f>SUM(DD61*E61*F61*H61*K61*$DE$10)</f>
        <v>1182854.3999999999</v>
      </c>
      <c r="DF61" s="97">
        <v>530</v>
      </c>
      <c r="DG61" s="400">
        <f>SUM(DF61*E61*F61*H61*K61*$DG$10)</f>
        <v>9644812.7999999989</v>
      </c>
      <c r="DH61" s="97">
        <v>288</v>
      </c>
      <c r="DI61" s="400">
        <f>SUM(DH61*E61*F61*H61*K61*$DI$10)</f>
        <v>5240954.8799999999</v>
      </c>
      <c r="DJ61" s="97">
        <v>905</v>
      </c>
      <c r="DK61" s="400">
        <f>SUM(DJ61*E61*F61*H61*K61*$DK$10)</f>
        <v>16468972.799999999</v>
      </c>
      <c r="DL61" s="97">
        <v>260</v>
      </c>
      <c r="DM61" s="400">
        <f>SUM(DL61*E61*F61*H61*K61*$DM$10)</f>
        <v>4731417.5999999996</v>
      </c>
      <c r="DN61" s="97">
        <v>168</v>
      </c>
      <c r="DO61" s="400">
        <f>DN61*E61*F61*H61*K61*$DO$10</f>
        <v>3057223.6799999997</v>
      </c>
      <c r="DP61" s="97">
        <v>55</v>
      </c>
      <c r="DQ61" s="400">
        <f>SUM(DP61*E61*F61*H61*K61*$DQ$10)</f>
        <v>1000876.7999999999</v>
      </c>
      <c r="DR61" s="97"/>
      <c r="DS61" s="400">
        <f>SUM(DR61*E61*F61*H61*K61*$DS$10)</f>
        <v>0</v>
      </c>
      <c r="DT61" s="97"/>
      <c r="DU61" s="400">
        <f>SUM(DT61*E61*F61*H61*L61*$DU$10)</f>
        <v>0</v>
      </c>
      <c r="DV61" s="97">
        <v>50</v>
      </c>
      <c r="DW61" s="400">
        <f>SUM(DV61*E61*F61*H61*M61*$DW$10)</f>
        <v>1391912</v>
      </c>
      <c r="DX61" s="97"/>
      <c r="DY61" s="400">
        <f>SUM(DX61*E61*F61*H61*J61*$DY$10)</f>
        <v>0</v>
      </c>
      <c r="DZ61" s="97">
        <v>30</v>
      </c>
      <c r="EA61" s="401">
        <f>SUM(DZ61*E61*F61*H61*J61*$EA$10)</f>
        <v>454944</v>
      </c>
      <c r="EB61" s="97">
        <v>81</v>
      </c>
      <c r="EC61" s="400">
        <f>SUM(EB61*E61*F61*H61*J61*$EC$10)</f>
        <v>1228348.7999999998</v>
      </c>
      <c r="ED61" s="97"/>
      <c r="EE61" s="400">
        <f>SUM(ED61*E61*F61*H61*J61*$EE$10)</f>
        <v>0</v>
      </c>
      <c r="EF61" s="97"/>
      <c r="EG61" s="400">
        <f>EF61*E61*F61*H61*J61*$EG$10</f>
        <v>0</v>
      </c>
      <c r="EH61" s="97"/>
      <c r="EI61" s="400">
        <f>EH61*E61*F61*H61*J61*$EI$10</f>
        <v>0</v>
      </c>
      <c r="EJ61" s="97"/>
      <c r="EK61" s="400"/>
      <c r="EL61" s="402">
        <f t="shared" ref="EL61:EM63" si="97">SUM(N61,X61,P61,R61,Z61,T61,V61,AB61,AD61,AF61,AH61,AJ61,AP61,AR61,AT61,AN61,CJ61,CP61,CT61,BX61,BZ61,CZ61,DB61,DD61,DF61,DH61,DJ61,DL61,AV61,AL61,AX61,AZ61,BB61,BD61,BF61,BH61,BJ61,BL61,BN61,BP61,BR61,EB61,ED61,DX61,DZ61,BT61,BV61,CR61,CL61,CN61,CV61,CX61,CB61,CD61,CF61,CH61,DN61,DP61,DR61,DT61,DV61,EF61,EH61,EJ61)</f>
        <v>18231</v>
      </c>
      <c r="EM61" s="402">
        <f t="shared" si="97"/>
        <v>297002391.36000001</v>
      </c>
    </row>
    <row r="62" spans="1:143" ht="30" x14ac:dyDescent="0.25">
      <c r="A62" s="91"/>
      <c r="B62" s="91">
        <v>32</v>
      </c>
      <c r="C62" s="245" t="s">
        <v>1007</v>
      </c>
      <c r="D62" s="168" t="s">
        <v>1008</v>
      </c>
      <c r="E62" s="246">
        <v>13540</v>
      </c>
      <c r="F62" s="93">
        <v>3.39</v>
      </c>
      <c r="G62" s="93"/>
      <c r="H62" s="247">
        <v>1</v>
      </c>
      <c r="I62" s="248"/>
      <c r="J62" s="95">
        <v>1.4</v>
      </c>
      <c r="K62" s="95">
        <v>1.68</v>
      </c>
      <c r="L62" s="95">
        <v>2.23</v>
      </c>
      <c r="M62" s="96">
        <v>2.57</v>
      </c>
      <c r="N62" s="104"/>
      <c r="O62" s="400">
        <f>N62*E62*F62*H62*J62*$O$10</f>
        <v>0</v>
      </c>
      <c r="P62" s="366"/>
      <c r="Q62" s="400">
        <f>P62*E62*F62*H62*J62*$Q$10</f>
        <v>0</v>
      </c>
      <c r="R62" s="366"/>
      <c r="S62" s="357">
        <f>R62*E62*F62*H62*J62*$S$10</f>
        <v>0</v>
      </c>
      <c r="T62" s="104"/>
      <c r="U62" s="400">
        <f>SUM(T62*E62*F62*H62*J62*$U$10)</f>
        <v>0</v>
      </c>
      <c r="V62" s="104"/>
      <c r="W62" s="357">
        <f>SUM(V62*E62*F62*H62*J62*$W$10)</f>
        <v>0</v>
      </c>
      <c r="X62" s="104"/>
      <c r="Y62" s="400">
        <f>SUM(X62*E62*F62*H62*J62*$Y$10)</f>
        <v>0</v>
      </c>
      <c r="Z62" s="366"/>
      <c r="AA62" s="400">
        <f>SUM(Z62*E62*F62*H62*J62*$AA$10)</f>
        <v>0</v>
      </c>
      <c r="AB62" s="366"/>
      <c r="AC62" s="400">
        <f>SUM(AB62*E62*F62*H62*J62*$AC$10)</f>
        <v>0</v>
      </c>
      <c r="AD62" s="366"/>
      <c r="AE62" s="400">
        <f>SUM(AD62*E62*F62*H62*K62*$AE$10)</f>
        <v>0</v>
      </c>
      <c r="AF62" s="366"/>
      <c r="AG62" s="400">
        <f>SUM(AF62*E62*F62*H62*K62*$AG$10)</f>
        <v>0</v>
      </c>
      <c r="AH62" s="104"/>
      <c r="AI62" s="400">
        <f>SUM(AH62*E62*F62*H62*J62*$AI$10)</f>
        <v>0</v>
      </c>
      <c r="AJ62" s="366"/>
      <c r="AK62" s="357">
        <f>SUM(AJ62*E62*F62*H62*J62*$AK$10)</f>
        <v>0</v>
      </c>
      <c r="AL62" s="104"/>
      <c r="AM62" s="400">
        <f>SUM(AL62*E62*F62*H62*J62*$AM$10)</f>
        <v>0</v>
      </c>
      <c r="AN62" s="97"/>
      <c r="AO62" s="400">
        <f>SUM(AN62*E62*F62*H62*J62*$AO$10)</f>
        <v>0</v>
      </c>
      <c r="AP62" s="366"/>
      <c r="AQ62" s="400">
        <f>SUM(E62*F62*H62*J62*AP62*$AQ$10)</f>
        <v>0</v>
      </c>
      <c r="AR62" s="366"/>
      <c r="AS62" s="400">
        <f>SUM(AR62*E62*F62*H62*J62*$AS$10)</f>
        <v>0</v>
      </c>
      <c r="AT62" s="104"/>
      <c r="AU62" s="400">
        <f>SUM(AT62*E62*F62*H62*J62*$AU$10)</f>
        <v>0</v>
      </c>
      <c r="AV62" s="104"/>
      <c r="AW62" s="357">
        <f>SUM(AV62*E62*F62*H62*J62*$AW$10)</f>
        <v>0</v>
      </c>
      <c r="AX62" s="104"/>
      <c r="AY62" s="400">
        <f>SUM(AX62*E62*F62*H62*J62*$AY$10)</f>
        <v>0</v>
      </c>
      <c r="AZ62" s="104"/>
      <c r="BA62" s="400">
        <f>SUM(AZ62*E62*F62*H62*J62*$BA$10)</f>
        <v>0</v>
      </c>
      <c r="BB62" s="104"/>
      <c r="BC62" s="400">
        <f>SUM(BB62*E62*F62*H62*J62*$BC$10)</f>
        <v>0</v>
      </c>
      <c r="BD62" s="104"/>
      <c r="BE62" s="400">
        <f>SUM(BD62*E62*F62*H62*J62*$BE$10)</f>
        <v>0</v>
      </c>
      <c r="BF62" s="104"/>
      <c r="BG62" s="400">
        <f>BF62*E62*F62*H62*J62*$BG$10</f>
        <v>0</v>
      </c>
      <c r="BH62" s="104"/>
      <c r="BI62" s="400">
        <f>BH62*E62*F62*H62*J62*$BI$10</f>
        <v>0</v>
      </c>
      <c r="BJ62" s="104"/>
      <c r="BK62" s="400">
        <f>BJ62*E62*F62*H62*J62*$BK$10</f>
        <v>0</v>
      </c>
      <c r="BL62" s="104"/>
      <c r="BM62" s="400">
        <f>SUM(BL62*E62*F62*H62*J62*$BM$10)</f>
        <v>0</v>
      </c>
      <c r="BN62" s="104"/>
      <c r="BO62" s="400">
        <f>SUM(BN62*E62*F62*H62*J62*$BO$10)</f>
        <v>0</v>
      </c>
      <c r="BP62" s="104"/>
      <c r="BQ62" s="400">
        <f>SUM(BP62*E62*F62*H62*J62*$BQ$10)</f>
        <v>0</v>
      </c>
      <c r="BR62" s="104"/>
      <c r="BS62" s="400">
        <f>SUM(BR62*E62*F62*H62*J62*$BS$10)</f>
        <v>0</v>
      </c>
      <c r="BT62" s="104"/>
      <c r="BU62" s="400">
        <f>SUM(BT62*E62*F62*H62*J62*$BU$10)</f>
        <v>0</v>
      </c>
      <c r="BV62" s="350"/>
      <c r="BW62" s="329">
        <f>BV62*E62*F62*H62*J62*$BW$10</f>
        <v>0</v>
      </c>
      <c r="BX62" s="104"/>
      <c r="BY62" s="400">
        <f>SUM(BX62*E62*F62*H62*J62*$BY$10)</f>
        <v>0</v>
      </c>
      <c r="BZ62" s="366"/>
      <c r="CA62" s="400">
        <f>SUM(BZ62*E62*F62*H62*J62*$CA$10)</f>
        <v>0</v>
      </c>
      <c r="CB62" s="104"/>
      <c r="CC62" s="400">
        <f>SUM(CB62*E62*F62*H62*J62*$CC$10)</f>
        <v>0</v>
      </c>
      <c r="CD62" s="104"/>
      <c r="CE62" s="400">
        <f>SUM(CD62*E62*F62*H62*J62*$CE$10)</f>
        <v>0</v>
      </c>
      <c r="CF62" s="104"/>
      <c r="CG62" s="400">
        <f>CF62*E62*F62*H62*J62*$CG$10</f>
        <v>0</v>
      </c>
      <c r="CH62" s="104"/>
      <c r="CI62" s="400">
        <f>SUM(CH62*E62*F62*H62*J62*$CI$10)</f>
        <v>0</v>
      </c>
      <c r="CJ62" s="366"/>
      <c r="CK62" s="400">
        <f>SUM(CJ62*E62*F62*H62*K62*$CK$10)</f>
        <v>0</v>
      </c>
      <c r="CL62" s="104"/>
      <c r="CM62" s="400">
        <f>SUM(CL62*E62*F62*H62*K62*$CM$10)</f>
        <v>0</v>
      </c>
      <c r="CN62" s="104"/>
      <c r="CO62" s="400">
        <f>SUM(CN62*E62*F62*H62*K62*$CO$10)</f>
        <v>0</v>
      </c>
      <c r="CP62" s="366"/>
      <c r="CQ62" s="400">
        <f>SUM(CP62*E62*F62*H62*K62*$CQ$10)</f>
        <v>0</v>
      </c>
      <c r="CR62" s="366"/>
      <c r="CS62" s="400">
        <f>SUM(CR62*E62*F62*H62*K62*$CS$10)</f>
        <v>0</v>
      </c>
      <c r="CT62" s="366"/>
      <c r="CU62" s="400">
        <f>SUM(CT62*E62*F62*H62*K62*$CU$10)</f>
        <v>0</v>
      </c>
      <c r="CV62" s="104"/>
      <c r="CW62" s="400">
        <f>SUM(CV62*E62*F62*H62*K62*$CW$10)</f>
        <v>0</v>
      </c>
      <c r="CX62" s="104"/>
      <c r="CY62" s="400">
        <f>SUM(CX62*E62*F62*H62*K62*$CY$10)</f>
        <v>0</v>
      </c>
      <c r="CZ62" s="104"/>
      <c r="DA62" s="400">
        <f>SUM(CZ62*E62*F62*H62*K62*$DA$10)</f>
        <v>0</v>
      </c>
      <c r="DB62" s="366"/>
      <c r="DC62" s="400">
        <f>SUM(DB62*E62*F62*H62*K62*$DC$10)</f>
        <v>0</v>
      </c>
      <c r="DD62" s="104"/>
      <c r="DE62" s="400">
        <f>SUM(DD62*E62*F62*H62*K62*$DE$10)</f>
        <v>0</v>
      </c>
      <c r="DF62" s="104"/>
      <c r="DG62" s="400">
        <f>SUM(DF62*E62*F62*H62*K62*$DG$10)</f>
        <v>0</v>
      </c>
      <c r="DH62" s="104"/>
      <c r="DI62" s="400">
        <f>SUM(DH62*E62*F62*H62*K62*$DI$10)</f>
        <v>0</v>
      </c>
      <c r="DJ62" s="104"/>
      <c r="DK62" s="400">
        <f>SUM(DJ62*E62*F62*H62*K62*$DK$10)</f>
        <v>0</v>
      </c>
      <c r="DL62" s="104"/>
      <c r="DM62" s="400">
        <f>SUM(DL62*E62*F62*H62*K62*$DM$10)</f>
        <v>0</v>
      </c>
      <c r="DN62" s="104"/>
      <c r="DO62" s="400">
        <f>DN62*E62*F62*H62*K62*$DO$10</f>
        <v>0</v>
      </c>
      <c r="DP62" s="104"/>
      <c r="DQ62" s="400">
        <f>SUM(DP62*E62*F62*H62*K62*$DQ$10)</f>
        <v>0</v>
      </c>
      <c r="DR62" s="104"/>
      <c r="DS62" s="400">
        <f>SUM(DR62*E62*F62*H62*K62*$DS$10)</f>
        <v>0</v>
      </c>
      <c r="DT62" s="104"/>
      <c r="DU62" s="400">
        <f>SUM(DT62*E62*F62*H62*L62*$DU$10)</f>
        <v>0</v>
      </c>
      <c r="DV62" s="104"/>
      <c r="DW62" s="400">
        <f>SUM(DV62*E62*F62*H62*M62*$DW$10)</f>
        <v>0</v>
      </c>
      <c r="DX62" s="97"/>
      <c r="DY62" s="400">
        <f>SUM(DX62*E62*F62*H62*J62*$DY$10)</f>
        <v>0</v>
      </c>
      <c r="DZ62" s="97"/>
      <c r="EA62" s="401">
        <f>SUM(DZ62*E62*F62*H62*J62*$EA$10)</f>
        <v>0</v>
      </c>
      <c r="EB62" s="104"/>
      <c r="EC62" s="400">
        <f>SUM(EB62*E62*F62*H62*J62*$EC$10)</f>
        <v>0</v>
      </c>
      <c r="ED62" s="104"/>
      <c r="EE62" s="400">
        <f>SUM(ED62*E62*F62*H62*J62*$EE$10)</f>
        <v>0</v>
      </c>
      <c r="EF62" s="97"/>
      <c r="EG62" s="400">
        <f>EF62*E62*F62*H62*J62*$EG$10</f>
        <v>0</v>
      </c>
      <c r="EH62" s="97"/>
      <c r="EI62" s="400">
        <f>EH62*E62*F62*H62*J62*$EI$10</f>
        <v>0</v>
      </c>
      <c r="EJ62" s="97"/>
      <c r="EK62" s="400"/>
      <c r="EL62" s="402">
        <f t="shared" si="97"/>
        <v>0</v>
      </c>
      <c r="EM62" s="402">
        <f t="shared" si="97"/>
        <v>0</v>
      </c>
    </row>
    <row r="63" spans="1:143" s="355" customFormat="1" ht="90" x14ac:dyDescent="0.25">
      <c r="A63" s="91"/>
      <c r="B63" s="91">
        <v>33</v>
      </c>
      <c r="C63" s="245" t="s">
        <v>1009</v>
      </c>
      <c r="D63" s="168" t="s">
        <v>1010</v>
      </c>
      <c r="E63" s="246">
        <v>13540</v>
      </c>
      <c r="F63" s="93">
        <v>5.07</v>
      </c>
      <c r="G63" s="93"/>
      <c r="H63" s="247">
        <v>1</v>
      </c>
      <c r="I63" s="248"/>
      <c r="J63" s="95">
        <v>1.4</v>
      </c>
      <c r="K63" s="95">
        <v>1.68</v>
      </c>
      <c r="L63" s="95">
        <v>2.23</v>
      </c>
      <c r="M63" s="96">
        <v>2.57</v>
      </c>
      <c r="N63" s="104"/>
      <c r="O63" s="400">
        <f>N63*E63*F63*H63*J63*$O$10</f>
        <v>0</v>
      </c>
      <c r="P63" s="366"/>
      <c r="Q63" s="400">
        <f>P63*E63*F63*H63*J63*$Q$10</f>
        <v>0</v>
      </c>
      <c r="R63" s="366"/>
      <c r="S63" s="357">
        <f>R63*E63*F63*H63*J63*$S$10</f>
        <v>0</v>
      </c>
      <c r="T63" s="104"/>
      <c r="U63" s="400">
        <f>SUM(T63*E63*F63*H63*J63*$U$10)</f>
        <v>0</v>
      </c>
      <c r="V63" s="104"/>
      <c r="W63" s="357">
        <f>SUM(V63*E63*F63*H63*J63*$W$10)</f>
        <v>0</v>
      </c>
      <c r="X63" s="104"/>
      <c r="Y63" s="400">
        <f>SUM(X63*E63*F63*H63*J63*$Y$10)</f>
        <v>0</v>
      </c>
      <c r="Z63" s="366"/>
      <c r="AA63" s="400">
        <f>SUM(Z63*E63*F63*H63*J63*$AA$10)</f>
        <v>0</v>
      </c>
      <c r="AB63" s="366"/>
      <c r="AC63" s="400">
        <f>SUM(AB63*E63*F63*H63*J63*$AC$10)</f>
        <v>0</v>
      </c>
      <c r="AD63" s="366"/>
      <c r="AE63" s="400">
        <f>SUM(AD63*E63*F63*H63*K63*$AE$10)</f>
        <v>0</v>
      </c>
      <c r="AF63" s="366"/>
      <c r="AG63" s="400">
        <f>SUM(AF63*E63*F63*H63*K63*$AG$10)</f>
        <v>0</v>
      </c>
      <c r="AH63" s="104"/>
      <c r="AI63" s="400">
        <f>SUM(AH63*E63*F63*H63*J63*$AI$10)</f>
        <v>0</v>
      </c>
      <c r="AJ63" s="366"/>
      <c r="AK63" s="357">
        <f>SUM(AJ63*E63*F63*H63*J63*$AK$10)</f>
        <v>0</v>
      </c>
      <c r="AL63" s="104"/>
      <c r="AM63" s="400">
        <f>SUM(AL63*E63*F63*H63*J63*$AM$10)</f>
        <v>0</v>
      </c>
      <c r="AN63" s="113"/>
      <c r="AO63" s="400">
        <f>SUM(AN63*E63*F63*H63*J63*$AO$10)</f>
        <v>0</v>
      </c>
      <c r="AP63" s="366"/>
      <c r="AQ63" s="400">
        <f>SUM(E63*F63*H63*J63*AP63*$AQ$10)</f>
        <v>0</v>
      </c>
      <c r="AR63" s="366"/>
      <c r="AS63" s="400">
        <f>SUM(AR63*E63*F63*H63*J63*$AS$10)</f>
        <v>0</v>
      </c>
      <c r="AT63" s="104"/>
      <c r="AU63" s="400">
        <f>SUM(AT63*E63*F63*H63*J63*$AU$10)</f>
        <v>0</v>
      </c>
      <c r="AV63" s="104"/>
      <c r="AW63" s="357">
        <f>SUM(AV63*E63*F63*H63*J63*$AW$10)</f>
        <v>0</v>
      </c>
      <c r="AX63" s="104"/>
      <c r="AY63" s="400">
        <f>SUM(AX63*E63*F63*H63*J63*$AY$10)</f>
        <v>0</v>
      </c>
      <c r="AZ63" s="104"/>
      <c r="BA63" s="400">
        <f>SUM(AZ63*E63*F63*H63*J63*$BA$10)</f>
        <v>0</v>
      </c>
      <c r="BB63" s="104"/>
      <c r="BC63" s="400">
        <f>SUM(BB63*E63*F63*H63*J63*$BC$10)</f>
        <v>0</v>
      </c>
      <c r="BD63" s="104"/>
      <c r="BE63" s="400">
        <f>SUM(BD63*E63*F63*H63*J63*$BE$10)</f>
        <v>0</v>
      </c>
      <c r="BF63" s="104"/>
      <c r="BG63" s="400">
        <f>BF63*E63*F63*H63*J63*$BG$10</f>
        <v>0</v>
      </c>
      <c r="BH63" s="104"/>
      <c r="BI63" s="400">
        <f>BH63*E63*F63*H63*J63*$BI$10</f>
        <v>0</v>
      </c>
      <c r="BJ63" s="104"/>
      <c r="BK63" s="400">
        <f>BJ63*E63*F63*H63*J63*$BK$10</f>
        <v>0</v>
      </c>
      <c r="BL63" s="104"/>
      <c r="BM63" s="400">
        <f>SUM(BL63*E63*F63*H63*J63*$BM$10)</f>
        <v>0</v>
      </c>
      <c r="BN63" s="104"/>
      <c r="BO63" s="400">
        <f>SUM(BN63*E63*F63*H63*J63*$BO$10)</f>
        <v>0</v>
      </c>
      <c r="BP63" s="104"/>
      <c r="BQ63" s="400">
        <f>SUM(BP63*E63*F63*H63*J63*$BQ$10)</f>
        <v>0</v>
      </c>
      <c r="BR63" s="104"/>
      <c r="BS63" s="400">
        <f>SUM(BR63*E63*F63*H63*J63*$BS$10)</f>
        <v>0</v>
      </c>
      <c r="BT63" s="104"/>
      <c r="BU63" s="400">
        <f>SUM(BT63*E63*F63*H63*J63*$BU$10)</f>
        <v>0</v>
      </c>
      <c r="BV63" s="350"/>
      <c r="BW63" s="329">
        <f>BV63*E63*F63*H63*J63*$BW$10</f>
        <v>0</v>
      </c>
      <c r="BX63" s="104"/>
      <c r="BY63" s="400">
        <f>SUM(BX63*E63*F63*H63*J63*$BY$10)</f>
        <v>0</v>
      </c>
      <c r="BZ63" s="366"/>
      <c r="CA63" s="400">
        <f>SUM(BZ63*E63*F63*H63*J63*$CA$10)</f>
        <v>0</v>
      </c>
      <c r="CB63" s="104"/>
      <c r="CC63" s="400">
        <f>SUM(CB63*E63*F63*H63*J63*$CC$10)</f>
        <v>0</v>
      </c>
      <c r="CD63" s="104"/>
      <c r="CE63" s="400">
        <f>SUM(CD63*E63*F63*H63*J63*$CE$10)</f>
        <v>0</v>
      </c>
      <c r="CF63" s="104"/>
      <c r="CG63" s="400">
        <f>CF63*E63*F63*H63*J63*$CG$10</f>
        <v>0</v>
      </c>
      <c r="CH63" s="104"/>
      <c r="CI63" s="400">
        <f>SUM(CH63*E63*F63*H63*J63*$CI$10)</f>
        <v>0</v>
      </c>
      <c r="CJ63" s="366"/>
      <c r="CK63" s="400">
        <f>SUM(CJ63*E63*F63*H63*K63*$CK$10)</f>
        <v>0</v>
      </c>
      <c r="CL63" s="104"/>
      <c r="CM63" s="400">
        <f>SUM(CL63*E63*F63*H63*K63*$CM$10)</f>
        <v>0</v>
      </c>
      <c r="CN63" s="104"/>
      <c r="CO63" s="400">
        <f>SUM(CN63*E63*F63*H63*K63*$CO$10)</f>
        <v>0</v>
      </c>
      <c r="CP63" s="366"/>
      <c r="CQ63" s="400">
        <f>SUM(CP63*E63*F63*H63*K63*$CQ$10)</f>
        <v>0</v>
      </c>
      <c r="CR63" s="366"/>
      <c r="CS63" s="400">
        <f>SUM(CR63*E63*F63*H63*K63*$CS$10)</f>
        <v>0</v>
      </c>
      <c r="CT63" s="366"/>
      <c r="CU63" s="400">
        <f>SUM(CT63*E63*F63*H63*K63*$CU$10)</f>
        <v>0</v>
      </c>
      <c r="CV63" s="104"/>
      <c r="CW63" s="400">
        <f>SUM(CV63*E63*F63*H63*K63*$CW$10)</f>
        <v>0</v>
      </c>
      <c r="CX63" s="104"/>
      <c r="CY63" s="400">
        <f>SUM(CX63*E63*F63*H63*K63*$CY$10)</f>
        <v>0</v>
      </c>
      <c r="CZ63" s="104"/>
      <c r="DA63" s="400">
        <f>SUM(CZ63*E63*F63*H63*K63*$DA$10)</f>
        <v>0</v>
      </c>
      <c r="DB63" s="366"/>
      <c r="DC63" s="400">
        <f>SUM(DB63*E63*F63*H63*K63*$DC$10)</f>
        <v>0</v>
      </c>
      <c r="DD63" s="104"/>
      <c r="DE63" s="400">
        <f>SUM(DD63*E63*F63*H63*K63*$DE$10)</f>
        <v>0</v>
      </c>
      <c r="DF63" s="104"/>
      <c r="DG63" s="400">
        <f>SUM(DF63*E63*F63*H63*K63*$DG$10)</f>
        <v>0</v>
      </c>
      <c r="DH63" s="104"/>
      <c r="DI63" s="400">
        <f>SUM(DH63*E63*F63*H63*K63*$DI$10)</f>
        <v>0</v>
      </c>
      <c r="DJ63" s="104"/>
      <c r="DK63" s="400">
        <f>SUM(DJ63*E63*F63*H63*K63*$DK$10)</f>
        <v>0</v>
      </c>
      <c r="DL63" s="104"/>
      <c r="DM63" s="400">
        <f>SUM(DL63*E63*F63*H63*K63*$DM$10)</f>
        <v>0</v>
      </c>
      <c r="DN63" s="104"/>
      <c r="DO63" s="400">
        <f>DN63*E63*F63*H63*K63*$DO$10</f>
        <v>0</v>
      </c>
      <c r="DP63" s="104"/>
      <c r="DQ63" s="400">
        <f>SUM(DP63*E63*F63*H63*K63*$DQ$10)</f>
        <v>0</v>
      </c>
      <c r="DR63" s="104"/>
      <c r="DS63" s="400">
        <f>SUM(DR63*E63*F63*H63*K63*$DS$10)</f>
        <v>0</v>
      </c>
      <c r="DT63" s="104"/>
      <c r="DU63" s="400">
        <f>SUM(DT63*E63*F63*H63*L63*$DU$10)</f>
        <v>0</v>
      </c>
      <c r="DV63" s="104"/>
      <c r="DW63" s="400">
        <f>SUM(DV63*E63*F63*H63*M63*$DW$10)</f>
        <v>0</v>
      </c>
      <c r="DX63" s="113"/>
      <c r="DY63" s="400">
        <f>SUM(DX63*E63*F63*H63*J63*$DY$10)</f>
        <v>0</v>
      </c>
      <c r="DZ63" s="104"/>
      <c r="EA63" s="401">
        <f>SUM(DZ63*E63*F63*H63*J63*$EA$10)</f>
        <v>0</v>
      </c>
      <c r="EB63" s="104"/>
      <c r="EC63" s="400">
        <f>SUM(EB63*E63*F63*H63*J63*$EC$10)</f>
        <v>0</v>
      </c>
      <c r="ED63" s="104"/>
      <c r="EE63" s="400">
        <f>SUM(ED63*E63*F63*H63*J63*$EE$10)</f>
        <v>0</v>
      </c>
      <c r="EF63" s="104"/>
      <c r="EG63" s="400">
        <f>EF63*E63*F63*H63*J63*$EG$10</f>
        <v>0</v>
      </c>
      <c r="EH63" s="97"/>
      <c r="EI63" s="400">
        <f>EH63*E63*F63*H63*J63*$EI$10</f>
        <v>0</v>
      </c>
      <c r="EJ63" s="97"/>
      <c r="EK63" s="400"/>
      <c r="EL63" s="402">
        <f t="shared" si="97"/>
        <v>0</v>
      </c>
      <c r="EM63" s="402">
        <f t="shared" si="97"/>
        <v>0</v>
      </c>
    </row>
    <row r="64" spans="1:143" s="355" customFormat="1" x14ac:dyDescent="0.25">
      <c r="A64" s="91">
        <v>14</v>
      </c>
      <c r="B64" s="91"/>
      <c r="C64" s="240" t="s">
        <v>1011</v>
      </c>
      <c r="D64" s="243" t="s">
        <v>303</v>
      </c>
      <c r="E64" s="246">
        <v>13540</v>
      </c>
      <c r="F64" s="93">
        <v>1.7</v>
      </c>
      <c r="G64" s="93"/>
      <c r="H64" s="236">
        <v>1</v>
      </c>
      <c r="I64" s="68"/>
      <c r="J64" s="95">
        <v>1.4</v>
      </c>
      <c r="K64" s="95">
        <v>1.68</v>
      </c>
      <c r="L64" s="95">
        <v>2.23</v>
      </c>
      <c r="M64" s="96">
        <v>2.57</v>
      </c>
      <c r="N64" s="156">
        <f>SUM(N65:N66)</f>
        <v>0</v>
      </c>
      <c r="O64" s="407">
        <f t="shared" ref="O64:BZ64" si="98">SUM(O65:O66)</f>
        <v>0</v>
      </c>
      <c r="P64" s="407">
        <f t="shared" si="98"/>
        <v>0</v>
      </c>
      <c r="Q64" s="407">
        <f t="shared" si="98"/>
        <v>0</v>
      </c>
      <c r="R64" s="407">
        <f t="shared" si="98"/>
        <v>0</v>
      </c>
      <c r="S64" s="407">
        <f t="shared" si="98"/>
        <v>0</v>
      </c>
      <c r="T64" s="156">
        <f t="shared" si="98"/>
        <v>0</v>
      </c>
      <c r="U64" s="407">
        <f t="shared" si="98"/>
        <v>0</v>
      </c>
      <c r="V64" s="156">
        <f t="shared" si="98"/>
        <v>0</v>
      </c>
      <c r="W64" s="407">
        <f t="shared" si="98"/>
        <v>0</v>
      </c>
      <c r="X64" s="156">
        <f t="shared" si="98"/>
        <v>0</v>
      </c>
      <c r="Y64" s="407">
        <f t="shared" si="98"/>
        <v>0</v>
      </c>
      <c r="Z64" s="407">
        <f t="shared" si="98"/>
        <v>0</v>
      </c>
      <c r="AA64" s="407">
        <f t="shared" si="98"/>
        <v>0</v>
      </c>
      <c r="AB64" s="407">
        <f t="shared" si="98"/>
        <v>0</v>
      </c>
      <c r="AC64" s="407">
        <f t="shared" si="98"/>
        <v>0</v>
      </c>
      <c r="AD64" s="407">
        <f t="shared" si="98"/>
        <v>0</v>
      </c>
      <c r="AE64" s="407">
        <f t="shared" si="98"/>
        <v>0</v>
      </c>
      <c r="AF64" s="407">
        <f t="shared" si="98"/>
        <v>0</v>
      </c>
      <c r="AG64" s="407">
        <f t="shared" si="98"/>
        <v>0</v>
      </c>
      <c r="AH64" s="156">
        <f t="shared" si="98"/>
        <v>135</v>
      </c>
      <c r="AI64" s="407">
        <f t="shared" si="98"/>
        <v>7179585</v>
      </c>
      <c r="AJ64" s="407">
        <f t="shared" si="98"/>
        <v>0</v>
      </c>
      <c r="AK64" s="407">
        <f t="shared" si="98"/>
        <v>0</v>
      </c>
      <c r="AL64" s="156">
        <f t="shared" si="98"/>
        <v>0</v>
      </c>
      <c r="AM64" s="407">
        <f t="shared" si="98"/>
        <v>0</v>
      </c>
      <c r="AN64" s="156">
        <f t="shared" si="98"/>
        <v>0</v>
      </c>
      <c r="AO64" s="407">
        <f t="shared" si="98"/>
        <v>0</v>
      </c>
      <c r="AP64" s="407">
        <f t="shared" si="98"/>
        <v>0</v>
      </c>
      <c r="AQ64" s="407">
        <f t="shared" si="98"/>
        <v>0</v>
      </c>
      <c r="AR64" s="407">
        <f t="shared" si="98"/>
        <v>0</v>
      </c>
      <c r="AS64" s="407">
        <f t="shared" si="98"/>
        <v>0</v>
      </c>
      <c r="AT64" s="156">
        <f t="shared" si="98"/>
        <v>0</v>
      </c>
      <c r="AU64" s="407">
        <f t="shared" si="98"/>
        <v>0</v>
      </c>
      <c r="AV64" s="156">
        <f t="shared" si="98"/>
        <v>0</v>
      </c>
      <c r="AW64" s="407">
        <f t="shared" si="98"/>
        <v>0</v>
      </c>
      <c r="AX64" s="156">
        <f t="shared" si="98"/>
        <v>0</v>
      </c>
      <c r="AY64" s="407">
        <f t="shared" si="98"/>
        <v>0</v>
      </c>
      <c r="AZ64" s="156">
        <f t="shared" si="98"/>
        <v>0</v>
      </c>
      <c r="BA64" s="407">
        <f t="shared" si="98"/>
        <v>0</v>
      </c>
      <c r="BB64" s="156">
        <f t="shared" si="98"/>
        <v>0</v>
      </c>
      <c r="BC64" s="407">
        <f t="shared" si="98"/>
        <v>0</v>
      </c>
      <c r="BD64" s="156">
        <f t="shared" si="98"/>
        <v>0</v>
      </c>
      <c r="BE64" s="407">
        <f t="shared" si="98"/>
        <v>0</v>
      </c>
      <c r="BF64" s="156">
        <f t="shared" si="98"/>
        <v>0</v>
      </c>
      <c r="BG64" s="407">
        <f t="shared" si="98"/>
        <v>0</v>
      </c>
      <c r="BH64" s="156">
        <f t="shared" si="98"/>
        <v>0</v>
      </c>
      <c r="BI64" s="407">
        <f t="shared" si="98"/>
        <v>0</v>
      </c>
      <c r="BJ64" s="156">
        <f t="shared" si="98"/>
        <v>0</v>
      </c>
      <c r="BK64" s="407">
        <f t="shared" si="98"/>
        <v>0</v>
      </c>
      <c r="BL64" s="156">
        <f t="shared" si="98"/>
        <v>0</v>
      </c>
      <c r="BM64" s="407">
        <f t="shared" si="98"/>
        <v>0</v>
      </c>
      <c r="BN64" s="156">
        <f t="shared" si="98"/>
        <v>0</v>
      </c>
      <c r="BO64" s="407">
        <f t="shared" si="98"/>
        <v>0</v>
      </c>
      <c r="BP64" s="156">
        <f t="shared" si="98"/>
        <v>0</v>
      </c>
      <c r="BQ64" s="407">
        <f t="shared" si="98"/>
        <v>0</v>
      </c>
      <c r="BR64" s="156">
        <f t="shared" si="98"/>
        <v>0</v>
      </c>
      <c r="BS64" s="407">
        <f t="shared" si="98"/>
        <v>0</v>
      </c>
      <c r="BT64" s="156">
        <f t="shared" si="98"/>
        <v>0</v>
      </c>
      <c r="BU64" s="407">
        <f t="shared" si="98"/>
        <v>0</v>
      </c>
      <c r="BV64" s="352">
        <f t="shared" si="98"/>
        <v>0</v>
      </c>
      <c r="BW64" s="352">
        <f t="shared" si="98"/>
        <v>0</v>
      </c>
      <c r="BX64" s="156">
        <f t="shared" si="98"/>
        <v>0</v>
      </c>
      <c r="BY64" s="407">
        <f t="shared" si="98"/>
        <v>0</v>
      </c>
      <c r="BZ64" s="407">
        <f t="shared" si="98"/>
        <v>0</v>
      </c>
      <c r="CA64" s="407">
        <f t="shared" ref="CA64:EM64" si="99">SUM(CA65:CA66)</f>
        <v>0</v>
      </c>
      <c r="CB64" s="156">
        <f t="shared" si="99"/>
        <v>0</v>
      </c>
      <c r="CC64" s="407">
        <f t="shared" si="99"/>
        <v>0</v>
      </c>
      <c r="CD64" s="156">
        <f t="shared" si="99"/>
        <v>0</v>
      </c>
      <c r="CE64" s="407">
        <f t="shared" si="99"/>
        <v>0</v>
      </c>
      <c r="CF64" s="156">
        <f t="shared" si="99"/>
        <v>0</v>
      </c>
      <c r="CG64" s="407">
        <f t="shared" si="99"/>
        <v>0</v>
      </c>
      <c r="CH64" s="156">
        <f t="shared" si="99"/>
        <v>0</v>
      </c>
      <c r="CI64" s="407">
        <f t="shared" si="99"/>
        <v>0</v>
      </c>
      <c r="CJ64" s="407">
        <f t="shared" si="99"/>
        <v>0</v>
      </c>
      <c r="CK64" s="407">
        <f t="shared" si="99"/>
        <v>0</v>
      </c>
      <c r="CL64" s="156">
        <f t="shared" si="99"/>
        <v>0</v>
      </c>
      <c r="CM64" s="407">
        <f t="shared" si="99"/>
        <v>0</v>
      </c>
      <c r="CN64" s="156">
        <f t="shared" si="99"/>
        <v>0</v>
      </c>
      <c r="CO64" s="407">
        <f t="shared" si="99"/>
        <v>0</v>
      </c>
      <c r="CP64" s="407">
        <f t="shared" si="99"/>
        <v>0</v>
      </c>
      <c r="CQ64" s="407">
        <f t="shared" si="99"/>
        <v>0</v>
      </c>
      <c r="CR64" s="407">
        <f t="shared" si="99"/>
        <v>0</v>
      </c>
      <c r="CS64" s="407">
        <f t="shared" si="99"/>
        <v>0</v>
      </c>
      <c r="CT64" s="407">
        <f t="shared" si="99"/>
        <v>0</v>
      </c>
      <c r="CU64" s="407">
        <f t="shared" si="99"/>
        <v>0</v>
      </c>
      <c r="CV64" s="156">
        <f t="shared" si="99"/>
        <v>0</v>
      </c>
      <c r="CW64" s="407">
        <f t="shared" si="99"/>
        <v>0</v>
      </c>
      <c r="CX64" s="156">
        <f t="shared" si="99"/>
        <v>0</v>
      </c>
      <c r="CY64" s="407">
        <f t="shared" si="99"/>
        <v>0</v>
      </c>
      <c r="CZ64" s="156">
        <f t="shared" si="99"/>
        <v>0</v>
      </c>
      <c r="DA64" s="407">
        <f t="shared" si="99"/>
        <v>0</v>
      </c>
      <c r="DB64" s="407">
        <f t="shared" si="99"/>
        <v>0</v>
      </c>
      <c r="DC64" s="407">
        <f t="shared" si="99"/>
        <v>0</v>
      </c>
      <c r="DD64" s="156">
        <f t="shared" si="99"/>
        <v>0</v>
      </c>
      <c r="DE64" s="407">
        <f t="shared" si="99"/>
        <v>0</v>
      </c>
      <c r="DF64" s="156">
        <f t="shared" si="99"/>
        <v>0</v>
      </c>
      <c r="DG64" s="407">
        <f t="shared" si="99"/>
        <v>0</v>
      </c>
      <c r="DH64" s="156">
        <f t="shared" si="99"/>
        <v>0</v>
      </c>
      <c r="DI64" s="407">
        <f t="shared" si="99"/>
        <v>0</v>
      </c>
      <c r="DJ64" s="156">
        <f t="shared" si="99"/>
        <v>0</v>
      </c>
      <c r="DK64" s="407">
        <f t="shared" si="99"/>
        <v>0</v>
      </c>
      <c r="DL64" s="156">
        <f t="shared" si="99"/>
        <v>0</v>
      </c>
      <c r="DM64" s="407">
        <f t="shared" si="99"/>
        <v>0</v>
      </c>
      <c r="DN64" s="156">
        <f t="shared" si="99"/>
        <v>0</v>
      </c>
      <c r="DO64" s="407">
        <f t="shared" si="99"/>
        <v>0</v>
      </c>
      <c r="DP64" s="156">
        <f t="shared" si="99"/>
        <v>0</v>
      </c>
      <c r="DQ64" s="407">
        <f t="shared" si="99"/>
        <v>0</v>
      </c>
      <c r="DR64" s="156">
        <f t="shared" si="99"/>
        <v>0</v>
      </c>
      <c r="DS64" s="407">
        <f t="shared" si="99"/>
        <v>0</v>
      </c>
      <c r="DT64" s="156">
        <f t="shared" si="99"/>
        <v>0</v>
      </c>
      <c r="DU64" s="407">
        <f t="shared" si="99"/>
        <v>0</v>
      </c>
      <c r="DV64" s="156">
        <f t="shared" si="99"/>
        <v>0</v>
      </c>
      <c r="DW64" s="407">
        <f t="shared" si="99"/>
        <v>0</v>
      </c>
      <c r="DX64" s="156">
        <f t="shared" si="99"/>
        <v>0</v>
      </c>
      <c r="DY64" s="407">
        <f t="shared" si="99"/>
        <v>0</v>
      </c>
      <c r="DZ64" s="156">
        <f t="shared" si="99"/>
        <v>0</v>
      </c>
      <c r="EA64" s="407">
        <f t="shared" si="99"/>
        <v>0</v>
      </c>
      <c r="EB64" s="156">
        <f t="shared" si="99"/>
        <v>0</v>
      </c>
      <c r="EC64" s="407">
        <f t="shared" si="99"/>
        <v>0</v>
      </c>
      <c r="ED64" s="156">
        <f t="shared" si="99"/>
        <v>0</v>
      </c>
      <c r="EE64" s="407">
        <f t="shared" si="99"/>
        <v>0</v>
      </c>
      <c r="EF64" s="156">
        <f t="shared" si="99"/>
        <v>0</v>
      </c>
      <c r="EG64" s="407">
        <f t="shared" si="99"/>
        <v>0</v>
      </c>
      <c r="EH64" s="156">
        <f t="shared" si="99"/>
        <v>0</v>
      </c>
      <c r="EI64" s="407">
        <f t="shared" si="99"/>
        <v>0</v>
      </c>
      <c r="EJ64" s="156">
        <f t="shared" si="99"/>
        <v>0</v>
      </c>
      <c r="EK64" s="407">
        <f t="shared" si="99"/>
        <v>0</v>
      </c>
      <c r="EL64" s="407">
        <f t="shared" si="99"/>
        <v>135</v>
      </c>
      <c r="EM64" s="407">
        <f t="shared" si="99"/>
        <v>7179585</v>
      </c>
    </row>
    <row r="65" spans="1:143" ht="30" x14ac:dyDescent="0.25">
      <c r="A65" s="91"/>
      <c r="B65" s="91">
        <v>34</v>
      </c>
      <c r="C65" s="245" t="s">
        <v>1012</v>
      </c>
      <c r="D65" s="168" t="s">
        <v>1013</v>
      </c>
      <c r="E65" s="246">
        <v>13540</v>
      </c>
      <c r="F65" s="93">
        <v>1.53</v>
      </c>
      <c r="G65" s="93"/>
      <c r="H65" s="247">
        <v>1</v>
      </c>
      <c r="I65" s="248"/>
      <c r="J65" s="95">
        <v>1.4</v>
      </c>
      <c r="K65" s="95">
        <v>1.68</v>
      </c>
      <c r="L65" s="95">
        <v>2.23</v>
      </c>
      <c r="M65" s="96">
        <v>2.57</v>
      </c>
      <c r="N65" s="97"/>
      <c r="O65" s="400">
        <f>N65*E65*F65*H65*J65*$O$10</f>
        <v>0</v>
      </c>
      <c r="P65" s="366"/>
      <c r="Q65" s="400">
        <f>P65*E65*F65*H65*J65*$Q$10</f>
        <v>0</v>
      </c>
      <c r="R65" s="357"/>
      <c r="S65" s="357">
        <f>R65*E65*F65*H65*J65*$S$10</f>
        <v>0</v>
      </c>
      <c r="T65" s="97"/>
      <c r="U65" s="400">
        <f>SUM(T65*E65*F65*H65*J65*$U$10)</f>
        <v>0</v>
      </c>
      <c r="V65" s="97"/>
      <c r="W65" s="357">
        <f>SUM(V65*E65*F65*H65*J65*$W$10)</f>
        <v>0</v>
      </c>
      <c r="X65" s="97"/>
      <c r="Y65" s="400">
        <f>SUM(X65*E65*F65*H65*J65*$Y$10)</f>
        <v>0</v>
      </c>
      <c r="Z65" s="357"/>
      <c r="AA65" s="400">
        <f>SUM(Z65*E65*F65*H65*J65*$AA$10)</f>
        <v>0</v>
      </c>
      <c r="AB65" s="357"/>
      <c r="AC65" s="400">
        <f>SUM(AB65*E65*F65*H65*J65*$AC$10)</f>
        <v>0</v>
      </c>
      <c r="AD65" s="357"/>
      <c r="AE65" s="400">
        <f>SUM(AD65*E65*F65*H65*K65*$AE$10)</f>
        <v>0</v>
      </c>
      <c r="AF65" s="357"/>
      <c r="AG65" s="400">
        <f>SUM(AF65*E65*F65*H65*K65*$AG$10)</f>
        <v>0</v>
      </c>
      <c r="AH65" s="97">
        <v>30</v>
      </c>
      <c r="AI65" s="400">
        <f>SUM(AH65*E65*F65*H65*J65*$AI$10)</f>
        <v>870080.39999999991</v>
      </c>
      <c r="AJ65" s="357"/>
      <c r="AK65" s="357">
        <f>SUM(AJ65*E65*F65*H65*J65*$AK$10)</f>
        <v>0</v>
      </c>
      <c r="AL65" s="97"/>
      <c r="AM65" s="400">
        <f>SUM(AL65*E65*F65*H65*J65*$AM$10)</f>
        <v>0</v>
      </c>
      <c r="AN65" s="97"/>
      <c r="AO65" s="400">
        <f>SUM(AN65*E65*F65*H65*J65*$AO$10)</f>
        <v>0</v>
      </c>
      <c r="AP65" s="357"/>
      <c r="AQ65" s="400">
        <f>SUM(E65*F65*H65*J65*AP65*$AQ$10)</f>
        <v>0</v>
      </c>
      <c r="AR65" s="357"/>
      <c r="AS65" s="400">
        <f>SUM(AR65*E65*F65*H65*J65*$AS$10)</f>
        <v>0</v>
      </c>
      <c r="AT65" s="97"/>
      <c r="AU65" s="400">
        <f>SUM(AT65*E65*F65*H65*J65*$AU$10)</f>
        <v>0</v>
      </c>
      <c r="AV65" s="97"/>
      <c r="AW65" s="357">
        <f>SUM(AV65*E65*F65*H65*J65*$AW$10)</f>
        <v>0</v>
      </c>
      <c r="AX65" s="97"/>
      <c r="AY65" s="400">
        <f>SUM(AX65*E65*F65*H65*J65*$AY$10)</f>
        <v>0</v>
      </c>
      <c r="AZ65" s="97"/>
      <c r="BA65" s="400">
        <f>SUM(AZ65*E65*F65*H65*J65*$BA$10)</f>
        <v>0</v>
      </c>
      <c r="BB65" s="97"/>
      <c r="BC65" s="400">
        <f>SUM(BB65*E65*F65*H65*J65*$BC$10)</f>
        <v>0</v>
      </c>
      <c r="BD65" s="97"/>
      <c r="BE65" s="400">
        <f>SUM(BD65*E65*F65*H65*J65*$BE$10)</f>
        <v>0</v>
      </c>
      <c r="BF65" s="97"/>
      <c r="BG65" s="400">
        <f>BF65*E65*F65*H65*J65*$BG$10</f>
        <v>0</v>
      </c>
      <c r="BH65" s="97"/>
      <c r="BI65" s="400">
        <f>BH65*E65*F65*H65*J65*$BI$10</f>
        <v>0</v>
      </c>
      <c r="BJ65" s="97"/>
      <c r="BK65" s="400">
        <f>BJ65*E65*F65*H65*J65*$BK$10</f>
        <v>0</v>
      </c>
      <c r="BL65" s="97"/>
      <c r="BM65" s="400">
        <f>SUM(BL65*E65*F65*H65*J65*$BM$10)</f>
        <v>0</v>
      </c>
      <c r="BN65" s="97"/>
      <c r="BO65" s="400">
        <f>SUM(BN65*E65*F65*H65*J65*$BO$10)</f>
        <v>0</v>
      </c>
      <c r="BP65" s="97"/>
      <c r="BQ65" s="400">
        <f>SUM(BP65*E65*F65*H65*J65*$BQ$10)</f>
        <v>0</v>
      </c>
      <c r="BR65" s="97"/>
      <c r="BS65" s="400">
        <f>SUM(BR65*E65*F65*H65*J65*$BS$10)</f>
        <v>0</v>
      </c>
      <c r="BT65" s="97"/>
      <c r="BU65" s="400">
        <f>SUM(BT65*E65*F65*H65*J65*$BU$10)</f>
        <v>0</v>
      </c>
      <c r="BV65" s="328"/>
      <c r="BW65" s="329">
        <f>BV65*E65*F65*H65*J65*$BW$10</f>
        <v>0</v>
      </c>
      <c r="BX65" s="97"/>
      <c r="BY65" s="400">
        <f>SUM(BX65*E65*F65*H65*J65*$BY$10)</f>
        <v>0</v>
      </c>
      <c r="BZ65" s="357"/>
      <c r="CA65" s="400">
        <f>SUM(BZ65*E65*F65*H65*J65*$CA$10)</f>
        <v>0</v>
      </c>
      <c r="CB65" s="97"/>
      <c r="CC65" s="400">
        <f>SUM(CB65*E65*F65*H65*J65*$CC$10)</f>
        <v>0</v>
      </c>
      <c r="CD65" s="97"/>
      <c r="CE65" s="400">
        <f>SUM(CD65*E65*F65*H65*J65*$CE$10)</f>
        <v>0</v>
      </c>
      <c r="CF65" s="97"/>
      <c r="CG65" s="400">
        <f>CF65*E65*F65*H65*J65*$CG$10</f>
        <v>0</v>
      </c>
      <c r="CH65" s="113"/>
      <c r="CI65" s="400">
        <f>SUM(CH65*E65*F65*H65*J65*$CI$10)</f>
        <v>0</v>
      </c>
      <c r="CJ65" s="357"/>
      <c r="CK65" s="400">
        <f>SUM(CJ65*E65*F65*H65*K65*$CK$10)</f>
        <v>0</v>
      </c>
      <c r="CL65" s="97"/>
      <c r="CM65" s="400">
        <f>SUM(CL65*E65*F65*H65*K65*$CM$10)</f>
        <v>0</v>
      </c>
      <c r="CN65" s="97"/>
      <c r="CO65" s="400">
        <f>SUM(CN65*E65*F65*H65*K65*$CO$10)</f>
        <v>0</v>
      </c>
      <c r="CP65" s="357"/>
      <c r="CQ65" s="400">
        <f>SUM(CP65*E65*F65*H65*K65*$CQ$10)</f>
        <v>0</v>
      </c>
      <c r="CR65" s="357"/>
      <c r="CS65" s="400">
        <f>SUM(CR65*E65*F65*H65*K65*$CS$10)</f>
        <v>0</v>
      </c>
      <c r="CT65" s="357"/>
      <c r="CU65" s="400">
        <f>SUM(CT65*E65*F65*H65*K65*$CU$10)</f>
        <v>0</v>
      </c>
      <c r="CV65" s="97"/>
      <c r="CW65" s="400">
        <f>SUM(CV65*E65*F65*H65*K65*$CW$10)</f>
        <v>0</v>
      </c>
      <c r="CX65" s="97"/>
      <c r="CY65" s="400">
        <f>SUM(CX65*E65*F65*H65*K65*$CY$10)</f>
        <v>0</v>
      </c>
      <c r="CZ65" s="97"/>
      <c r="DA65" s="400">
        <f>SUM(CZ65*E65*F65*H65*K65*$DA$10)</f>
        <v>0</v>
      </c>
      <c r="DB65" s="357"/>
      <c r="DC65" s="400">
        <f>SUM(DB65*E65*F65*H65*K65*$DC$10)</f>
        <v>0</v>
      </c>
      <c r="DD65" s="97"/>
      <c r="DE65" s="400">
        <f>SUM(DD65*E65*F65*H65*K65*$DE$10)</f>
        <v>0</v>
      </c>
      <c r="DF65" s="97"/>
      <c r="DG65" s="400">
        <f>SUM(DF65*E65*F65*H65*K65*$DG$10)</f>
        <v>0</v>
      </c>
      <c r="DH65" s="97"/>
      <c r="DI65" s="400">
        <f>SUM(DH65*E65*F65*H65*K65*$DI$10)</f>
        <v>0</v>
      </c>
      <c r="DJ65" s="97"/>
      <c r="DK65" s="400">
        <f>SUM(DJ65*E65*F65*H65*K65*$DK$10)</f>
        <v>0</v>
      </c>
      <c r="DL65" s="97"/>
      <c r="DM65" s="400">
        <f>SUM(DL65*E65*F65*H65*K65*$DM$10)</f>
        <v>0</v>
      </c>
      <c r="DN65" s="97"/>
      <c r="DO65" s="400">
        <f>DN65*E65*F65*H65*K65*$DO$10</f>
        <v>0</v>
      </c>
      <c r="DP65" s="97"/>
      <c r="DQ65" s="400">
        <f>SUM(DP65*E65*F65*H65*K65*$DQ$10)</f>
        <v>0</v>
      </c>
      <c r="DR65" s="97"/>
      <c r="DS65" s="400">
        <f>SUM(DR65*E65*F65*H65*K65*$DS$10)</f>
        <v>0</v>
      </c>
      <c r="DT65" s="97"/>
      <c r="DU65" s="400">
        <f>SUM(DT65*E65*F65*H65*L65*$DU$10)</f>
        <v>0</v>
      </c>
      <c r="DV65" s="97"/>
      <c r="DW65" s="400">
        <f>SUM(DV65*E65*F65*H65*M65*$DW$10)</f>
        <v>0</v>
      </c>
      <c r="DX65" s="97"/>
      <c r="DY65" s="400">
        <f>SUM(DX65*E65*F65*H65*J65*$DY$10)</f>
        <v>0</v>
      </c>
      <c r="DZ65" s="97"/>
      <c r="EA65" s="401">
        <f>SUM(DZ65*E65*F65*H65*J65*$EA$10)</f>
        <v>0</v>
      </c>
      <c r="EB65" s="97"/>
      <c r="EC65" s="400">
        <f>SUM(EB65*E65*F65*H65*J65*$EC$10)</f>
        <v>0</v>
      </c>
      <c r="ED65" s="97"/>
      <c r="EE65" s="400">
        <f>SUM(ED65*E65*F65*H65*J65*$EE$10)</f>
        <v>0</v>
      </c>
      <c r="EF65" s="97"/>
      <c r="EG65" s="400">
        <f>EF65*E65*F65*H65*J65*$EG$10</f>
        <v>0</v>
      </c>
      <c r="EH65" s="97"/>
      <c r="EI65" s="400">
        <f>EH65*E65*F65*H65*J65*$EI$10</f>
        <v>0</v>
      </c>
      <c r="EJ65" s="97"/>
      <c r="EK65" s="400"/>
      <c r="EL65" s="402">
        <f>SUM(N65,X65,P65,R65,Z65,T65,V65,AB65,AD65,AF65,AH65,AJ65,AP65,AR65,AT65,AN65,CJ65,CP65,CT65,BX65,BZ65,CZ65,DB65,DD65,DF65,DH65,DJ65,DL65,AV65,AL65,AX65,AZ65,BB65,BD65,BF65,BH65,BJ65,BL65,BN65,BP65,BR65,EB65,ED65,DX65,DZ65,BT65,BV65,CR65,CL65,CN65,CV65,CX65,CB65,CD65,CF65,CH65,DN65,DP65,DR65,DT65,DV65,EF65,EH65,EJ65)</f>
        <v>30</v>
      </c>
      <c r="EM65" s="402">
        <f>SUM(O65,Y65,Q65,S65,AA65,U65,W65,AC65,AE65,AG65,AI65,AK65,AQ65,AS65,AU65,AO65,CK65,CQ65,CU65,BY65,CA65,DA65,DC65,DE65,DG65,DI65,DK65,DM65,AW65,AM65,AY65,BA65,BC65,BE65,BG65,BI65,BK65,BM65,BO65,BQ65,BS65,EC65,EE65,DY65,EA65,BU65,BW65,CS65,CM65,CO65,CW65,CY65,CC65,CE65,CG65,CI65,DO65,DQ65,DS65,DU65,DW65,EG65,EI65,EK65)</f>
        <v>870080.39999999991</v>
      </c>
    </row>
    <row r="66" spans="1:143" s="355" customFormat="1" ht="30" x14ac:dyDescent="0.25">
      <c r="A66" s="91"/>
      <c r="B66" s="91">
        <v>35</v>
      </c>
      <c r="C66" s="245" t="s">
        <v>1014</v>
      </c>
      <c r="D66" s="168" t="s">
        <v>1015</v>
      </c>
      <c r="E66" s="246">
        <v>13540</v>
      </c>
      <c r="F66" s="93">
        <v>3.17</v>
      </c>
      <c r="G66" s="93"/>
      <c r="H66" s="247">
        <v>1</v>
      </c>
      <c r="I66" s="248"/>
      <c r="J66" s="95">
        <v>1.4</v>
      </c>
      <c r="K66" s="95">
        <v>1.68</v>
      </c>
      <c r="L66" s="95">
        <v>2.23</v>
      </c>
      <c r="M66" s="96">
        <v>2.57</v>
      </c>
      <c r="N66" s="97"/>
      <c r="O66" s="400">
        <f>N66*E66*F66*H66*J66*$O$10</f>
        <v>0</v>
      </c>
      <c r="P66" s="366"/>
      <c r="Q66" s="400">
        <f>P66*E66*F66*H66*J66*$Q$10</f>
        <v>0</v>
      </c>
      <c r="R66" s="357"/>
      <c r="S66" s="357">
        <f>R66*E66*F66*H66*J66*$S$10</f>
        <v>0</v>
      </c>
      <c r="T66" s="97"/>
      <c r="U66" s="400">
        <f>SUM(T66*E66*F66*H66*J66*$U$10)</f>
        <v>0</v>
      </c>
      <c r="V66" s="97"/>
      <c r="W66" s="357">
        <f>SUM(V66*E66*F66*H66*J66*$W$10)</f>
        <v>0</v>
      </c>
      <c r="X66" s="97"/>
      <c r="Y66" s="400">
        <f>SUM(X66*E66*F66*H66*J66*$Y$10)</f>
        <v>0</v>
      </c>
      <c r="Z66" s="357"/>
      <c r="AA66" s="400">
        <f>SUM(Z66*E66*F66*H66*J66*$AA$10)</f>
        <v>0</v>
      </c>
      <c r="AB66" s="357"/>
      <c r="AC66" s="400">
        <f>SUM(AB66*E66*F66*H66*J66*$AC$10)</f>
        <v>0</v>
      </c>
      <c r="AD66" s="357"/>
      <c r="AE66" s="400">
        <f>SUM(AD66*E66*F66*H66*K66*$AE$10)</f>
        <v>0</v>
      </c>
      <c r="AF66" s="357"/>
      <c r="AG66" s="400">
        <f>SUM(AF66*E66*F66*H66*K66*$AG$10)</f>
        <v>0</v>
      </c>
      <c r="AH66" s="97">
        <v>105</v>
      </c>
      <c r="AI66" s="400">
        <f>SUM(AH66*E66*F66*H66*J66*$AI$10)</f>
        <v>6309504.5999999996</v>
      </c>
      <c r="AJ66" s="357"/>
      <c r="AK66" s="357">
        <f>SUM(AJ66*E66*F66*H66*J66*$AK$10)</f>
        <v>0</v>
      </c>
      <c r="AL66" s="97"/>
      <c r="AM66" s="400">
        <f>SUM(AL66*E66*F66*H66*J66*$AM$10)</f>
        <v>0</v>
      </c>
      <c r="AN66" s="113"/>
      <c r="AO66" s="400">
        <f>SUM(AN66*E66*F66*H66*J66*$AO$10)</f>
        <v>0</v>
      </c>
      <c r="AP66" s="357"/>
      <c r="AQ66" s="400">
        <f>SUM(E66*F66*H66*J66*AP66*$AQ$10)</f>
        <v>0</v>
      </c>
      <c r="AR66" s="357"/>
      <c r="AS66" s="400">
        <f>SUM(AR66*E66*F66*H66*J66*$AS$10)</f>
        <v>0</v>
      </c>
      <c r="AT66" s="97"/>
      <c r="AU66" s="400">
        <f>SUM(AT66*E66*F66*H66*J66*$AU$10)</f>
        <v>0</v>
      </c>
      <c r="AV66" s="97"/>
      <c r="AW66" s="357">
        <f>SUM(AV66*E66*F66*H66*J66*$AW$10)</f>
        <v>0</v>
      </c>
      <c r="AX66" s="97"/>
      <c r="AY66" s="400">
        <f>SUM(AX66*E66*F66*H66*J66*$AY$10)</f>
        <v>0</v>
      </c>
      <c r="AZ66" s="97"/>
      <c r="BA66" s="400">
        <f>SUM(AZ66*E66*F66*H66*J66*$BA$10)</f>
        <v>0</v>
      </c>
      <c r="BB66" s="97"/>
      <c r="BC66" s="400">
        <f>SUM(BB66*E66*F66*H66*J66*$BC$10)</f>
        <v>0</v>
      </c>
      <c r="BD66" s="97"/>
      <c r="BE66" s="400">
        <f>SUM(BD66*E66*F66*H66*J66*$BE$10)</f>
        <v>0</v>
      </c>
      <c r="BF66" s="97"/>
      <c r="BG66" s="400">
        <f>BF66*E66*F66*H66*J66*$BG$10</f>
        <v>0</v>
      </c>
      <c r="BH66" s="97"/>
      <c r="BI66" s="400">
        <f>BH66*E66*F66*H66*J66*$BI$10</f>
        <v>0</v>
      </c>
      <c r="BJ66" s="97"/>
      <c r="BK66" s="400">
        <f>BJ66*E66*F66*H66*J66*$BK$10</f>
        <v>0</v>
      </c>
      <c r="BL66" s="97"/>
      <c r="BM66" s="400">
        <f>SUM(BL66*E66*F66*H66*J66*$BM$10)</f>
        <v>0</v>
      </c>
      <c r="BN66" s="97"/>
      <c r="BO66" s="400">
        <f>SUM(BN66*E66*F66*H66*J66*$BO$10)</f>
        <v>0</v>
      </c>
      <c r="BP66" s="97"/>
      <c r="BQ66" s="400">
        <f>SUM(BP66*E66*F66*H66*J66*$BQ$10)</f>
        <v>0</v>
      </c>
      <c r="BR66" s="97"/>
      <c r="BS66" s="400">
        <f>SUM(BR66*E66*F66*H66*J66*$BS$10)</f>
        <v>0</v>
      </c>
      <c r="BT66" s="97"/>
      <c r="BU66" s="400">
        <f>SUM(BT66*E66*F66*H66*J66*$BU$10)</f>
        <v>0</v>
      </c>
      <c r="BV66" s="328"/>
      <c r="BW66" s="329">
        <f>BV66*E66*F66*H66*J66*$BW$10</f>
        <v>0</v>
      </c>
      <c r="BX66" s="97"/>
      <c r="BY66" s="400">
        <f>SUM(BX66*E66*F66*H66*J66*$BY$10)</f>
        <v>0</v>
      </c>
      <c r="BZ66" s="357"/>
      <c r="CA66" s="400">
        <f>SUM(BZ66*E66*F66*H66*J66*$CA$10)</f>
        <v>0</v>
      </c>
      <c r="CB66" s="97"/>
      <c r="CC66" s="400">
        <f>SUM(CB66*E66*F66*H66*J66*$CC$10)</f>
        <v>0</v>
      </c>
      <c r="CD66" s="97"/>
      <c r="CE66" s="400">
        <f>SUM(CD66*E66*F66*H66*J66*$CE$10)</f>
        <v>0</v>
      </c>
      <c r="CF66" s="97"/>
      <c r="CG66" s="400">
        <f>CF66*E66*F66*H66*J66*$CG$10</f>
        <v>0</v>
      </c>
      <c r="CH66" s="113"/>
      <c r="CI66" s="400">
        <f>SUM(CH66*E66*F66*H66*J66*$CI$10)</f>
        <v>0</v>
      </c>
      <c r="CJ66" s="357"/>
      <c r="CK66" s="400">
        <f>SUM(CJ66*E66*F66*H66*K66*$CK$10)</f>
        <v>0</v>
      </c>
      <c r="CL66" s="97"/>
      <c r="CM66" s="400">
        <f>SUM(CL66*E66*F66*H66*K66*$CM$10)</f>
        <v>0</v>
      </c>
      <c r="CN66" s="97"/>
      <c r="CO66" s="400">
        <f>SUM(CN66*E66*F66*H66*K66*$CO$10)</f>
        <v>0</v>
      </c>
      <c r="CP66" s="357"/>
      <c r="CQ66" s="400">
        <f>SUM(CP66*E66*F66*H66*K66*$CQ$10)</f>
        <v>0</v>
      </c>
      <c r="CR66" s="357"/>
      <c r="CS66" s="400">
        <f>SUM(CR66*E66*F66*H66*K66*$CS$10)</f>
        <v>0</v>
      </c>
      <c r="CT66" s="357"/>
      <c r="CU66" s="400">
        <f>SUM(CT66*E66*F66*H66*K66*$CU$10)</f>
        <v>0</v>
      </c>
      <c r="CV66" s="97"/>
      <c r="CW66" s="400">
        <f>SUM(CV66*E66*F66*H66*K66*$CW$10)</f>
        <v>0</v>
      </c>
      <c r="CX66" s="97"/>
      <c r="CY66" s="400">
        <f>SUM(CX66*E66*F66*H66*K66*$CY$10)</f>
        <v>0</v>
      </c>
      <c r="CZ66" s="97"/>
      <c r="DA66" s="400">
        <f>SUM(CZ66*E66*F66*H66*K66*$DA$10)</f>
        <v>0</v>
      </c>
      <c r="DB66" s="357"/>
      <c r="DC66" s="400">
        <f>SUM(DB66*E66*F66*H66*K66*$DC$10)</f>
        <v>0</v>
      </c>
      <c r="DD66" s="97"/>
      <c r="DE66" s="400">
        <f>SUM(DD66*E66*F66*H66*K66*$DE$10)</f>
        <v>0</v>
      </c>
      <c r="DF66" s="97"/>
      <c r="DG66" s="400">
        <f>SUM(DF66*E66*F66*H66*K66*$DG$10)</f>
        <v>0</v>
      </c>
      <c r="DH66" s="97"/>
      <c r="DI66" s="400">
        <f>SUM(DH66*E66*F66*H66*K66*$DI$10)</f>
        <v>0</v>
      </c>
      <c r="DJ66" s="97"/>
      <c r="DK66" s="400">
        <f>SUM(DJ66*E66*F66*H66*K66*$DK$10)</f>
        <v>0</v>
      </c>
      <c r="DL66" s="97"/>
      <c r="DM66" s="400">
        <f>SUM(DL66*E66*F66*H66*K66*$DM$10)</f>
        <v>0</v>
      </c>
      <c r="DN66" s="97"/>
      <c r="DO66" s="400">
        <f>DN66*E66*F66*H66*K66*$DO$10</f>
        <v>0</v>
      </c>
      <c r="DP66" s="97"/>
      <c r="DQ66" s="400">
        <f>SUM(DP66*E66*F66*H66*K66*$DQ$10)</f>
        <v>0</v>
      </c>
      <c r="DR66" s="97"/>
      <c r="DS66" s="400">
        <f>SUM(DR66*E66*F66*H66*K66*$DS$10)</f>
        <v>0</v>
      </c>
      <c r="DT66" s="97"/>
      <c r="DU66" s="400">
        <f>SUM(DT66*E66*F66*H66*L66*$DU$10)</f>
        <v>0</v>
      </c>
      <c r="DV66" s="97"/>
      <c r="DW66" s="400">
        <f>SUM(DV66*E66*F66*H66*M66*$DW$10)</f>
        <v>0</v>
      </c>
      <c r="DX66" s="113"/>
      <c r="DY66" s="400">
        <f>SUM(DX66*E66*F66*H66*J66*$DY$10)</f>
        <v>0</v>
      </c>
      <c r="DZ66" s="97"/>
      <c r="EA66" s="401">
        <f>SUM(DZ66*E66*F66*H66*J66*$EA$10)</f>
        <v>0</v>
      </c>
      <c r="EB66" s="97"/>
      <c r="EC66" s="400">
        <f>SUM(EB66*E66*F66*H66*J66*$EC$10)</f>
        <v>0</v>
      </c>
      <c r="ED66" s="97"/>
      <c r="EE66" s="400">
        <f>SUM(ED66*E66*F66*H66*J66*$EE$10)</f>
        <v>0</v>
      </c>
      <c r="EF66" s="97"/>
      <c r="EG66" s="400">
        <f>EF66*E66*F66*H66*J66*$EG$10</f>
        <v>0</v>
      </c>
      <c r="EH66" s="97"/>
      <c r="EI66" s="400">
        <f>EH66*E66*F66*H66*J66*$EI$10</f>
        <v>0</v>
      </c>
      <c r="EJ66" s="97"/>
      <c r="EK66" s="400">
        <f>EJ66*E66*F66*H66*K66*EK10</f>
        <v>0</v>
      </c>
      <c r="EL66" s="402">
        <f>SUM(N66,X66,P66,R66,Z66,T66,V66,AB66,AD66,AF66,AH66,AJ66,AP66,AR66,AT66,AN66,CJ66,CP66,CT66,BX66,BZ66,CZ66,DB66,DD66,DF66,DH66,DJ66,DL66,AV66,AL66,AX66,AZ66,BB66,BD66,BF66,BH66,BJ66,BL66,BN66,BP66,BR66,EB66,ED66,DX66,DZ66,BT66,BV66,CR66,CL66,CN66,CV66,CX66,CB66,CD66,CF66,CH66,DN66,DP66,DR66,DT66,DV66,EF66,EH66,EJ66)</f>
        <v>105</v>
      </c>
      <c r="EM66" s="402">
        <f>SUM(O66,Y66,Q66,S66,AA66,U66,W66,AC66,AE66,AG66,AI66,AK66,AQ66,AS66,AU66,AO66,CK66,CQ66,CU66,BY66,CA66,DA66,DC66,DE66,DG66,DI66,DK66,DM66,AW66,AM66,AY66,BA66,BC66,BE66,BG66,BI66,BK66,BM66,BO66,BQ66,BS66,EC66,EE66,DY66,EA66,BU66,BW66,CS66,CM66,CO66,CW66,CY66,CC66,CE66,CG66,CI66,DO66,DQ66,DS66,DU66,DW66,EG66,EI66,EK66)</f>
        <v>6309504.5999999996</v>
      </c>
    </row>
    <row r="67" spans="1:143" s="355" customFormat="1" x14ac:dyDescent="0.25">
      <c r="A67" s="112">
        <v>15</v>
      </c>
      <c r="B67" s="112"/>
      <c r="C67" s="240" t="s">
        <v>1016</v>
      </c>
      <c r="D67" s="243" t="s">
        <v>310</v>
      </c>
      <c r="E67" s="246">
        <v>13540</v>
      </c>
      <c r="F67" s="157">
        <v>1.05</v>
      </c>
      <c r="G67" s="157"/>
      <c r="H67" s="236">
        <v>1</v>
      </c>
      <c r="I67" s="68"/>
      <c r="J67" s="155">
        <v>1.4</v>
      </c>
      <c r="K67" s="155">
        <v>1.68</v>
      </c>
      <c r="L67" s="155">
        <v>2.23</v>
      </c>
      <c r="M67" s="96">
        <v>2.57</v>
      </c>
      <c r="N67" s="113">
        <f>SUM(N68:N70)</f>
        <v>5</v>
      </c>
      <c r="O67" s="399">
        <f t="shared" ref="O67:BZ67" si="100">SUM(O68:O70)</f>
        <v>92884.4</v>
      </c>
      <c r="P67" s="399">
        <f t="shared" si="100"/>
        <v>0</v>
      </c>
      <c r="Q67" s="399">
        <f t="shared" si="100"/>
        <v>0</v>
      </c>
      <c r="R67" s="399">
        <f t="shared" si="100"/>
        <v>0</v>
      </c>
      <c r="S67" s="399">
        <f t="shared" si="100"/>
        <v>0</v>
      </c>
      <c r="T67" s="113">
        <f t="shared" si="100"/>
        <v>0</v>
      </c>
      <c r="U67" s="399">
        <f t="shared" si="100"/>
        <v>0</v>
      </c>
      <c r="V67" s="113">
        <f t="shared" si="100"/>
        <v>0</v>
      </c>
      <c r="W67" s="399">
        <f t="shared" si="100"/>
        <v>0</v>
      </c>
      <c r="X67" s="113">
        <f t="shared" si="100"/>
        <v>0</v>
      </c>
      <c r="Y67" s="399">
        <f t="shared" si="100"/>
        <v>0</v>
      </c>
      <c r="Z67" s="399">
        <f t="shared" si="100"/>
        <v>70</v>
      </c>
      <c r="AA67" s="399">
        <f t="shared" si="100"/>
        <v>1300381.5999999999</v>
      </c>
      <c r="AB67" s="399">
        <f t="shared" si="100"/>
        <v>45</v>
      </c>
      <c r="AC67" s="399">
        <f t="shared" si="100"/>
        <v>835959.6</v>
      </c>
      <c r="AD67" s="399">
        <f t="shared" si="100"/>
        <v>0</v>
      </c>
      <c r="AE67" s="399">
        <f t="shared" si="100"/>
        <v>0</v>
      </c>
      <c r="AF67" s="399">
        <f t="shared" si="100"/>
        <v>65</v>
      </c>
      <c r="AG67" s="399">
        <f t="shared" si="100"/>
        <v>1448996.64</v>
      </c>
      <c r="AH67" s="113">
        <f t="shared" si="100"/>
        <v>159</v>
      </c>
      <c r="AI67" s="399">
        <f t="shared" si="100"/>
        <v>2953723.9199999995</v>
      </c>
      <c r="AJ67" s="399">
        <f t="shared" si="100"/>
        <v>0</v>
      </c>
      <c r="AK67" s="399">
        <f t="shared" si="100"/>
        <v>0</v>
      </c>
      <c r="AL67" s="113">
        <f t="shared" si="100"/>
        <v>0</v>
      </c>
      <c r="AM67" s="399">
        <f t="shared" si="100"/>
        <v>0</v>
      </c>
      <c r="AN67" s="113">
        <f t="shared" si="100"/>
        <v>874</v>
      </c>
      <c r="AO67" s="399">
        <f t="shared" si="100"/>
        <v>16873114.719999999</v>
      </c>
      <c r="AP67" s="399">
        <f t="shared" si="100"/>
        <v>0</v>
      </c>
      <c r="AQ67" s="399">
        <f t="shared" si="100"/>
        <v>0</v>
      </c>
      <c r="AR67" s="399">
        <f t="shared" si="100"/>
        <v>0</v>
      </c>
      <c r="AS67" s="399">
        <f t="shared" si="100"/>
        <v>0</v>
      </c>
      <c r="AT67" s="113">
        <f t="shared" si="100"/>
        <v>0</v>
      </c>
      <c r="AU67" s="399">
        <f t="shared" si="100"/>
        <v>0</v>
      </c>
      <c r="AV67" s="113">
        <f t="shared" si="100"/>
        <v>11</v>
      </c>
      <c r="AW67" s="399">
        <f t="shared" si="100"/>
        <v>291922.39999999997</v>
      </c>
      <c r="AX67" s="113">
        <f t="shared" si="100"/>
        <v>90</v>
      </c>
      <c r="AY67" s="399">
        <f t="shared" si="100"/>
        <v>1671919.2</v>
      </c>
      <c r="AZ67" s="113">
        <f t="shared" si="100"/>
        <v>16</v>
      </c>
      <c r="BA67" s="399">
        <f t="shared" si="100"/>
        <v>297230.07999999996</v>
      </c>
      <c r="BB67" s="113">
        <f t="shared" si="100"/>
        <v>20</v>
      </c>
      <c r="BC67" s="399">
        <f t="shared" si="100"/>
        <v>371537.6</v>
      </c>
      <c r="BD67" s="113">
        <f t="shared" si="100"/>
        <v>200</v>
      </c>
      <c r="BE67" s="399">
        <f t="shared" si="100"/>
        <v>3715375.9999999995</v>
      </c>
      <c r="BF67" s="113">
        <f t="shared" si="100"/>
        <v>149</v>
      </c>
      <c r="BG67" s="399">
        <f t="shared" si="100"/>
        <v>2998839.1999999997</v>
      </c>
      <c r="BH67" s="113">
        <f t="shared" si="100"/>
        <v>3</v>
      </c>
      <c r="BI67" s="399">
        <f t="shared" si="100"/>
        <v>55730.639999999992</v>
      </c>
      <c r="BJ67" s="113">
        <f t="shared" si="100"/>
        <v>100</v>
      </c>
      <c r="BK67" s="399">
        <f t="shared" si="100"/>
        <v>1857687.9999999998</v>
      </c>
      <c r="BL67" s="113">
        <f t="shared" si="100"/>
        <v>0</v>
      </c>
      <c r="BM67" s="399">
        <f t="shared" si="100"/>
        <v>0</v>
      </c>
      <c r="BN67" s="113">
        <f t="shared" si="100"/>
        <v>510</v>
      </c>
      <c r="BO67" s="399">
        <f t="shared" si="100"/>
        <v>9474208.7999999989</v>
      </c>
      <c r="BP67" s="113">
        <f t="shared" si="100"/>
        <v>48</v>
      </c>
      <c r="BQ67" s="399">
        <f t="shared" si="100"/>
        <v>1273843.2</v>
      </c>
      <c r="BR67" s="113">
        <f t="shared" si="100"/>
        <v>10</v>
      </c>
      <c r="BS67" s="399">
        <f t="shared" si="100"/>
        <v>185768.8</v>
      </c>
      <c r="BT67" s="113">
        <f t="shared" si="100"/>
        <v>65</v>
      </c>
      <c r="BU67" s="399">
        <f t="shared" si="100"/>
        <v>1207497.2</v>
      </c>
      <c r="BV67" s="365">
        <f t="shared" si="100"/>
        <v>30</v>
      </c>
      <c r="BW67" s="365">
        <f t="shared" si="100"/>
        <v>557306.39999999991</v>
      </c>
      <c r="BX67" s="113">
        <f t="shared" si="100"/>
        <v>30</v>
      </c>
      <c r="BY67" s="399">
        <f t="shared" si="100"/>
        <v>557306.39999999991</v>
      </c>
      <c r="BZ67" s="399">
        <f t="shared" si="100"/>
        <v>12</v>
      </c>
      <c r="CA67" s="399">
        <f t="shared" ref="CA67:EM67" si="101">SUM(CA68:CA70)</f>
        <v>222922.55999999997</v>
      </c>
      <c r="CB67" s="113">
        <f t="shared" si="101"/>
        <v>8</v>
      </c>
      <c r="CC67" s="399">
        <f t="shared" si="101"/>
        <v>148615.03999999998</v>
      </c>
      <c r="CD67" s="113">
        <f t="shared" si="101"/>
        <v>9</v>
      </c>
      <c r="CE67" s="399">
        <f t="shared" si="101"/>
        <v>167191.91999999998</v>
      </c>
      <c r="CF67" s="113">
        <f t="shared" si="101"/>
        <v>33</v>
      </c>
      <c r="CG67" s="399">
        <f t="shared" si="101"/>
        <v>613037.03999999992</v>
      </c>
      <c r="CH67" s="113">
        <f t="shared" si="101"/>
        <v>133</v>
      </c>
      <c r="CI67" s="399">
        <f t="shared" si="101"/>
        <v>2470725.0399999996</v>
      </c>
      <c r="CJ67" s="399">
        <f t="shared" si="101"/>
        <v>137</v>
      </c>
      <c r="CK67" s="399">
        <f t="shared" si="101"/>
        <v>3273777.0239999997</v>
      </c>
      <c r="CL67" s="113">
        <f t="shared" si="101"/>
        <v>1140</v>
      </c>
      <c r="CM67" s="399">
        <f t="shared" si="101"/>
        <v>25413171.84</v>
      </c>
      <c r="CN67" s="113">
        <f t="shared" si="101"/>
        <v>112</v>
      </c>
      <c r="CO67" s="399">
        <f t="shared" si="101"/>
        <v>2563609.44</v>
      </c>
      <c r="CP67" s="399">
        <f t="shared" si="101"/>
        <v>62</v>
      </c>
      <c r="CQ67" s="399">
        <f t="shared" si="101"/>
        <v>1382119.872</v>
      </c>
      <c r="CR67" s="399">
        <f t="shared" si="101"/>
        <v>246</v>
      </c>
      <c r="CS67" s="399">
        <f t="shared" si="101"/>
        <v>6343739.1359999999</v>
      </c>
      <c r="CT67" s="399">
        <f t="shared" si="101"/>
        <v>0</v>
      </c>
      <c r="CU67" s="399">
        <f t="shared" si="101"/>
        <v>0</v>
      </c>
      <c r="CV67" s="113">
        <f t="shared" si="101"/>
        <v>16</v>
      </c>
      <c r="CW67" s="399">
        <f t="shared" si="101"/>
        <v>356676.09599999996</v>
      </c>
      <c r="CX67" s="113">
        <f t="shared" si="101"/>
        <v>50</v>
      </c>
      <c r="CY67" s="399">
        <f t="shared" si="101"/>
        <v>1114612.8</v>
      </c>
      <c r="CZ67" s="113">
        <f t="shared" si="101"/>
        <v>130</v>
      </c>
      <c r="DA67" s="399">
        <f t="shared" si="101"/>
        <v>2897993.28</v>
      </c>
      <c r="DB67" s="399">
        <f t="shared" si="101"/>
        <v>25</v>
      </c>
      <c r="DC67" s="399">
        <f t="shared" si="101"/>
        <v>557306.4</v>
      </c>
      <c r="DD67" s="113">
        <f t="shared" si="101"/>
        <v>25</v>
      </c>
      <c r="DE67" s="399">
        <f t="shared" si="101"/>
        <v>557306.4</v>
      </c>
      <c r="DF67" s="113">
        <f t="shared" si="101"/>
        <v>18</v>
      </c>
      <c r="DG67" s="399">
        <f t="shared" si="101"/>
        <v>401260.60800000001</v>
      </c>
      <c r="DH67" s="113">
        <f t="shared" si="101"/>
        <v>22</v>
      </c>
      <c r="DI67" s="399">
        <f t="shared" si="101"/>
        <v>490429.63200000004</v>
      </c>
      <c r="DJ67" s="113">
        <f t="shared" si="101"/>
        <v>108</v>
      </c>
      <c r="DK67" s="399">
        <f t="shared" si="101"/>
        <v>2407563.6479999996</v>
      </c>
      <c r="DL67" s="113">
        <f t="shared" si="101"/>
        <v>20</v>
      </c>
      <c r="DM67" s="399">
        <f t="shared" si="101"/>
        <v>445845.12</v>
      </c>
      <c r="DN67" s="113">
        <f t="shared" si="101"/>
        <v>0</v>
      </c>
      <c r="DO67" s="399">
        <f t="shared" si="101"/>
        <v>0</v>
      </c>
      <c r="DP67" s="113">
        <f t="shared" si="101"/>
        <v>4</v>
      </c>
      <c r="DQ67" s="399">
        <f t="shared" si="101"/>
        <v>89169.02399999999</v>
      </c>
      <c r="DR67" s="113">
        <f t="shared" si="101"/>
        <v>0</v>
      </c>
      <c r="DS67" s="399">
        <f t="shared" si="101"/>
        <v>0</v>
      </c>
      <c r="DT67" s="113">
        <f t="shared" si="101"/>
        <v>0</v>
      </c>
      <c r="DU67" s="399">
        <f t="shared" si="101"/>
        <v>0</v>
      </c>
      <c r="DV67" s="113">
        <f t="shared" si="101"/>
        <v>50</v>
      </c>
      <c r="DW67" s="399">
        <f t="shared" si="101"/>
        <v>1705092.2</v>
      </c>
      <c r="DX67" s="113">
        <f t="shared" si="101"/>
        <v>0</v>
      </c>
      <c r="DY67" s="399">
        <f t="shared" si="101"/>
        <v>0</v>
      </c>
      <c r="DZ67" s="113">
        <f t="shared" si="101"/>
        <v>5</v>
      </c>
      <c r="EA67" s="399">
        <f t="shared" si="101"/>
        <v>92884.4</v>
      </c>
      <c r="EB67" s="113">
        <f t="shared" si="101"/>
        <v>0</v>
      </c>
      <c r="EC67" s="399">
        <f t="shared" si="101"/>
        <v>0</v>
      </c>
      <c r="ED67" s="113">
        <f t="shared" si="101"/>
        <v>0</v>
      </c>
      <c r="EE67" s="399">
        <f t="shared" si="101"/>
        <v>0</v>
      </c>
      <c r="EF67" s="113">
        <f t="shared" si="101"/>
        <v>0</v>
      </c>
      <c r="EG67" s="399">
        <f t="shared" si="101"/>
        <v>0</v>
      </c>
      <c r="EH67" s="113">
        <f t="shared" si="101"/>
        <v>0</v>
      </c>
      <c r="EI67" s="399">
        <f t="shared" si="101"/>
        <v>0</v>
      </c>
      <c r="EJ67" s="113"/>
      <c r="EK67" s="399"/>
      <c r="EL67" s="399">
        <f t="shared" si="101"/>
        <v>4865</v>
      </c>
      <c r="EM67" s="399">
        <f t="shared" si="101"/>
        <v>101736283.32000001</v>
      </c>
    </row>
    <row r="68" spans="1:143" ht="30" x14ac:dyDescent="0.25">
      <c r="A68" s="91"/>
      <c r="B68" s="91">
        <v>36</v>
      </c>
      <c r="C68" s="245" t="s">
        <v>1017</v>
      </c>
      <c r="D68" s="92" t="s">
        <v>1018</v>
      </c>
      <c r="E68" s="246">
        <v>13540</v>
      </c>
      <c r="F68" s="93">
        <v>0.98</v>
      </c>
      <c r="G68" s="93"/>
      <c r="H68" s="247">
        <v>1</v>
      </c>
      <c r="I68" s="248"/>
      <c r="J68" s="95">
        <v>1.4</v>
      </c>
      <c r="K68" s="95">
        <v>1.68</v>
      </c>
      <c r="L68" s="95">
        <v>2.23</v>
      </c>
      <c r="M68" s="96">
        <v>2.57</v>
      </c>
      <c r="N68" s="97">
        <v>5</v>
      </c>
      <c r="O68" s="400">
        <f>N68*E68*F68*H68*J68*$O$10</f>
        <v>92884.4</v>
      </c>
      <c r="P68" s="366"/>
      <c r="Q68" s="400">
        <f>P68*E68*F68*H68*J68*$Q$10</f>
        <v>0</v>
      </c>
      <c r="R68" s="357"/>
      <c r="S68" s="357">
        <f>R68*E68*F68*H68*J68*$S$10</f>
        <v>0</v>
      </c>
      <c r="T68" s="97"/>
      <c r="U68" s="400">
        <f>SUM(T68*E68*F68*H68*J68*$U$10)</f>
        <v>0</v>
      </c>
      <c r="V68" s="97"/>
      <c r="W68" s="357">
        <f>SUM(V68*E68*F68*H68*J68*$W$10)</f>
        <v>0</v>
      </c>
      <c r="X68" s="97"/>
      <c r="Y68" s="400">
        <f>SUM(X68*E68*F68*H68*J68*$Y$10)</f>
        <v>0</v>
      </c>
      <c r="Z68" s="357">
        <v>70</v>
      </c>
      <c r="AA68" s="400">
        <f>SUM(Z68*E68*F68*H68*J68*$AA$10)</f>
        <v>1300381.5999999999</v>
      </c>
      <c r="AB68" s="357">
        <v>45</v>
      </c>
      <c r="AC68" s="400">
        <f>SUM(AB68*E68*F68*H68*J68*$AC$10)</f>
        <v>835959.6</v>
      </c>
      <c r="AD68" s="357"/>
      <c r="AE68" s="400">
        <f>SUM(AD68*E68*F68*H68*K68*$AE$10)</f>
        <v>0</v>
      </c>
      <c r="AF68" s="357">
        <v>65</v>
      </c>
      <c r="AG68" s="400">
        <f>SUM(AF68*E68*F68*H68*K68*$AG$10)</f>
        <v>1448996.64</v>
      </c>
      <c r="AH68" s="97">
        <v>159</v>
      </c>
      <c r="AI68" s="400">
        <f>SUM(AH68*E68*F68*H68*J68*$AI$10)</f>
        <v>2953723.9199999995</v>
      </c>
      <c r="AJ68" s="357"/>
      <c r="AK68" s="357">
        <f>SUM(AJ68*E68*F68*H68*J68*$AK$10)</f>
        <v>0</v>
      </c>
      <c r="AL68" s="97"/>
      <c r="AM68" s="400">
        <f>SUM(AL68*E68*F68*H68*J68*$AM$10)</f>
        <v>0</v>
      </c>
      <c r="AN68" s="97">
        <f>744+50</f>
        <v>794</v>
      </c>
      <c r="AO68" s="400">
        <f>SUM(AN68*E68*F68*H68*J68*$AO$10)</f>
        <v>14750042.719999997</v>
      </c>
      <c r="AP68" s="357"/>
      <c r="AQ68" s="400">
        <f>SUM(E68*F68*H68*J68*AP68*$AQ$10)</f>
        <v>0</v>
      </c>
      <c r="AR68" s="357"/>
      <c r="AS68" s="400">
        <f>SUM(AR68*E68*F68*H68*J68*$AS$10)</f>
        <v>0</v>
      </c>
      <c r="AT68" s="97"/>
      <c r="AU68" s="400">
        <f>SUM(AT68*E68*F68*H68*J68*$AU$10)</f>
        <v>0</v>
      </c>
      <c r="AV68" s="97">
        <v>0</v>
      </c>
      <c r="AW68" s="357">
        <f>SUM(AV68*E68*F68*H68*J68*$AW$10)</f>
        <v>0</v>
      </c>
      <c r="AX68" s="97">
        <v>90</v>
      </c>
      <c r="AY68" s="400">
        <f>SUM(AX68*E68*F68*H68*J68*$AY$10)</f>
        <v>1671919.2</v>
      </c>
      <c r="AZ68" s="97">
        <v>16</v>
      </c>
      <c r="BA68" s="400">
        <f>SUM(AZ68*E68*F68*H68*J68*$BA$10)</f>
        <v>297230.07999999996</v>
      </c>
      <c r="BB68" s="97">
        <v>20</v>
      </c>
      <c r="BC68" s="400">
        <f>SUM(BB68*E68*F68*H68*J68*$BC$10)</f>
        <v>371537.6</v>
      </c>
      <c r="BD68" s="97">
        <v>200</v>
      </c>
      <c r="BE68" s="400">
        <f>SUM(BD68*E68*F68*H68*J68*$BE$10)</f>
        <v>3715375.9999999995</v>
      </c>
      <c r="BF68" s="97">
        <v>120</v>
      </c>
      <c r="BG68" s="400">
        <f>BF68*E68*F68*H68*J68*$BG$10</f>
        <v>2229225.5999999996</v>
      </c>
      <c r="BH68" s="97">
        <v>3</v>
      </c>
      <c r="BI68" s="400">
        <f>BH68*E68*F68*H68*J68*$BI$10</f>
        <v>55730.639999999992</v>
      </c>
      <c r="BJ68" s="97">
        <v>100</v>
      </c>
      <c r="BK68" s="400">
        <f>BJ68*E68*F68*H68*J68*$BK$10</f>
        <v>1857687.9999999998</v>
      </c>
      <c r="BL68" s="97"/>
      <c r="BM68" s="400">
        <f>SUM(BL68*E68*F68*H68*J68*$BM$10)</f>
        <v>0</v>
      </c>
      <c r="BN68" s="97">
        <v>510</v>
      </c>
      <c r="BO68" s="400">
        <f>SUM(BN68*E68*F68*H68*J68*$BO$10)</f>
        <v>9474208.7999999989</v>
      </c>
      <c r="BP68" s="97"/>
      <c r="BQ68" s="400">
        <f>SUM(BP68*E68*F68*H68*J68*$BQ$10)</f>
        <v>0</v>
      </c>
      <c r="BR68" s="97">
        <v>10</v>
      </c>
      <c r="BS68" s="400">
        <f>SUM(BR68*E68*F68*H68*J68*$BS$10)</f>
        <v>185768.8</v>
      </c>
      <c r="BT68" s="97">
        <v>65</v>
      </c>
      <c r="BU68" s="400">
        <f>SUM(BT68*E68*F68*H68*J68*$BU$10)</f>
        <v>1207497.2</v>
      </c>
      <c r="BV68" s="328">
        <v>30</v>
      </c>
      <c r="BW68" s="329">
        <f>BV68*E68*F68*H68*J68*$BW$10</f>
        <v>557306.39999999991</v>
      </c>
      <c r="BX68" s="97">
        <v>30</v>
      </c>
      <c r="BY68" s="400">
        <f>SUM(BX68*E68*F68*H68*J68*$BY$10)</f>
        <v>557306.39999999991</v>
      </c>
      <c r="BZ68" s="357">
        <v>12</v>
      </c>
      <c r="CA68" s="400">
        <f>SUM(BZ68*E68*F68*H68*J68*$CA$10)</f>
        <v>222922.55999999997</v>
      </c>
      <c r="CB68" s="97">
        <v>8</v>
      </c>
      <c r="CC68" s="400">
        <f>SUM(CB68*E68*F68*H68*J68*$CC$10)</f>
        <v>148615.03999999998</v>
      </c>
      <c r="CD68" s="97">
        <v>9</v>
      </c>
      <c r="CE68" s="400">
        <f>SUM(CD68*E68*F68*H68*J68*$CE$10)</f>
        <v>167191.91999999998</v>
      </c>
      <c r="CF68" s="97">
        <v>33</v>
      </c>
      <c r="CG68" s="400">
        <f>CF68*E68*F68*H68*J68*$CG$10</f>
        <v>613037.03999999992</v>
      </c>
      <c r="CH68" s="97">
        <v>133</v>
      </c>
      <c r="CI68" s="400">
        <f>SUM(CH68*E68*F68*H68*J68*$CI$10)</f>
        <v>2470725.0399999996</v>
      </c>
      <c r="CJ68" s="357">
        <v>114</v>
      </c>
      <c r="CK68" s="400">
        <f>SUM(CJ68*E68*F68*H68*K68*$CK$10)</f>
        <v>2541317.1839999999</v>
      </c>
      <c r="CL68" s="97">
        <v>1140</v>
      </c>
      <c r="CM68" s="400">
        <f>SUM(CL68*E68*F68*H68*K68*$CM$10)</f>
        <v>25413171.84</v>
      </c>
      <c r="CN68" s="97">
        <v>105</v>
      </c>
      <c r="CO68" s="400">
        <f>SUM(CN68*E68*F68*H68*K68*$CO$10)</f>
        <v>2340686.88</v>
      </c>
      <c r="CP68" s="357">
        <v>62</v>
      </c>
      <c r="CQ68" s="400">
        <f>SUM(CP68*E68*F68*H68*K68*$CQ$10)</f>
        <v>1382119.872</v>
      </c>
      <c r="CR68" s="357">
        <v>156</v>
      </c>
      <c r="CS68" s="400">
        <f>SUM(CR68*E68*F68*H68*K68*$CS$10)</f>
        <v>3477591.9359999998</v>
      </c>
      <c r="CT68" s="357"/>
      <c r="CU68" s="400">
        <f>SUM(CT68*E68*F68*H68*K68*$CU$10)</f>
        <v>0</v>
      </c>
      <c r="CV68" s="97">
        <v>16</v>
      </c>
      <c r="CW68" s="400">
        <f>SUM(CV68*E68*F68*H68*K68*$CW$10)</f>
        <v>356676.09599999996</v>
      </c>
      <c r="CX68" s="97">
        <v>50</v>
      </c>
      <c r="CY68" s="400">
        <f>SUM(CX68*E68*F68*H68*K68*$CY$10)</f>
        <v>1114612.8</v>
      </c>
      <c r="CZ68" s="97">
        <v>130</v>
      </c>
      <c r="DA68" s="400">
        <f>SUM(CZ68*E68*F68*H68*K68*$DA$10)</f>
        <v>2897993.28</v>
      </c>
      <c r="DB68" s="357">
        <v>25</v>
      </c>
      <c r="DC68" s="400">
        <f>SUM(DB68*E68*F68*H68*K68*$DC$10)</f>
        <v>557306.4</v>
      </c>
      <c r="DD68" s="97">
        <v>25</v>
      </c>
      <c r="DE68" s="400">
        <f>SUM(DD68*E68*F68*H68*K68*$DE$10)</f>
        <v>557306.4</v>
      </c>
      <c r="DF68" s="97">
        <v>18</v>
      </c>
      <c r="DG68" s="400">
        <f>SUM(DF68*E68*F68*H68*K68*$DG$10)</f>
        <v>401260.60800000001</v>
      </c>
      <c r="DH68" s="97">
        <v>22</v>
      </c>
      <c r="DI68" s="400">
        <f>SUM(DH68*E68*F68*H68*K68*$DI$10)</f>
        <v>490429.63200000004</v>
      </c>
      <c r="DJ68" s="97">
        <v>108</v>
      </c>
      <c r="DK68" s="400">
        <f>SUM(DJ68*E68*F68*H68*K68*$DK$10)</f>
        <v>2407563.6479999996</v>
      </c>
      <c r="DL68" s="97">
        <v>20</v>
      </c>
      <c r="DM68" s="400">
        <f>SUM(DL68*E68*F68*H68*K68*$DM$10)</f>
        <v>445845.12</v>
      </c>
      <c r="DN68" s="97"/>
      <c r="DO68" s="400">
        <f>DN68*E68*F68*H68*K68*$DO$10</f>
        <v>0</v>
      </c>
      <c r="DP68" s="97">
        <v>4</v>
      </c>
      <c r="DQ68" s="400">
        <f>SUM(DP68*E68*F68*H68*K68*$DQ$10)</f>
        <v>89169.02399999999</v>
      </c>
      <c r="DR68" s="97"/>
      <c r="DS68" s="400">
        <f>SUM(DR68*E68*F68*H68*K68*$DS$10)</f>
        <v>0</v>
      </c>
      <c r="DT68" s="97"/>
      <c r="DU68" s="400">
        <f>SUM(DT68*E68*F68*H68*L68*$DU$10)</f>
        <v>0</v>
      </c>
      <c r="DV68" s="97">
        <v>50</v>
      </c>
      <c r="DW68" s="400">
        <f>SUM(DV68*E68*F68*H68*M68*$DW$10)</f>
        <v>1705092.2</v>
      </c>
      <c r="DX68" s="97"/>
      <c r="DY68" s="400">
        <f>SUM(DX68*E68*F68*H68*J68*$DY$10)</f>
        <v>0</v>
      </c>
      <c r="DZ68" s="97">
        <v>5</v>
      </c>
      <c r="EA68" s="401">
        <f>SUM(DZ68*E68*F68*H68*J68*$EA$10)</f>
        <v>92884.4</v>
      </c>
      <c r="EB68" s="97"/>
      <c r="EC68" s="400">
        <f>SUM(EB68*E68*F68*H68*J68*$EC$10)</f>
        <v>0</v>
      </c>
      <c r="ED68" s="97"/>
      <c r="EE68" s="400">
        <f>SUM(ED68*E68*F68*H68*J68*$EE$10)</f>
        <v>0</v>
      </c>
      <c r="EF68" s="97"/>
      <c r="EG68" s="400">
        <f>EF68*E68*F68*H68*J68*$EG$10</f>
        <v>0</v>
      </c>
      <c r="EH68" s="97"/>
      <c r="EI68" s="400">
        <f>EH68*E68*F68*H68*J68*$EI$10</f>
        <v>0</v>
      </c>
      <c r="EJ68" s="97"/>
      <c r="EK68" s="400"/>
      <c r="EL68" s="402">
        <f t="shared" ref="EL68:EM70" si="102">SUM(N68,X68,P68,R68,Z68,T68,V68,AB68,AD68,AF68,AH68,AJ68,AP68,AR68,AT68,AN68,CJ68,CP68,CT68,BX68,BZ68,CZ68,DB68,DD68,DF68,DH68,DJ68,DL68,AV68,AL68,AX68,AZ68,BB68,BD68,BF68,BH68,BJ68,BL68,BN68,BP68,BR68,EB68,ED68,DX68,DZ68,BT68,BV68,CR68,CL68,CN68,CV68,CX68,CB68,CD68,CF68,CH68,DN68,DP68,DR68,DT68,DV68,EF68,EH68,EJ68)</f>
        <v>4577</v>
      </c>
      <c r="EM68" s="402">
        <f t="shared" si="102"/>
        <v>93456302.520000011</v>
      </c>
    </row>
    <row r="69" spans="1:143" s="355" customFormat="1" ht="30" x14ac:dyDescent="0.25">
      <c r="A69" s="91"/>
      <c r="B69" s="91">
        <v>37</v>
      </c>
      <c r="C69" s="245" t="s">
        <v>1019</v>
      </c>
      <c r="D69" s="148" t="s">
        <v>330</v>
      </c>
      <c r="E69" s="246">
        <v>13540</v>
      </c>
      <c r="F69" s="93">
        <v>1.75</v>
      </c>
      <c r="G69" s="93"/>
      <c r="H69" s="282">
        <v>0.8</v>
      </c>
      <c r="I69" s="248"/>
      <c r="J69" s="164">
        <v>1.4</v>
      </c>
      <c r="K69" s="164">
        <v>1.68</v>
      </c>
      <c r="L69" s="164">
        <v>2.23</v>
      </c>
      <c r="M69" s="165">
        <v>2.57</v>
      </c>
      <c r="N69" s="97"/>
      <c r="O69" s="400">
        <f>N69*E69*F69*H69*J69*$O$10</f>
        <v>0</v>
      </c>
      <c r="P69" s="366"/>
      <c r="Q69" s="400">
        <f>P69*E69*F69*H69*J69*$Q$10</f>
        <v>0</v>
      </c>
      <c r="R69" s="357"/>
      <c r="S69" s="357">
        <f>R69*E69*F69*H69*J69*$S$10</f>
        <v>0</v>
      </c>
      <c r="T69" s="97"/>
      <c r="U69" s="400">
        <f>SUM(T69*E69*F69*H69*J69*$U$10)</f>
        <v>0</v>
      </c>
      <c r="V69" s="97"/>
      <c r="W69" s="357">
        <f>SUM(V69*E69*F69*H69*J69*$W$10)</f>
        <v>0</v>
      </c>
      <c r="X69" s="97"/>
      <c r="Y69" s="400">
        <f>SUM(X69*E69*F69*H69*J69*$Y$10)</f>
        <v>0</v>
      </c>
      <c r="Z69" s="357">
        <f>38-38</f>
        <v>0</v>
      </c>
      <c r="AA69" s="400">
        <f>SUM(Z69*E69*F69*H69*J69*$AA$10)</f>
        <v>0</v>
      </c>
      <c r="AB69" s="357"/>
      <c r="AC69" s="400">
        <f>SUM(AB69*E69*F69*H69*J69*$AC$10)</f>
        <v>0</v>
      </c>
      <c r="AD69" s="357"/>
      <c r="AE69" s="400">
        <f>SUM(AD69*E69*F69*H69*K69*$AE$10)</f>
        <v>0</v>
      </c>
      <c r="AF69" s="357"/>
      <c r="AG69" s="400">
        <f>SUM(AF69*E69*F69*H69*K69*$AG$10)</f>
        <v>0</v>
      </c>
      <c r="AH69" s="97"/>
      <c r="AI69" s="400">
        <f>SUM(AH69*E69*F69*H69*J69*$AI$10)</f>
        <v>0</v>
      </c>
      <c r="AJ69" s="357"/>
      <c r="AK69" s="357">
        <f>SUM(AJ69*E69*F69*H69*J69*$AK$10)</f>
        <v>0</v>
      </c>
      <c r="AL69" s="97"/>
      <c r="AM69" s="400">
        <f>SUM(AL69*E69*F69*H69*J69*$AM$10)</f>
        <v>0</v>
      </c>
      <c r="AN69" s="113">
        <v>80</v>
      </c>
      <c r="AO69" s="400">
        <f>SUM(AN69*E69*F69*H69*J69*$AO$10)</f>
        <v>2123072</v>
      </c>
      <c r="AP69" s="357"/>
      <c r="AQ69" s="400">
        <f>SUM(E69*F69*H69*J69*AP69*$AQ$10)</f>
        <v>0</v>
      </c>
      <c r="AR69" s="357"/>
      <c r="AS69" s="400">
        <f>SUM(AR69*E69*F69*H69*J69*$AS$10)</f>
        <v>0</v>
      </c>
      <c r="AT69" s="97"/>
      <c r="AU69" s="400">
        <f>SUM(AT69*E69*F69*H69*J69*$AU$10)</f>
        <v>0</v>
      </c>
      <c r="AV69" s="97">
        <v>11</v>
      </c>
      <c r="AW69" s="357">
        <f>SUM(AV69*E69*F69*H69*J69*$AW$10)</f>
        <v>291922.39999999997</v>
      </c>
      <c r="AX69" s="97"/>
      <c r="AY69" s="400">
        <f>SUM(AX69*E69*F69*H69*J69*$AY$10)</f>
        <v>0</v>
      </c>
      <c r="AZ69" s="97"/>
      <c r="BA69" s="400">
        <f>SUM(AZ69*E69*F69*H69*J69*$BA$10)</f>
        <v>0</v>
      </c>
      <c r="BB69" s="97"/>
      <c r="BC69" s="400">
        <f>SUM(BB69*E69*F69*H69*J69*$BC$10)</f>
        <v>0</v>
      </c>
      <c r="BD69" s="97"/>
      <c r="BE69" s="400">
        <f>SUM(BD69*E69*F69*H69*J69*$BE$10)</f>
        <v>0</v>
      </c>
      <c r="BF69" s="97">
        <v>29</v>
      </c>
      <c r="BG69" s="400">
        <f>BF69*E69*F69*H69*J69*$BG$10</f>
        <v>769613.6</v>
      </c>
      <c r="BH69" s="97"/>
      <c r="BI69" s="400">
        <f>BH69*E69*F69*H69*J69*$BI$10</f>
        <v>0</v>
      </c>
      <c r="BJ69" s="97"/>
      <c r="BK69" s="400">
        <f>BJ69*E69*F69*H69*J69*$BK$10</f>
        <v>0</v>
      </c>
      <c r="BL69" s="97"/>
      <c r="BM69" s="400">
        <f>SUM(BL69*E69*F69*H69*J69*$BM$10)</f>
        <v>0</v>
      </c>
      <c r="BN69" s="97"/>
      <c r="BO69" s="400">
        <f>SUM(BN69*E69*F69*H69*J69*$BO$10)</f>
        <v>0</v>
      </c>
      <c r="BP69" s="97">
        <v>48</v>
      </c>
      <c r="BQ69" s="400">
        <f>SUM(BP69*E69*F69*H69*J69*$BQ$10)</f>
        <v>1273843.2</v>
      </c>
      <c r="BR69" s="97"/>
      <c r="BS69" s="400">
        <f>SUM(BR69*E69*F69*H69*J69*$BS$10)</f>
        <v>0</v>
      </c>
      <c r="BT69" s="97"/>
      <c r="BU69" s="400">
        <f>SUM(BT69*E69*F69*H69*J69*$BU$10)</f>
        <v>0</v>
      </c>
      <c r="BV69" s="328"/>
      <c r="BW69" s="329">
        <f>BV69*E69*F69*H69*J69*$BW$10</f>
        <v>0</v>
      </c>
      <c r="BX69" s="97"/>
      <c r="BY69" s="400">
        <f>SUM(BX69*E69*F69*H69*J69*$BY$10)</f>
        <v>0</v>
      </c>
      <c r="BZ69" s="357"/>
      <c r="CA69" s="400">
        <f>SUM(BZ69*E69*F69*H69*J69*$CA$10)</f>
        <v>0</v>
      </c>
      <c r="CB69" s="97"/>
      <c r="CC69" s="400">
        <f>SUM(CB69*E69*F69*H69*J69*$CC$10)</f>
        <v>0</v>
      </c>
      <c r="CD69" s="97"/>
      <c r="CE69" s="400">
        <f>SUM(CD69*E69*F69*H69*J69*$CE$10)</f>
        <v>0</v>
      </c>
      <c r="CF69" s="97"/>
      <c r="CG69" s="400">
        <f>CF69*E69*F69*H69*J69*$CG$10</f>
        <v>0</v>
      </c>
      <c r="CH69" s="97"/>
      <c r="CI69" s="400">
        <f>SUM(CH69*E69*F69*H69*J69*$CI$10)</f>
        <v>0</v>
      </c>
      <c r="CJ69" s="357">
        <v>23</v>
      </c>
      <c r="CK69" s="400">
        <f>SUM(CJ69*E69*F69*H69*K69*$CK$10)</f>
        <v>732459.84</v>
      </c>
      <c r="CL69" s="97"/>
      <c r="CM69" s="400">
        <f>SUM(CL69*E69*F69*H69*K69*$CM$10)</f>
        <v>0</v>
      </c>
      <c r="CN69" s="97">
        <v>7</v>
      </c>
      <c r="CO69" s="400">
        <f>SUM(CN69*E69*F69*H69*K69*$CO$10)</f>
        <v>222922.56</v>
      </c>
      <c r="CP69" s="357"/>
      <c r="CQ69" s="400">
        <f>SUM(CP69*E69*F69*H69*K69*$CQ$10)</f>
        <v>0</v>
      </c>
      <c r="CR69" s="357">
        <v>90</v>
      </c>
      <c r="CS69" s="400">
        <f>SUM(CR69*E69*F69*H69*K69*$CS$10)</f>
        <v>2866147.1999999997</v>
      </c>
      <c r="CT69" s="357"/>
      <c r="CU69" s="400">
        <f>SUM(CT69*E69*F69*H69*K69*$CU$10)</f>
        <v>0</v>
      </c>
      <c r="CV69" s="97"/>
      <c r="CW69" s="400">
        <f>SUM(CV69*E69*F69*H69*K69*$CW$10)</f>
        <v>0</v>
      </c>
      <c r="CX69" s="97"/>
      <c r="CY69" s="400">
        <f>SUM(CX69*E69*F69*H69*K69*$CY$10)</f>
        <v>0</v>
      </c>
      <c r="CZ69" s="97"/>
      <c r="DA69" s="400">
        <f>SUM(CZ69*E69*F69*H69*K69*$DA$10)</f>
        <v>0</v>
      </c>
      <c r="DB69" s="357"/>
      <c r="DC69" s="400">
        <f>SUM(DB69*E69*F69*H69*K69*$DC$10)</f>
        <v>0</v>
      </c>
      <c r="DD69" s="97"/>
      <c r="DE69" s="400">
        <f>SUM(DD69*E69*F69*H69*K69*$DE$10)</f>
        <v>0</v>
      </c>
      <c r="DF69" s="97"/>
      <c r="DG69" s="400">
        <f>SUM(DF69*E69*F69*H69*K69*$DG$10)</f>
        <v>0</v>
      </c>
      <c r="DH69" s="97"/>
      <c r="DI69" s="400">
        <f>SUM(DH69*E69*F69*H69*K69*$DI$10)</f>
        <v>0</v>
      </c>
      <c r="DJ69" s="97"/>
      <c r="DK69" s="400">
        <f>SUM(DJ69*E69*F69*H69*K69*$DK$10)</f>
        <v>0</v>
      </c>
      <c r="DL69" s="97"/>
      <c r="DM69" s="400">
        <f>SUM(DL69*E69*F69*H69*K69*$DM$10)</f>
        <v>0</v>
      </c>
      <c r="DN69" s="97"/>
      <c r="DO69" s="400">
        <f>DN69*E69*F69*H69*K69*$DO$10</f>
        <v>0</v>
      </c>
      <c r="DP69" s="97"/>
      <c r="DQ69" s="400">
        <f>SUM(DP69*E69*F69*H69*K69*$DQ$10)</f>
        <v>0</v>
      </c>
      <c r="DR69" s="97"/>
      <c r="DS69" s="400">
        <f>SUM(DR69*E69*F69*H69*K69*$DS$10)</f>
        <v>0</v>
      </c>
      <c r="DT69" s="97"/>
      <c r="DU69" s="400">
        <f>SUM(DT69*E69*F69*H69*L69*$DU$10)</f>
        <v>0</v>
      </c>
      <c r="DV69" s="97"/>
      <c r="DW69" s="400">
        <f>SUM(DV69*E69*F69*H69*M69*$DW$10)</f>
        <v>0</v>
      </c>
      <c r="DX69" s="113"/>
      <c r="DY69" s="400">
        <f>SUM(DX69*E69*F69*H69*J69*$DY$10)</f>
        <v>0</v>
      </c>
      <c r="DZ69" s="97"/>
      <c r="EA69" s="401">
        <f>SUM(DZ69*E69*F69*H69*J69*$EA$10)</f>
        <v>0</v>
      </c>
      <c r="EB69" s="97"/>
      <c r="EC69" s="400">
        <f>SUM(EB69*E69*F69*H69*J69*$EC$10)</f>
        <v>0</v>
      </c>
      <c r="ED69" s="97"/>
      <c r="EE69" s="400">
        <f>SUM(ED69*E69*F69*H69*J69*$EE$10)</f>
        <v>0</v>
      </c>
      <c r="EF69" s="97"/>
      <c r="EG69" s="400">
        <f>EF69*E69*F69*H69*J69*$EG$10</f>
        <v>0</v>
      </c>
      <c r="EH69" s="97"/>
      <c r="EI69" s="400">
        <f>EH69*E69*F69*H69*J69*$EI$10</f>
        <v>0</v>
      </c>
      <c r="EJ69" s="97"/>
      <c r="EK69" s="400"/>
      <c r="EL69" s="402">
        <f t="shared" si="102"/>
        <v>288</v>
      </c>
      <c r="EM69" s="402">
        <f t="shared" si="102"/>
        <v>8279980.7999999998</v>
      </c>
    </row>
    <row r="70" spans="1:143" s="355" customFormat="1" ht="30" x14ac:dyDescent="0.25">
      <c r="A70" s="91"/>
      <c r="B70" s="91">
        <v>38</v>
      </c>
      <c r="C70" s="245" t="s">
        <v>1020</v>
      </c>
      <c r="D70" s="148" t="s">
        <v>332</v>
      </c>
      <c r="E70" s="246">
        <v>13540</v>
      </c>
      <c r="F70" s="93">
        <v>2.89</v>
      </c>
      <c r="G70" s="93"/>
      <c r="H70" s="247">
        <v>1</v>
      </c>
      <c r="I70" s="248"/>
      <c r="J70" s="164">
        <v>1.4</v>
      </c>
      <c r="K70" s="164">
        <v>1.68</v>
      </c>
      <c r="L70" s="164">
        <v>2.23</v>
      </c>
      <c r="M70" s="165">
        <v>2.57</v>
      </c>
      <c r="N70" s="97"/>
      <c r="O70" s="400"/>
      <c r="P70" s="366"/>
      <c r="Q70" s="400"/>
      <c r="R70" s="357"/>
      <c r="S70" s="357"/>
      <c r="T70" s="97"/>
      <c r="U70" s="400"/>
      <c r="V70" s="97"/>
      <c r="W70" s="357"/>
      <c r="X70" s="97"/>
      <c r="Y70" s="400"/>
      <c r="Z70" s="357"/>
      <c r="AA70" s="400"/>
      <c r="AB70" s="357"/>
      <c r="AC70" s="400"/>
      <c r="AD70" s="357"/>
      <c r="AE70" s="400"/>
      <c r="AF70" s="357"/>
      <c r="AG70" s="400"/>
      <c r="AH70" s="97"/>
      <c r="AI70" s="400"/>
      <c r="AJ70" s="357"/>
      <c r="AK70" s="357"/>
      <c r="AL70" s="97"/>
      <c r="AM70" s="400"/>
      <c r="AN70" s="113"/>
      <c r="AO70" s="400"/>
      <c r="AP70" s="357"/>
      <c r="AQ70" s="400"/>
      <c r="AR70" s="357"/>
      <c r="AS70" s="400"/>
      <c r="AT70" s="97"/>
      <c r="AU70" s="400"/>
      <c r="AV70" s="97"/>
      <c r="AW70" s="357"/>
      <c r="AX70" s="97"/>
      <c r="AY70" s="400"/>
      <c r="AZ70" s="97"/>
      <c r="BA70" s="400"/>
      <c r="BB70" s="97"/>
      <c r="BC70" s="400"/>
      <c r="BD70" s="97"/>
      <c r="BE70" s="400">
        <f>SUM(BD70*E70*F70*H70*J70*$BE$10)</f>
        <v>0</v>
      </c>
      <c r="BF70" s="97"/>
      <c r="BG70" s="400"/>
      <c r="BH70" s="97"/>
      <c r="BI70" s="400"/>
      <c r="BJ70" s="97"/>
      <c r="BK70" s="400"/>
      <c r="BL70" s="97"/>
      <c r="BM70" s="400"/>
      <c r="BN70" s="97"/>
      <c r="BO70" s="400"/>
      <c r="BP70" s="97"/>
      <c r="BQ70" s="400"/>
      <c r="BR70" s="97"/>
      <c r="BS70" s="400"/>
      <c r="BT70" s="97"/>
      <c r="BU70" s="400"/>
      <c r="BV70" s="328"/>
      <c r="BW70" s="329"/>
      <c r="BX70" s="97"/>
      <c r="BY70" s="400"/>
      <c r="BZ70" s="357"/>
      <c r="CA70" s="400"/>
      <c r="CB70" s="97"/>
      <c r="CC70" s="400"/>
      <c r="CD70" s="97"/>
      <c r="CE70" s="400"/>
      <c r="CF70" s="97"/>
      <c r="CG70" s="400"/>
      <c r="CH70" s="97"/>
      <c r="CI70" s="400"/>
      <c r="CJ70" s="357"/>
      <c r="CK70" s="400"/>
      <c r="CL70" s="97"/>
      <c r="CM70" s="400"/>
      <c r="CN70" s="97"/>
      <c r="CO70" s="400"/>
      <c r="CP70" s="357"/>
      <c r="CQ70" s="400"/>
      <c r="CR70" s="357"/>
      <c r="CS70" s="400"/>
      <c r="CT70" s="357"/>
      <c r="CU70" s="400"/>
      <c r="CV70" s="97"/>
      <c r="CW70" s="400"/>
      <c r="CX70" s="97"/>
      <c r="CY70" s="400"/>
      <c r="CZ70" s="97"/>
      <c r="DA70" s="400"/>
      <c r="DB70" s="357"/>
      <c r="DC70" s="400"/>
      <c r="DD70" s="97"/>
      <c r="DE70" s="400"/>
      <c r="DF70" s="97"/>
      <c r="DG70" s="400"/>
      <c r="DH70" s="97"/>
      <c r="DI70" s="400"/>
      <c r="DJ70" s="97"/>
      <c r="DK70" s="400"/>
      <c r="DL70" s="97"/>
      <c r="DM70" s="400"/>
      <c r="DN70" s="97"/>
      <c r="DO70" s="400"/>
      <c r="DP70" s="97"/>
      <c r="DQ70" s="400"/>
      <c r="DR70" s="97"/>
      <c r="DS70" s="400"/>
      <c r="DT70" s="97"/>
      <c r="DU70" s="400"/>
      <c r="DV70" s="97"/>
      <c r="DW70" s="400"/>
      <c r="DX70" s="113"/>
      <c r="DY70" s="400"/>
      <c r="DZ70" s="97"/>
      <c r="EA70" s="401"/>
      <c r="EB70" s="97"/>
      <c r="EC70" s="400"/>
      <c r="ED70" s="97"/>
      <c r="EE70" s="400"/>
      <c r="EF70" s="97"/>
      <c r="EG70" s="400"/>
      <c r="EH70" s="97"/>
      <c r="EI70" s="400"/>
      <c r="EJ70" s="97"/>
      <c r="EK70" s="400"/>
      <c r="EL70" s="402">
        <f t="shared" si="102"/>
        <v>0</v>
      </c>
      <c r="EM70" s="402">
        <f t="shared" si="102"/>
        <v>0</v>
      </c>
    </row>
    <row r="71" spans="1:143" s="355" customFormat="1" x14ac:dyDescent="0.25">
      <c r="A71" s="91">
        <v>16</v>
      </c>
      <c r="B71" s="91"/>
      <c r="C71" s="240" t="s">
        <v>1021</v>
      </c>
      <c r="D71" s="286" t="s">
        <v>349</v>
      </c>
      <c r="E71" s="246">
        <v>13540</v>
      </c>
      <c r="F71" s="157">
        <v>1.06</v>
      </c>
      <c r="G71" s="157"/>
      <c r="H71" s="236">
        <v>1</v>
      </c>
      <c r="I71" s="68"/>
      <c r="J71" s="95">
        <v>1.4</v>
      </c>
      <c r="K71" s="95">
        <v>1.68</v>
      </c>
      <c r="L71" s="95">
        <v>2.23</v>
      </c>
      <c r="M71" s="96">
        <v>2.57</v>
      </c>
      <c r="N71" s="113">
        <f>SUM(N72:N73)</f>
        <v>50</v>
      </c>
      <c r="O71" s="399">
        <f t="shared" ref="O71:BZ71" si="103">SUM(O72:O73)</f>
        <v>890932</v>
      </c>
      <c r="P71" s="399">
        <f t="shared" si="103"/>
        <v>0</v>
      </c>
      <c r="Q71" s="399">
        <f t="shared" si="103"/>
        <v>0</v>
      </c>
      <c r="R71" s="399">
        <f t="shared" si="103"/>
        <v>0</v>
      </c>
      <c r="S71" s="399">
        <f t="shared" si="103"/>
        <v>0</v>
      </c>
      <c r="T71" s="113">
        <f t="shared" si="103"/>
        <v>0</v>
      </c>
      <c r="U71" s="399">
        <f t="shared" si="103"/>
        <v>0</v>
      </c>
      <c r="V71" s="113">
        <f t="shared" si="103"/>
        <v>0</v>
      </c>
      <c r="W71" s="399">
        <f t="shared" si="103"/>
        <v>0</v>
      </c>
      <c r="X71" s="113">
        <f t="shared" si="103"/>
        <v>0</v>
      </c>
      <c r="Y71" s="399">
        <f t="shared" si="103"/>
        <v>0</v>
      </c>
      <c r="Z71" s="399">
        <f t="shared" si="103"/>
        <v>300</v>
      </c>
      <c r="AA71" s="399">
        <f t="shared" si="103"/>
        <v>5345592</v>
      </c>
      <c r="AB71" s="399">
        <f t="shared" si="103"/>
        <v>560</v>
      </c>
      <c r="AC71" s="399">
        <f t="shared" si="103"/>
        <v>9978438.3999999985</v>
      </c>
      <c r="AD71" s="399">
        <f t="shared" si="103"/>
        <v>0</v>
      </c>
      <c r="AE71" s="399">
        <f t="shared" si="103"/>
        <v>0</v>
      </c>
      <c r="AF71" s="399">
        <f t="shared" si="103"/>
        <v>110</v>
      </c>
      <c r="AG71" s="399">
        <f t="shared" si="103"/>
        <v>2352060.48</v>
      </c>
      <c r="AH71" s="113">
        <f t="shared" si="103"/>
        <v>105</v>
      </c>
      <c r="AI71" s="399">
        <f t="shared" si="103"/>
        <v>1870957.2</v>
      </c>
      <c r="AJ71" s="399">
        <f t="shared" si="103"/>
        <v>0</v>
      </c>
      <c r="AK71" s="399">
        <f t="shared" si="103"/>
        <v>0</v>
      </c>
      <c r="AL71" s="113">
        <f t="shared" si="103"/>
        <v>0</v>
      </c>
      <c r="AM71" s="399">
        <f t="shared" si="103"/>
        <v>0</v>
      </c>
      <c r="AN71" s="113">
        <f t="shared" si="103"/>
        <v>0</v>
      </c>
      <c r="AO71" s="399">
        <f t="shared" si="103"/>
        <v>0</v>
      </c>
      <c r="AP71" s="399">
        <f t="shared" si="103"/>
        <v>0</v>
      </c>
      <c r="AQ71" s="399">
        <f t="shared" si="103"/>
        <v>0</v>
      </c>
      <c r="AR71" s="399">
        <f t="shared" si="103"/>
        <v>0</v>
      </c>
      <c r="AS71" s="399">
        <f t="shared" si="103"/>
        <v>0</v>
      </c>
      <c r="AT71" s="113">
        <f t="shared" si="103"/>
        <v>0</v>
      </c>
      <c r="AU71" s="399">
        <f t="shared" si="103"/>
        <v>0</v>
      </c>
      <c r="AV71" s="113">
        <f t="shared" si="103"/>
        <v>70</v>
      </c>
      <c r="AW71" s="399">
        <f t="shared" si="103"/>
        <v>1247304.7999999998</v>
      </c>
      <c r="AX71" s="113">
        <f t="shared" si="103"/>
        <v>713</v>
      </c>
      <c r="AY71" s="399">
        <f t="shared" si="103"/>
        <v>12704690.319999998</v>
      </c>
      <c r="AZ71" s="113">
        <f t="shared" si="103"/>
        <v>497</v>
      </c>
      <c r="BA71" s="399">
        <f t="shared" si="103"/>
        <v>8855864.0799999982</v>
      </c>
      <c r="BB71" s="113">
        <f t="shared" si="103"/>
        <v>168</v>
      </c>
      <c r="BC71" s="399">
        <f t="shared" si="103"/>
        <v>2993531.5199999996</v>
      </c>
      <c r="BD71" s="113">
        <f t="shared" si="103"/>
        <v>208</v>
      </c>
      <c r="BE71" s="399">
        <f t="shared" si="103"/>
        <v>3706277.1199999996</v>
      </c>
      <c r="BF71" s="113">
        <f t="shared" si="103"/>
        <v>470</v>
      </c>
      <c r="BG71" s="399">
        <f t="shared" si="103"/>
        <v>8374760.7999999998</v>
      </c>
      <c r="BH71" s="113">
        <f t="shared" si="103"/>
        <v>3</v>
      </c>
      <c r="BI71" s="399">
        <f t="shared" si="103"/>
        <v>53455.919999999991</v>
      </c>
      <c r="BJ71" s="113">
        <f t="shared" si="103"/>
        <v>400</v>
      </c>
      <c r="BK71" s="399">
        <f t="shared" si="103"/>
        <v>7127456</v>
      </c>
      <c r="BL71" s="113">
        <f t="shared" si="103"/>
        <v>0</v>
      </c>
      <c r="BM71" s="399">
        <f t="shared" si="103"/>
        <v>0</v>
      </c>
      <c r="BN71" s="113">
        <f t="shared" si="103"/>
        <v>11</v>
      </c>
      <c r="BO71" s="399">
        <f t="shared" si="103"/>
        <v>196005.04</v>
      </c>
      <c r="BP71" s="113">
        <f t="shared" si="103"/>
        <v>0</v>
      </c>
      <c r="BQ71" s="399">
        <f t="shared" si="103"/>
        <v>0</v>
      </c>
      <c r="BR71" s="113">
        <f t="shared" si="103"/>
        <v>0</v>
      </c>
      <c r="BS71" s="399">
        <f t="shared" si="103"/>
        <v>0</v>
      </c>
      <c r="BT71" s="113">
        <f t="shared" si="103"/>
        <v>29</v>
      </c>
      <c r="BU71" s="399">
        <f t="shared" si="103"/>
        <v>516740.55999999994</v>
      </c>
      <c r="BV71" s="365">
        <f t="shared" si="103"/>
        <v>85</v>
      </c>
      <c r="BW71" s="365">
        <f t="shared" si="103"/>
        <v>1514584.4</v>
      </c>
      <c r="BX71" s="113">
        <f t="shared" si="103"/>
        <v>200</v>
      </c>
      <c r="BY71" s="399">
        <f t="shared" si="103"/>
        <v>3563728</v>
      </c>
      <c r="BZ71" s="399">
        <f t="shared" si="103"/>
        <v>110</v>
      </c>
      <c r="CA71" s="399">
        <f t="shared" ref="CA71:EM71" si="104">SUM(CA72:CA73)</f>
        <v>1960050.4</v>
      </c>
      <c r="CB71" s="113">
        <f t="shared" si="104"/>
        <v>125</v>
      </c>
      <c r="CC71" s="399">
        <f t="shared" si="104"/>
        <v>2227330</v>
      </c>
      <c r="CD71" s="113">
        <f t="shared" si="104"/>
        <v>149</v>
      </c>
      <c r="CE71" s="399">
        <f t="shared" si="104"/>
        <v>2654977.36</v>
      </c>
      <c r="CF71" s="113">
        <f t="shared" si="104"/>
        <v>346</v>
      </c>
      <c r="CG71" s="399">
        <f t="shared" si="104"/>
        <v>6165249.4399999995</v>
      </c>
      <c r="CH71" s="113">
        <f t="shared" si="104"/>
        <v>230</v>
      </c>
      <c r="CI71" s="399">
        <f t="shared" si="104"/>
        <v>4098287.1999999997</v>
      </c>
      <c r="CJ71" s="399">
        <f t="shared" si="104"/>
        <v>542</v>
      </c>
      <c r="CK71" s="399">
        <f t="shared" si="104"/>
        <v>11589243.455999998</v>
      </c>
      <c r="CL71" s="113">
        <f t="shared" si="104"/>
        <v>0</v>
      </c>
      <c r="CM71" s="399">
        <f t="shared" si="104"/>
        <v>0</v>
      </c>
      <c r="CN71" s="113">
        <f t="shared" si="104"/>
        <v>0</v>
      </c>
      <c r="CO71" s="399">
        <f t="shared" si="104"/>
        <v>0</v>
      </c>
      <c r="CP71" s="399">
        <f t="shared" si="104"/>
        <v>400</v>
      </c>
      <c r="CQ71" s="399">
        <f t="shared" si="104"/>
        <v>8552947.1999999993</v>
      </c>
      <c r="CR71" s="399">
        <f t="shared" si="104"/>
        <v>335</v>
      </c>
      <c r="CS71" s="399">
        <f t="shared" si="104"/>
        <v>7163093.2799999993</v>
      </c>
      <c r="CT71" s="399">
        <f t="shared" si="104"/>
        <v>0</v>
      </c>
      <c r="CU71" s="399">
        <f t="shared" si="104"/>
        <v>0</v>
      </c>
      <c r="CV71" s="113">
        <f t="shared" si="104"/>
        <v>713</v>
      </c>
      <c r="CW71" s="399">
        <f t="shared" si="104"/>
        <v>15245628.383999998</v>
      </c>
      <c r="CX71" s="113">
        <f t="shared" si="104"/>
        <v>70</v>
      </c>
      <c r="CY71" s="399">
        <f t="shared" si="104"/>
        <v>1496765.76</v>
      </c>
      <c r="CZ71" s="113">
        <f t="shared" si="104"/>
        <v>750</v>
      </c>
      <c r="DA71" s="399">
        <f t="shared" si="104"/>
        <v>16036776</v>
      </c>
      <c r="DB71" s="399">
        <f t="shared" si="104"/>
        <v>40</v>
      </c>
      <c r="DC71" s="399">
        <f t="shared" si="104"/>
        <v>855294.72</v>
      </c>
      <c r="DD71" s="113">
        <f t="shared" si="104"/>
        <v>88</v>
      </c>
      <c r="DE71" s="399">
        <f t="shared" si="104"/>
        <v>1881648.3840000001</v>
      </c>
      <c r="DF71" s="113">
        <f t="shared" si="104"/>
        <v>980</v>
      </c>
      <c r="DG71" s="399">
        <f t="shared" si="104"/>
        <v>20954720.640000001</v>
      </c>
      <c r="DH71" s="113">
        <f t="shared" si="104"/>
        <v>99</v>
      </c>
      <c r="DI71" s="399">
        <f t="shared" si="104"/>
        <v>2116854.4319999996</v>
      </c>
      <c r="DJ71" s="113">
        <f t="shared" si="104"/>
        <v>180</v>
      </c>
      <c r="DK71" s="399">
        <f t="shared" si="104"/>
        <v>3848826.2399999998</v>
      </c>
      <c r="DL71" s="113">
        <f t="shared" si="104"/>
        <v>226</v>
      </c>
      <c r="DM71" s="399">
        <f t="shared" si="104"/>
        <v>4832415.1679999996</v>
      </c>
      <c r="DN71" s="113">
        <f t="shared" si="104"/>
        <v>20</v>
      </c>
      <c r="DO71" s="399">
        <f t="shared" si="104"/>
        <v>427647.36</v>
      </c>
      <c r="DP71" s="113">
        <f t="shared" si="104"/>
        <v>41</v>
      </c>
      <c r="DQ71" s="399">
        <f t="shared" si="104"/>
        <v>876677.08799999987</v>
      </c>
      <c r="DR71" s="113">
        <f t="shared" si="104"/>
        <v>17</v>
      </c>
      <c r="DS71" s="399">
        <f t="shared" si="104"/>
        <v>363500.25599999994</v>
      </c>
      <c r="DT71" s="113">
        <f t="shared" si="104"/>
        <v>3</v>
      </c>
      <c r="DU71" s="399">
        <f t="shared" si="104"/>
        <v>85147.643999999986</v>
      </c>
      <c r="DV71" s="113">
        <f t="shared" si="104"/>
        <v>50</v>
      </c>
      <c r="DW71" s="399">
        <f t="shared" si="104"/>
        <v>1635496.5999999999</v>
      </c>
      <c r="DX71" s="113">
        <f t="shared" si="104"/>
        <v>0</v>
      </c>
      <c r="DY71" s="399">
        <f t="shared" si="104"/>
        <v>0</v>
      </c>
      <c r="DZ71" s="113">
        <f t="shared" si="104"/>
        <v>30</v>
      </c>
      <c r="EA71" s="399">
        <f t="shared" si="104"/>
        <v>534559.19999999995</v>
      </c>
      <c r="EB71" s="113">
        <f t="shared" si="104"/>
        <v>98</v>
      </c>
      <c r="EC71" s="399">
        <f t="shared" si="104"/>
        <v>1746226.7199999997</v>
      </c>
      <c r="ED71" s="113">
        <f t="shared" si="104"/>
        <v>0</v>
      </c>
      <c r="EE71" s="399">
        <f t="shared" si="104"/>
        <v>0</v>
      </c>
      <c r="EF71" s="113">
        <f t="shared" si="104"/>
        <v>0</v>
      </c>
      <c r="EG71" s="399">
        <f t="shared" si="104"/>
        <v>0</v>
      </c>
      <c r="EH71" s="113">
        <f t="shared" si="104"/>
        <v>0</v>
      </c>
      <c r="EI71" s="399">
        <f t="shared" si="104"/>
        <v>0</v>
      </c>
      <c r="EJ71" s="113">
        <f t="shared" si="104"/>
        <v>0</v>
      </c>
      <c r="EK71" s="399"/>
      <c r="EL71" s="399">
        <f t="shared" si="104"/>
        <v>9621</v>
      </c>
      <c r="EM71" s="399">
        <f t="shared" si="104"/>
        <v>188641741.57199997</v>
      </c>
    </row>
    <row r="72" spans="1:143" s="355" customFormat="1" ht="45" x14ac:dyDescent="0.25">
      <c r="A72" s="91"/>
      <c r="B72" s="91">
        <v>39</v>
      </c>
      <c r="C72" s="245" t="s">
        <v>1022</v>
      </c>
      <c r="D72" s="168" t="s">
        <v>1023</v>
      </c>
      <c r="E72" s="246">
        <v>13540</v>
      </c>
      <c r="F72" s="93">
        <v>0.94</v>
      </c>
      <c r="G72" s="93"/>
      <c r="H72" s="247">
        <v>1</v>
      </c>
      <c r="I72" s="248"/>
      <c r="J72" s="95">
        <v>1.4</v>
      </c>
      <c r="K72" s="95">
        <v>1.68</v>
      </c>
      <c r="L72" s="95">
        <v>2.23</v>
      </c>
      <c r="M72" s="96">
        <v>2.57</v>
      </c>
      <c r="N72" s="97">
        <v>50</v>
      </c>
      <c r="O72" s="400">
        <f>N72*E72*F72*H72*J72*$O$10</f>
        <v>890932</v>
      </c>
      <c r="P72" s="366"/>
      <c r="Q72" s="400">
        <f>P72*E72*F72*H72*J72*$Q$10</f>
        <v>0</v>
      </c>
      <c r="R72" s="357"/>
      <c r="S72" s="357">
        <f>R72*E72*F72*H72*J72*$S$10</f>
        <v>0</v>
      </c>
      <c r="T72" s="97"/>
      <c r="U72" s="400">
        <f>SUM(T72*E72*F72*H72*J72*$U$10)</f>
        <v>0</v>
      </c>
      <c r="V72" s="97"/>
      <c r="W72" s="357">
        <f>SUM(V72*E72*F72*H72*J72*$W$10)</f>
        <v>0</v>
      </c>
      <c r="X72" s="97"/>
      <c r="Y72" s="400">
        <f>SUM(X72*E72*F72*H72*J72*$Y$10)</f>
        <v>0</v>
      </c>
      <c r="Z72" s="357">
        <v>300</v>
      </c>
      <c r="AA72" s="400">
        <f>SUM(Z72*E72*F72*H72*J72*$AA$10)</f>
        <v>5345592</v>
      </c>
      <c r="AB72" s="357">
        <v>560</v>
      </c>
      <c r="AC72" s="400">
        <f>SUM(AB72*E72*F72*H72*J72*$AC$10)</f>
        <v>9978438.3999999985</v>
      </c>
      <c r="AD72" s="357"/>
      <c r="AE72" s="400">
        <f>SUM(AD72*E72*F72*H72*K72*$AE$10)</f>
        <v>0</v>
      </c>
      <c r="AF72" s="357">
        <v>110</v>
      </c>
      <c r="AG72" s="400">
        <f>SUM(AF72*E72*F72*H72*K72*$AG$10)</f>
        <v>2352060.48</v>
      </c>
      <c r="AH72" s="97">
        <v>105</v>
      </c>
      <c r="AI72" s="400">
        <f>SUM(AH72*E72*F72*H72*J72*$AI$10)</f>
        <v>1870957.2</v>
      </c>
      <c r="AJ72" s="357"/>
      <c r="AK72" s="357">
        <f>SUM(AJ72*E72*F72*H72*J72*$AK$10)</f>
        <v>0</v>
      </c>
      <c r="AL72" s="97"/>
      <c r="AM72" s="400">
        <f>SUM(AL72*E72*F72*H72*J72*$AM$10)</f>
        <v>0</v>
      </c>
      <c r="AN72" s="113"/>
      <c r="AO72" s="400">
        <f>SUM(AN72*E72*F72*H72*J72*$AO$10)</f>
        <v>0</v>
      </c>
      <c r="AP72" s="357"/>
      <c r="AQ72" s="400">
        <f>SUM(E72*F72*H72*J72*AP72*$AQ$10)</f>
        <v>0</v>
      </c>
      <c r="AR72" s="357"/>
      <c r="AS72" s="400">
        <f>SUM(AR72*E72*F72*H72*J72*$AS$10)</f>
        <v>0</v>
      </c>
      <c r="AT72" s="97"/>
      <c r="AU72" s="400">
        <f>SUM(AT72*E72*F72*H72*J72*$AU$10)</f>
        <v>0</v>
      </c>
      <c r="AV72" s="97">
        <v>70</v>
      </c>
      <c r="AW72" s="357">
        <f>SUM(AV72*E72*F72*H72*J72*$AW$10)</f>
        <v>1247304.7999999998</v>
      </c>
      <c r="AX72" s="97">
        <v>713</v>
      </c>
      <c r="AY72" s="400">
        <f>SUM(AX72*E72*F72*H72*J72*$AY$10)</f>
        <v>12704690.319999998</v>
      </c>
      <c r="AZ72" s="97">
        <v>497</v>
      </c>
      <c r="BA72" s="400">
        <f>SUM(AZ72*E72*F72*H72*J72*$BA$10)</f>
        <v>8855864.0799999982</v>
      </c>
      <c r="BB72" s="97">
        <v>168</v>
      </c>
      <c r="BC72" s="400">
        <f>SUM(BB72*E72*F72*H72*J72*$BC$10)</f>
        <v>2993531.5199999996</v>
      </c>
      <c r="BD72" s="97">
        <v>208</v>
      </c>
      <c r="BE72" s="400">
        <f>SUM(BD72*E72*F72*H72*J72*$BE$10)</f>
        <v>3706277.1199999996</v>
      </c>
      <c r="BF72" s="97">
        <v>470</v>
      </c>
      <c r="BG72" s="400">
        <f>BF72*E72*F72*H72*J72*$BG$10</f>
        <v>8374760.7999999998</v>
      </c>
      <c r="BH72" s="97">
        <v>3</v>
      </c>
      <c r="BI72" s="400">
        <f>BH72*E72*F72*H72*J72*$BI$10</f>
        <v>53455.919999999991</v>
      </c>
      <c r="BJ72" s="97">
        <v>400</v>
      </c>
      <c r="BK72" s="400">
        <f>BJ72*E72*F72*H72*J72*$BK$10</f>
        <v>7127456</v>
      </c>
      <c r="BL72" s="97"/>
      <c r="BM72" s="400">
        <f>SUM(BL72*E72*F72*H72*J72*$BM$10)</f>
        <v>0</v>
      </c>
      <c r="BN72" s="97">
        <v>11</v>
      </c>
      <c r="BO72" s="400">
        <f>SUM(BN72*E72*F72*H72*J72*$BO$10)</f>
        <v>196005.04</v>
      </c>
      <c r="BP72" s="97"/>
      <c r="BQ72" s="400">
        <f>SUM(BP72*E72*F72*H72*J72*$BQ$10)</f>
        <v>0</v>
      </c>
      <c r="BR72" s="97"/>
      <c r="BS72" s="400">
        <f>SUM(BR72*E72*F72*H72*J72*$BS$10)</f>
        <v>0</v>
      </c>
      <c r="BT72" s="97">
        <v>29</v>
      </c>
      <c r="BU72" s="400">
        <f>SUM(BT72*E72*F72*H72*J72*$BU$10)</f>
        <v>516740.55999999994</v>
      </c>
      <c r="BV72" s="328">
        <v>85</v>
      </c>
      <c r="BW72" s="329">
        <f>BV72*E72*F72*H72*J72*$BW$10</f>
        <v>1514584.4</v>
      </c>
      <c r="BX72" s="97">
        <v>200</v>
      </c>
      <c r="BY72" s="400">
        <f>SUM(BX72*E72*F72*H72*J72*$BY$10)</f>
        <v>3563728</v>
      </c>
      <c r="BZ72" s="357">
        <v>110</v>
      </c>
      <c r="CA72" s="400">
        <f>SUM(BZ72*E72*F72*H72*J72*$CA$10)</f>
        <v>1960050.4</v>
      </c>
      <c r="CB72" s="97">
        <v>125</v>
      </c>
      <c r="CC72" s="400">
        <f>SUM(CB72*E72*F72*H72*J72*$CC$10)</f>
        <v>2227330</v>
      </c>
      <c r="CD72" s="97">
        <v>149</v>
      </c>
      <c r="CE72" s="400">
        <f>SUM(CD72*E72*F72*H72*J72*$CE$10)</f>
        <v>2654977.36</v>
      </c>
      <c r="CF72" s="97">
        <v>346</v>
      </c>
      <c r="CG72" s="400">
        <f>CF72*E72*F72*H72*J72*$CG$10</f>
        <v>6165249.4399999995</v>
      </c>
      <c r="CH72" s="97">
        <v>230</v>
      </c>
      <c r="CI72" s="400">
        <f>SUM(CH72*E72*F72*H72*J72*$CI$10)</f>
        <v>4098287.1999999997</v>
      </c>
      <c r="CJ72" s="357">
        <v>542</v>
      </c>
      <c r="CK72" s="400">
        <f>SUM(CJ72*E72*F72*H72*K72*$CK$10)</f>
        <v>11589243.455999998</v>
      </c>
      <c r="CL72" s="97"/>
      <c r="CM72" s="400">
        <f>SUM(CL72*E72*F72*H72*K72*$CM$10)</f>
        <v>0</v>
      </c>
      <c r="CN72" s="97"/>
      <c r="CO72" s="400">
        <f>SUM(CN72*E72*F72*H72*K72*$CO$10)</f>
        <v>0</v>
      </c>
      <c r="CP72" s="357">
        <v>400</v>
      </c>
      <c r="CQ72" s="400">
        <f>SUM(CP72*E72*F72*H72*K72*$CQ$10)</f>
        <v>8552947.1999999993</v>
      </c>
      <c r="CR72" s="357">
        <v>335</v>
      </c>
      <c r="CS72" s="400">
        <f>SUM(CR72*E72*F72*H72*K72*$CS$10)</f>
        <v>7163093.2799999993</v>
      </c>
      <c r="CT72" s="357"/>
      <c r="CU72" s="400">
        <f>SUM(CT72*E72*F72*H72*K72*$CU$10)</f>
        <v>0</v>
      </c>
      <c r="CV72" s="97">
        <v>713</v>
      </c>
      <c r="CW72" s="400">
        <f>SUM(CV72*E72*F72*H72*K72*$CW$10)</f>
        <v>15245628.383999998</v>
      </c>
      <c r="CX72" s="97">
        <v>70</v>
      </c>
      <c r="CY72" s="400">
        <f>SUM(CX72*E72*F72*H72*K72*$CY$10)</f>
        <v>1496765.76</v>
      </c>
      <c r="CZ72" s="97">
        <v>750</v>
      </c>
      <c r="DA72" s="400">
        <f>SUM(CZ72*E72*F72*H72*K72*$DA$10)</f>
        <v>16036776</v>
      </c>
      <c r="DB72" s="357">
        <v>40</v>
      </c>
      <c r="DC72" s="400">
        <f>SUM(DB72*E72*F72*H72*K72*$DC$10)</f>
        <v>855294.72</v>
      </c>
      <c r="DD72" s="97">
        <v>88</v>
      </c>
      <c r="DE72" s="400">
        <f>SUM(DD72*E72*F72*H72*K72*$DE$10)</f>
        <v>1881648.3840000001</v>
      </c>
      <c r="DF72" s="97">
        <v>980</v>
      </c>
      <c r="DG72" s="400">
        <f>SUM(DF72*E72*F72*H72*K72*$DG$10)</f>
        <v>20954720.640000001</v>
      </c>
      <c r="DH72" s="97">
        <v>99</v>
      </c>
      <c r="DI72" s="400">
        <f>SUM(DH72*E72*F72*H72*K72*$DI$10)</f>
        <v>2116854.4319999996</v>
      </c>
      <c r="DJ72" s="97">
        <v>180</v>
      </c>
      <c r="DK72" s="400">
        <f>SUM(DJ72*E72*F72*H72*K72*$DK$10)</f>
        <v>3848826.2399999998</v>
      </c>
      <c r="DL72" s="97">
        <v>226</v>
      </c>
      <c r="DM72" s="400">
        <f>SUM(DL72*E72*F72*H72*K72*$DM$10)</f>
        <v>4832415.1679999996</v>
      </c>
      <c r="DN72" s="97">
        <v>20</v>
      </c>
      <c r="DO72" s="400">
        <f>DN72*E72*F72*H72*K72*$DO$10</f>
        <v>427647.36</v>
      </c>
      <c r="DP72" s="97">
        <v>41</v>
      </c>
      <c r="DQ72" s="400">
        <f>SUM(DP72*E72*F72*H72*K72*$DQ$10)</f>
        <v>876677.08799999987</v>
      </c>
      <c r="DR72" s="97">
        <v>17</v>
      </c>
      <c r="DS72" s="400">
        <f>SUM(DR72*E72*F72*H72*K72*$DS$10)</f>
        <v>363500.25599999994</v>
      </c>
      <c r="DT72" s="97">
        <v>3</v>
      </c>
      <c r="DU72" s="400">
        <f>SUM(DT72*E72*F72*H72*L72*$DU$10)</f>
        <v>85147.643999999986</v>
      </c>
      <c r="DV72" s="97">
        <v>50</v>
      </c>
      <c r="DW72" s="400">
        <f>SUM(DV72*E72*F72*H72*M72*$DW$10)</f>
        <v>1635496.5999999999</v>
      </c>
      <c r="DX72" s="113"/>
      <c r="DY72" s="400">
        <f>SUM(DX72*E72*F72*H72*J72*$DY$10)</f>
        <v>0</v>
      </c>
      <c r="DZ72" s="97">
        <v>30</v>
      </c>
      <c r="EA72" s="401">
        <f>SUM(DZ72*E72*F72*H72*J72*$EA$10)</f>
        <v>534559.19999999995</v>
      </c>
      <c r="EB72" s="97">
        <v>98</v>
      </c>
      <c r="EC72" s="400">
        <f>SUM(EB72*E72*F72*H72*J72*$EC$10)</f>
        <v>1746226.7199999997</v>
      </c>
      <c r="ED72" s="97"/>
      <c r="EE72" s="400">
        <f>SUM(ED72*E72*F72*H72*J72*$EE$10)</f>
        <v>0</v>
      </c>
      <c r="EF72" s="97"/>
      <c r="EG72" s="400">
        <f>EF72*E72*F72*H72*J72*$EG$10</f>
        <v>0</v>
      </c>
      <c r="EH72" s="97"/>
      <c r="EI72" s="400">
        <f>EH72*E72*F72*H72*J72*$EI$10</f>
        <v>0</v>
      </c>
      <c r="EJ72" s="97"/>
      <c r="EK72" s="400"/>
      <c r="EL72" s="402">
        <f>SUM(N72,X72,P72,R72,Z72,T72,V72,AB72,AD72,AF72,AH72,AJ72,AP72,AR72,AT72,AN72,CJ72,CP72,CT72,BX72,BZ72,CZ72,DB72,DD72,DF72,DH72,DJ72,DL72,AV72,AL72,AX72,AZ72,BB72,BD72,BF72,BH72,BJ72,BL72,BN72,BP72,BR72,EB72,ED72,DX72,DZ72,BT72,BV72,CR72,CL72,CN72,CV72,CX72,CB72,CD72,CF72,CH72,DN72,DP72,DR72,DT72,DV72,EF72,EH72,EJ72)</f>
        <v>9621</v>
      </c>
      <c r="EM72" s="402">
        <f>SUM(O72,Y72,Q72,S72,AA72,U72,W72,AC72,AE72,AG72,AI72,AK72,AQ72,AS72,AU72,AO72,CK72,CQ72,CU72,BY72,CA72,DA72,DC72,DE72,DG72,DI72,DK72,DM72,AW72,AM72,AY72,BA72,BC72,BE72,BG72,BI72,BK72,BM72,BO72,BQ72,BS72,EC72,EE72,DY72,EA72,BU72,BW72,CS72,CM72,CO72,CW72,CY72,CC72,CE72,CG72,CI72,DO72,DQ72,DS72,DU72,DW72,EG72,EI72,EK72)</f>
        <v>188641741.57199997</v>
      </c>
    </row>
    <row r="73" spans="1:143" ht="30" x14ac:dyDescent="0.25">
      <c r="A73" s="91"/>
      <c r="B73" s="91">
        <v>40</v>
      </c>
      <c r="C73" s="245" t="s">
        <v>1024</v>
      </c>
      <c r="D73" s="92" t="s">
        <v>1025</v>
      </c>
      <c r="E73" s="246">
        <v>13540</v>
      </c>
      <c r="F73" s="93">
        <v>2.57</v>
      </c>
      <c r="G73" s="93"/>
      <c r="H73" s="247">
        <v>1</v>
      </c>
      <c r="I73" s="248"/>
      <c r="J73" s="95">
        <v>1.4</v>
      </c>
      <c r="K73" s="95">
        <v>1.68</v>
      </c>
      <c r="L73" s="95">
        <v>2.23</v>
      </c>
      <c r="M73" s="96">
        <v>2.57</v>
      </c>
      <c r="N73" s="97"/>
      <c r="O73" s="400">
        <f>N73*E73*F73*H73*J73*$O$10</f>
        <v>0</v>
      </c>
      <c r="P73" s="366"/>
      <c r="Q73" s="400">
        <f>P73*E73*F73*H73*J73*$Q$10</f>
        <v>0</v>
      </c>
      <c r="R73" s="357"/>
      <c r="S73" s="357">
        <f>R73*E73*F73*H73*J73*$S$10</f>
        <v>0</v>
      </c>
      <c r="T73" s="97"/>
      <c r="U73" s="400">
        <f>SUM(T73*E73*F73*H73*J73*$U$10)</f>
        <v>0</v>
      </c>
      <c r="V73" s="97"/>
      <c r="W73" s="357">
        <f>SUM(V73*E73*F73*H73*J73*$W$10)</f>
        <v>0</v>
      </c>
      <c r="X73" s="97"/>
      <c r="Y73" s="400">
        <f>SUM(X73*E73*F73*H73*J73*$Y$10)</f>
        <v>0</v>
      </c>
      <c r="Z73" s="357"/>
      <c r="AA73" s="400">
        <f>SUM(Z73*E73*F73*H73*J73*$AA$10)</f>
        <v>0</v>
      </c>
      <c r="AB73" s="357"/>
      <c r="AC73" s="400">
        <f>SUM(AB73*E73*F73*H73*J73*$AC$10)</f>
        <v>0</v>
      </c>
      <c r="AD73" s="357"/>
      <c r="AE73" s="400">
        <f>SUM(AD73*E73*F73*H73*K73*$AE$10)</f>
        <v>0</v>
      </c>
      <c r="AF73" s="357"/>
      <c r="AG73" s="400">
        <f>SUM(AF73*E73*F73*H73*K73*$AG$10)</f>
        <v>0</v>
      </c>
      <c r="AH73" s="97"/>
      <c r="AI73" s="400">
        <f>SUM(AH73*E73*F73*H73*J73*$AI$10)</f>
        <v>0</v>
      </c>
      <c r="AJ73" s="357"/>
      <c r="AK73" s="357">
        <f>SUM(AJ73*E73*F73*H73*J73*$AK$10)</f>
        <v>0</v>
      </c>
      <c r="AL73" s="97"/>
      <c r="AM73" s="400">
        <f>SUM(AL73*E73*F73*H73*J73*$AM$10)</f>
        <v>0</v>
      </c>
      <c r="AN73" s="97"/>
      <c r="AO73" s="400">
        <f>SUM(AN73*E73*F73*H73*J73*$AO$10)</f>
        <v>0</v>
      </c>
      <c r="AP73" s="357"/>
      <c r="AQ73" s="400">
        <f>SUM(E73*F73*H73*J73*AP73*$AQ$10)</f>
        <v>0</v>
      </c>
      <c r="AR73" s="357"/>
      <c r="AS73" s="400">
        <f>SUM(AR73*E73*F73*H73*J73*$AS$10)</f>
        <v>0</v>
      </c>
      <c r="AT73" s="97"/>
      <c r="AU73" s="400">
        <f>SUM(AT73*E73*F73*H73*J73*$AU$10)</f>
        <v>0</v>
      </c>
      <c r="AV73" s="97"/>
      <c r="AW73" s="357">
        <f>SUM(AV73*E73*F73*H73*J73*$AW$10)</f>
        <v>0</v>
      </c>
      <c r="AX73" s="97"/>
      <c r="AY73" s="400">
        <f>SUM(AX73*E73*F73*H73*J73*$AY$10)</f>
        <v>0</v>
      </c>
      <c r="AZ73" s="97"/>
      <c r="BA73" s="400">
        <f>SUM(AZ73*E73*F73*H73*J73*$BA$10)</f>
        <v>0</v>
      </c>
      <c r="BB73" s="97"/>
      <c r="BC73" s="400">
        <f>SUM(BB73*E73*F73*H73*J73*$BC$10)</f>
        <v>0</v>
      </c>
      <c r="BD73" s="97"/>
      <c r="BE73" s="400">
        <f>SUM(BD73*E73*F73*H73*J73*$BE$10)</f>
        <v>0</v>
      </c>
      <c r="BF73" s="97"/>
      <c r="BG73" s="400">
        <f>BF73*E73*F73*H73*J73*$BG$10</f>
        <v>0</v>
      </c>
      <c r="BH73" s="97"/>
      <c r="BI73" s="400">
        <f>BH73*E73*F73*H73*J73*$BI$10</f>
        <v>0</v>
      </c>
      <c r="BJ73" s="97"/>
      <c r="BK73" s="400">
        <f>BJ73*E73*F73*H73*J73*$BK$10</f>
        <v>0</v>
      </c>
      <c r="BL73" s="97"/>
      <c r="BM73" s="400">
        <f>SUM(BL73*E73*F73*H73*J73*$BM$10)</f>
        <v>0</v>
      </c>
      <c r="BN73" s="97"/>
      <c r="BO73" s="400">
        <f>SUM(BN73*E73*F73*H73*J73*$BO$10)</f>
        <v>0</v>
      </c>
      <c r="BP73" s="97"/>
      <c r="BQ73" s="400">
        <f>SUM(BP73*E73*F73*H73*J73*$BQ$10)</f>
        <v>0</v>
      </c>
      <c r="BR73" s="97"/>
      <c r="BS73" s="400">
        <f>SUM(BR73*E73*F73*H73*J73*$BS$10)</f>
        <v>0</v>
      </c>
      <c r="BT73" s="97"/>
      <c r="BU73" s="400">
        <f>SUM(BT73*E73*F73*H73*J73*$BU$10)</f>
        <v>0</v>
      </c>
      <c r="BV73" s="328"/>
      <c r="BW73" s="329">
        <f>BV73*E73*F73*H73*J73*$BW$10</f>
        <v>0</v>
      </c>
      <c r="BX73" s="97"/>
      <c r="BY73" s="400">
        <f>SUM(BX73*E73*F73*H73*J73*$BY$10)</f>
        <v>0</v>
      </c>
      <c r="BZ73" s="357"/>
      <c r="CA73" s="400">
        <f>SUM(BZ73*E73*F73*H73*J73*$CA$10)</f>
        <v>0</v>
      </c>
      <c r="CB73" s="97"/>
      <c r="CC73" s="400">
        <f>SUM(CB73*E73*F73*H73*J73*$CC$10)</f>
        <v>0</v>
      </c>
      <c r="CD73" s="97"/>
      <c r="CE73" s="400">
        <f>SUM(CD73*E73*F73*H73*J73*$CE$10)</f>
        <v>0</v>
      </c>
      <c r="CF73" s="97"/>
      <c r="CG73" s="400">
        <f>CF73*E73*F73*H73*J73*$CG$10</f>
        <v>0</v>
      </c>
      <c r="CH73" s="97"/>
      <c r="CI73" s="400">
        <f>SUM(CH73*E73*F73*H73*J73*$CI$10)</f>
        <v>0</v>
      </c>
      <c r="CJ73" s="357"/>
      <c r="CK73" s="400">
        <f>SUM(CJ73*E73*F73*H73*K73*$CK$10)</f>
        <v>0</v>
      </c>
      <c r="CL73" s="97"/>
      <c r="CM73" s="400">
        <f>SUM(CL73*E73*F73*H73*K73*$CM$10)</f>
        <v>0</v>
      </c>
      <c r="CN73" s="97"/>
      <c r="CO73" s="400">
        <f>SUM(CN73*E73*F73*H73*K73*$CO$10)</f>
        <v>0</v>
      </c>
      <c r="CP73" s="357"/>
      <c r="CQ73" s="400">
        <f>SUM(CP73*E73*F73*H73*K73*$CQ$10)</f>
        <v>0</v>
      </c>
      <c r="CR73" s="357"/>
      <c r="CS73" s="400">
        <f>SUM(CR73*E73*F73*H73*K73*$CS$10)</f>
        <v>0</v>
      </c>
      <c r="CT73" s="357"/>
      <c r="CU73" s="400">
        <f>SUM(CT73*E73*F73*H73*K73*$CU$10)</f>
        <v>0</v>
      </c>
      <c r="CV73" s="97"/>
      <c r="CW73" s="400">
        <f>SUM(CV73*E73*F73*H73*K73*$CW$10)</f>
        <v>0</v>
      </c>
      <c r="CX73" s="97"/>
      <c r="CY73" s="400">
        <f>SUM(CX73*E73*F73*H73*K73*$CY$10)</f>
        <v>0</v>
      </c>
      <c r="CZ73" s="97"/>
      <c r="DA73" s="400">
        <f>SUM(CZ73*E73*F73*H73*K73*$DA$10)</f>
        <v>0</v>
      </c>
      <c r="DB73" s="357"/>
      <c r="DC73" s="400">
        <f>SUM(DB73*E73*F73*H73*K73*$DC$10)</f>
        <v>0</v>
      </c>
      <c r="DD73" s="97"/>
      <c r="DE73" s="400">
        <f>SUM(DD73*E73*F73*H73*K73*$DE$10)</f>
        <v>0</v>
      </c>
      <c r="DF73" s="97"/>
      <c r="DG73" s="400">
        <f>SUM(DF73*E73*F73*H73*K73*$DG$10)</f>
        <v>0</v>
      </c>
      <c r="DH73" s="97"/>
      <c r="DI73" s="400">
        <f>SUM(DH73*E73*F73*H73*K73*$DI$10)</f>
        <v>0</v>
      </c>
      <c r="DJ73" s="97"/>
      <c r="DK73" s="400">
        <f>SUM(DJ73*E73*F73*H73*K73*$DK$10)</f>
        <v>0</v>
      </c>
      <c r="DL73" s="97">
        <v>0</v>
      </c>
      <c r="DM73" s="400">
        <f>SUM(DL73*E73*F73*H73*K73*$DM$10)</f>
        <v>0</v>
      </c>
      <c r="DN73" s="97"/>
      <c r="DO73" s="400">
        <f>DN73*E73*F73*H73*K73*$DO$10</f>
        <v>0</v>
      </c>
      <c r="DP73" s="97"/>
      <c r="DQ73" s="400">
        <f>SUM(DP73*E73*F73*H73*K73*$DQ$10)</f>
        <v>0</v>
      </c>
      <c r="DR73" s="97"/>
      <c r="DS73" s="400">
        <f>SUM(DR73*E73*F73*H73*K73*$DS$10)</f>
        <v>0</v>
      </c>
      <c r="DT73" s="97"/>
      <c r="DU73" s="400">
        <f>SUM(DT73*E73*F73*H73*L73*$DU$10)</f>
        <v>0</v>
      </c>
      <c r="DV73" s="97"/>
      <c r="DW73" s="400">
        <f>SUM(DV73*E73*F73*H73*M73*$DW$10)</f>
        <v>0</v>
      </c>
      <c r="DX73" s="97"/>
      <c r="DY73" s="400">
        <f>SUM(DX73*E73*F73*H73*J73*$DY$10)</f>
        <v>0</v>
      </c>
      <c r="DZ73" s="97"/>
      <c r="EA73" s="401">
        <f>SUM(DZ73*E73*F73*H73*J73*$EA$10)</f>
        <v>0</v>
      </c>
      <c r="EB73" s="97"/>
      <c r="EC73" s="400">
        <f>SUM(EB73*E73*F73*H73*J73*$EC$10)</f>
        <v>0</v>
      </c>
      <c r="ED73" s="97"/>
      <c r="EE73" s="400">
        <f>SUM(ED73*E73*F73*H73*J73*$EE$10)</f>
        <v>0</v>
      </c>
      <c r="EF73" s="97"/>
      <c r="EG73" s="400">
        <f>EF73*E73*F73*H73*J73*$EG$10</f>
        <v>0</v>
      </c>
      <c r="EH73" s="97"/>
      <c r="EI73" s="400">
        <f>EH73*E73*F73*H73*J73*$EI$10</f>
        <v>0</v>
      </c>
      <c r="EJ73" s="97"/>
      <c r="EK73" s="400"/>
      <c r="EL73" s="402">
        <f>SUM(N73,X73,P73,R73,Z73,T73,V73,AB73,AD73,AF73,AH73,AJ73,AP73,AR73,AT73,AN73,CJ73,CP73,CT73,BX73,BZ73,CZ73,DB73,DD73,DF73,DH73,DJ73,DL73,AV73,AL73,AX73,AZ73,BB73,BD73,BF73,BH73,BJ73,BL73,BN73,BP73,BR73,EB73,ED73,DX73,DZ73,BT73,BV73,CR73,CL73,CN73,CV73,CX73,CB73,CD73,CF73,CH73,DN73,DP73,DR73,DT73,DV73,EF73,EH73,EJ73)</f>
        <v>0</v>
      </c>
      <c r="EM73" s="402">
        <f>SUM(O73,Y73,Q73,S73,AA73,U73,W73,AC73,AE73,AG73,AI73,AK73,AQ73,AS73,AU73,AO73,CK73,CQ73,CU73,BY73,CA73,DA73,DC73,DE73,DG73,DI73,DK73,DM73,AW73,AM73,AY73,BA73,BC73,BE73,BG73,BI73,BK73,BM73,BO73,BQ73,BS73,EC73,EE73,DY73,EA73,BU73,BW73,CS73,CM73,CO73,CW73,CY73,CC73,CE73,CG73,CI73,DO73,DQ73,DS73,DU73,DW73,EG73,EI73,EK73)</f>
        <v>0</v>
      </c>
    </row>
    <row r="74" spans="1:143" s="355" customFormat="1" x14ac:dyDescent="0.25">
      <c r="A74" s="91">
        <v>17</v>
      </c>
      <c r="B74" s="91"/>
      <c r="C74" s="240" t="s">
        <v>1026</v>
      </c>
      <c r="D74" s="243" t="s">
        <v>374</v>
      </c>
      <c r="E74" s="246">
        <v>13540</v>
      </c>
      <c r="F74" s="157">
        <v>1.79</v>
      </c>
      <c r="G74" s="157"/>
      <c r="H74" s="236">
        <v>1</v>
      </c>
      <c r="I74" s="68"/>
      <c r="J74" s="95">
        <v>1.4</v>
      </c>
      <c r="K74" s="95">
        <v>1.68</v>
      </c>
      <c r="L74" s="95">
        <v>2.23</v>
      </c>
      <c r="M74" s="96">
        <v>2.57</v>
      </c>
      <c r="N74" s="113">
        <f>N75</f>
        <v>0</v>
      </c>
      <c r="O74" s="399">
        <f t="shared" ref="O74:BZ74" si="105">O75</f>
        <v>0</v>
      </c>
      <c r="P74" s="399">
        <f t="shared" si="105"/>
        <v>0</v>
      </c>
      <c r="Q74" s="399">
        <f t="shared" si="105"/>
        <v>0</v>
      </c>
      <c r="R74" s="399">
        <f t="shared" si="105"/>
        <v>0</v>
      </c>
      <c r="S74" s="399">
        <f t="shared" si="105"/>
        <v>0</v>
      </c>
      <c r="T74" s="113">
        <f t="shared" si="105"/>
        <v>0</v>
      </c>
      <c r="U74" s="399">
        <f t="shared" si="105"/>
        <v>0</v>
      </c>
      <c r="V74" s="113">
        <f t="shared" si="105"/>
        <v>0</v>
      </c>
      <c r="W74" s="399">
        <f t="shared" si="105"/>
        <v>0</v>
      </c>
      <c r="X74" s="113">
        <f t="shared" si="105"/>
        <v>0</v>
      </c>
      <c r="Y74" s="399">
        <f t="shared" si="105"/>
        <v>0</v>
      </c>
      <c r="Z74" s="399">
        <f t="shared" si="105"/>
        <v>0</v>
      </c>
      <c r="AA74" s="399">
        <f t="shared" si="105"/>
        <v>0</v>
      </c>
      <c r="AB74" s="399">
        <f t="shared" si="105"/>
        <v>0</v>
      </c>
      <c r="AC74" s="399">
        <f t="shared" si="105"/>
        <v>0</v>
      </c>
      <c r="AD74" s="399">
        <f t="shared" si="105"/>
        <v>0</v>
      </c>
      <c r="AE74" s="399">
        <f t="shared" si="105"/>
        <v>0</v>
      </c>
      <c r="AF74" s="399">
        <f t="shared" si="105"/>
        <v>0</v>
      </c>
      <c r="AG74" s="399">
        <f t="shared" si="105"/>
        <v>0</v>
      </c>
      <c r="AH74" s="113">
        <f t="shared" si="105"/>
        <v>0</v>
      </c>
      <c r="AI74" s="399">
        <f t="shared" si="105"/>
        <v>0</v>
      </c>
      <c r="AJ74" s="399">
        <f t="shared" si="105"/>
        <v>0</v>
      </c>
      <c r="AK74" s="399">
        <f t="shared" si="105"/>
        <v>0</v>
      </c>
      <c r="AL74" s="113">
        <f t="shared" si="105"/>
        <v>0</v>
      </c>
      <c r="AM74" s="399">
        <f t="shared" si="105"/>
        <v>0</v>
      </c>
      <c r="AN74" s="113">
        <f t="shared" si="105"/>
        <v>0</v>
      </c>
      <c r="AO74" s="399">
        <f t="shared" si="105"/>
        <v>0</v>
      </c>
      <c r="AP74" s="399">
        <f t="shared" si="105"/>
        <v>0</v>
      </c>
      <c r="AQ74" s="399">
        <f t="shared" si="105"/>
        <v>0</v>
      </c>
      <c r="AR74" s="399">
        <f t="shared" si="105"/>
        <v>0</v>
      </c>
      <c r="AS74" s="399">
        <f t="shared" si="105"/>
        <v>0</v>
      </c>
      <c r="AT74" s="113">
        <f t="shared" si="105"/>
        <v>0</v>
      </c>
      <c r="AU74" s="399">
        <f t="shared" si="105"/>
        <v>0</v>
      </c>
      <c r="AV74" s="113">
        <f t="shared" si="105"/>
        <v>0</v>
      </c>
      <c r="AW74" s="399">
        <f t="shared" si="105"/>
        <v>0</v>
      </c>
      <c r="AX74" s="113">
        <f t="shared" si="105"/>
        <v>0</v>
      </c>
      <c r="AY74" s="399">
        <f t="shared" si="105"/>
        <v>0</v>
      </c>
      <c r="AZ74" s="113">
        <f t="shared" si="105"/>
        <v>0</v>
      </c>
      <c r="BA74" s="399">
        <f t="shared" si="105"/>
        <v>0</v>
      </c>
      <c r="BB74" s="113">
        <f t="shared" si="105"/>
        <v>0</v>
      </c>
      <c r="BC74" s="399">
        <f t="shared" si="105"/>
        <v>0</v>
      </c>
      <c r="BD74" s="113">
        <f t="shared" si="105"/>
        <v>0</v>
      </c>
      <c r="BE74" s="399">
        <f t="shared" si="105"/>
        <v>0</v>
      </c>
      <c r="BF74" s="113">
        <f t="shared" si="105"/>
        <v>0</v>
      </c>
      <c r="BG74" s="399">
        <f t="shared" si="105"/>
        <v>0</v>
      </c>
      <c r="BH74" s="113">
        <f t="shared" si="105"/>
        <v>0</v>
      </c>
      <c r="BI74" s="399">
        <f t="shared" si="105"/>
        <v>0</v>
      </c>
      <c r="BJ74" s="113">
        <f t="shared" si="105"/>
        <v>0</v>
      </c>
      <c r="BK74" s="399">
        <f t="shared" si="105"/>
        <v>0</v>
      </c>
      <c r="BL74" s="113">
        <f t="shared" si="105"/>
        <v>0</v>
      </c>
      <c r="BM74" s="399">
        <f t="shared" si="105"/>
        <v>0</v>
      </c>
      <c r="BN74" s="113">
        <f t="shared" si="105"/>
        <v>8</v>
      </c>
      <c r="BO74" s="399">
        <f t="shared" si="105"/>
        <v>271449.92</v>
      </c>
      <c r="BP74" s="113">
        <f t="shared" si="105"/>
        <v>0</v>
      </c>
      <c r="BQ74" s="399">
        <f t="shared" si="105"/>
        <v>0</v>
      </c>
      <c r="BR74" s="113">
        <f t="shared" si="105"/>
        <v>0</v>
      </c>
      <c r="BS74" s="399">
        <f t="shared" si="105"/>
        <v>0</v>
      </c>
      <c r="BT74" s="113">
        <f t="shared" si="105"/>
        <v>0</v>
      </c>
      <c r="BU74" s="399">
        <f t="shared" si="105"/>
        <v>0</v>
      </c>
      <c r="BV74" s="365">
        <f t="shared" si="105"/>
        <v>0</v>
      </c>
      <c r="BW74" s="365">
        <f t="shared" si="105"/>
        <v>0</v>
      </c>
      <c r="BX74" s="113">
        <f t="shared" si="105"/>
        <v>0</v>
      </c>
      <c r="BY74" s="399">
        <f t="shared" si="105"/>
        <v>0</v>
      </c>
      <c r="BZ74" s="399">
        <f t="shared" si="105"/>
        <v>0</v>
      </c>
      <c r="CA74" s="399">
        <f t="shared" ref="CA74:EM74" si="106">CA75</f>
        <v>0</v>
      </c>
      <c r="CB74" s="113">
        <f t="shared" si="106"/>
        <v>0</v>
      </c>
      <c r="CC74" s="399">
        <f t="shared" si="106"/>
        <v>0</v>
      </c>
      <c r="CD74" s="113">
        <f t="shared" si="106"/>
        <v>0</v>
      </c>
      <c r="CE74" s="399">
        <f t="shared" si="106"/>
        <v>0</v>
      </c>
      <c r="CF74" s="113">
        <f t="shared" si="106"/>
        <v>0</v>
      </c>
      <c r="CG74" s="399">
        <f t="shared" si="106"/>
        <v>0</v>
      </c>
      <c r="CH74" s="113">
        <f t="shared" si="106"/>
        <v>0</v>
      </c>
      <c r="CI74" s="399">
        <f t="shared" si="106"/>
        <v>0</v>
      </c>
      <c r="CJ74" s="399">
        <f t="shared" si="106"/>
        <v>0</v>
      </c>
      <c r="CK74" s="399">
        <f t="shared" si="106"/>
        <v>0</v>
      </c>
      <c r="CL74" s="113">
        <f t="shared" si="106"/>
        <v>0</v>
      </c>
      <c r="CM74" s="399">
        <f t="shared" si="106"/>
        <v>0</v>
      </c>
      <c r="CN74" s="113">
        <f t="shared" si="106"/>
        <v>0</v>
      </c>
      <c r="CO74" s="399">
        <f t="shared" si="106"/>
        <v>0</v>
      </c>
      <c r="CP74" s="399">
        <f t="shared" si="106"/>
        <v>0</v>
      </c>
      <c r="CQ74" s="399">
        <f t="shared" si="106"/>
        <v>0</v>
      </c>
      <c r="CR74" s="399">
        <f t="shared" si="106"/>
        <v>0</v>
      </c>
      <c r="CS74" s="399">
        <f t="shared" si="106"/>
        <v>0</v>
      </c>
      <c r="CT74" s="399">
        <f t="shared" si="106"/>
        <v>0</v>
      </c>
      <c r="CU74" s="399">
        <f t="shared" si="106"/>
        <v>0</v>
      </c>
      <c r="CV74" s="113">
        <f t="shared" si="106"/>
        <v>0</v>
      </c>
      <c r="CW74" s="399">
        <f t="shared" si="106"/>
        <v>0</v>
      </c>
      <c r="CX74" s="113">
        <f t="shared" si="106"/>
        <v>0</v>
      </c>
      <c r="CY74" s="399">
        <f t="shared" si="106"/>
        <v>0</v>
      </c>
      <c r="CZ74" s="113">
        <f t="shared" si="106"/>
        <v>0</v>
      </c>
      <c r="DA74" s="399">
        <f t="shared" si="106"/>
        <v>0</v>
      </c>
      <c r="DB74" s="399">
        <f t="shared" si="106"/>
        <v>0</v>
      </c>
      <c r="DC74" s="399">
        <f t="shared" si="106"/>
        <v>0</v>
      </c>
      <c r="DD74" s="113">
        <f t="shared" si="106"/>
        <v>0</v>
      </c>
      <c r="DE74" s="399">
        <f t="shared" si="106"/>
        <v>0</v>
      </c>
      <c r="DF74" s="113">
        <f t="shared" si="106"/>
        <v>0</v>
      </c>
      <c r="DG74" s="399">
        <f t="shared" si="106"/>
        <v>0</v>
      </c>
      <c r="DH74" s="113">
        <f t="shared" si="106"/>
        <v>0</v>
      </c>
      <c r="DI74" s="399">
        <f t="shared" si="106"/>
        <v>0</v>
      </c>
      <c r="DJ74" s="113">
        <f t="shared" si="106"/>
        <v>0</v>
      </c>
      <c r="DK74" s="399">
        <f t="shared" si="106"/>
        <v>0</v>
      </c>
      <c r="DL74" s="113">
        <f t="shared" si="106"/>
        <v>0</v>
      </c>
      <c r="DM74" s="399">
        <f t="shared" si="106"/>
        <v>0</v>
      </c>
      <c r="DN74" s="113">
        <f t="shared" si="106"/>
        <v>0</v>
      </c>
      <c r="DO74" s="399">
        <f t="shared" si="106"/>
        <v>0</v>
      </c>
      <c r="DP74" s="113">
        <f t="shared" si="106"/>
        <v>0</v>
      </c>
      <c r="DQ74" s="399">
        <f t="shared" si="106"/>
        <v>0</v>
      </c>
      <c r="DR74" s="113">
        <f t="shared" si="106"/>
        <v>0</v>
      </c>
      <c r="DS74" s="399">
        <f t="shared" si="106"/>
        <v>0</v>
      </c>
      <c r="DT74" s="113">
        <f t="shared" si="106"/>
        <v>0</v>
      </c>
      <c r="DU74" s="399">
        <f t="shared" si="106"/>
        <v>0</v>
      </c>
      <c r="DV74" s="113">
        <f t="shared" si="106"/>
        <v>0</v>
      </c>
      <c r="DW74" s="399">
        <f t="shared" si="106"/>
        <v>0</v>
      </c>
      <c r="DX74" s="113">
        <f t="shared" si="106"/>
        <v>0</v>
      </c>
      <c r="DY74" s="399">
        <f t="shared" si="106"/>
        <v>0</v>
      </c>
      <c r="DZ74" s="113">
        <f t="shared" si="106"/>
        <v>0</v>
      </c>
      <c r="EA74" s="399">
        <f t="shared" si="106"/>
        <v>0</v>
      </c>
      <c r="EB74" s="113">
        <f t="shared" si="106"/>
        <v>0</v>
      </c>
      <c r="EC74" s="399">
        <f t="shared" si="106"/>
        <v>0</v>
      </c>
      <c r="ED74" s="113">
        <f t="shared" si="106"/>
        <v>0</v>
      </c>
      <c r="EE74" s="399">
        <f t="shared" si="106"/>
        <v>0</v>
      </c>
      <c r="EF74" s="113">
        <f t="shared" si="106"/>
        <v>0</v>
      </c>
      <c r="EG74" s="399">
        <f t="shared" si="106"/>
        <v>0</v>
      </c>
      <c r="EH74" s="113">
        <f t="shared" si="106"/>
        <v>0</v>
      </c>
      <c r="EI74" s="399">
        <f t="shared" si="106"/>
        <v>0</v>
      </c>
      <c r="EJ74" s="113"/>
      <c r="EK74" s="399"/>
      <c r="EL74" s="399">
        <f t="shared" si="106"/>
        <v>8</v>
      </c>
      <c r="EM74" s="399">
        <f t="shared" si="106"/>
        <v>271449.92</v>
      </c>
    </row>
    <row r="75" spans="1:143" ht="30" x14ac:dyDescent="0.25">
      <c r="A75" s="91"/>
      <c r="B75" s="91">
        <v>41</v>
      </c>
      <c r="C75" s="245" t="s">
        <v>1027</v>
      </c>
      <c r="D75" s="168" t="s">
        <v>1028</v>
      </c>
      <c r="E75" s="246">
        <v>13540</v>
      </c>
      <c r="F75" s="93">
        <v>1.79</v>
      </c>
      <c r="G75" s="93"/>
      <c r="H75" s="247">
        <v>1</v>
      </c>
      <c r="I75" s="248"/>
      <c r="J75" s="95">
        <v>1.4</v>
      </c>
      <c r="K75" s="95">
        <v>1.68</v>
      </c>
      <c r="L75" s="95">
        <v>2.23</v>
      </c>
      <c r="M75" s="96">
        <v>2.57</v>
      </c>
      <c r="N75" s="97"/>
      <c r="O75" s="400">
        <f>N75*E75*F75*H75*J75*$O$10</f>
        <v>0</v>
      </c>
      <c r="P75" s="366"/>
      <c r="Q75" s="400">
        <f>P75*E75*F75*H75*J75*$Q$10</f>
        <v>0</v>
      </c>
      <c r="R75" s="357"/>
      <c r="S75" s="357">
        <f>R75*E75*F75*H75*J75*$S$10</f>
        <v>0</v>
      </c>
      <c r="T75" s="97"/>
      <c r="U75" s="400">
        <f>SUM(T75*E75*F75*H75*J75*$U$10)</f>
        <v>0</v>
      </c>
      <c r="V75" s="97"/>
      <c r="W75" s="357">
        <f>SUM(V75*E75*F75*H75*J75*$W$10)</f>
        <v>0</v>
      </c>
      <c r="X75" s="97"/>
      <c r="Y75" s="400">
        <f>SUM(X75*E75*F75*H75*J75*$Y$10)</f>
        <v>0</v>
      </c>
      <c r="Z75" s="357"/>
      <c r="AA75" s="400">
        <f>SUM(Z75*E75*F75*H75*J75*$AA$10)</f>
        <v>0</v>
      </c>
      <c r="AB75" s="357"/>
      <c r="AC75" s="400">
        <f>SUM(AB75*E75*F75*H75*J75*$AC$10)</f>
        <v>0</v>
      </c>
      <c r="AD75" s="357"/>
      <c r="AE75" s="400">
        <f>SUM(AD75*E75*F75*H75*K75*$AE$10)</f>
        <v>0</v>
      </c>
      <c r="AF75" s="357"/>
      <c r="AG75" s="400">
        <f>SUM(AF75*E75*F75*H75*K75*$AG$10)</f>
        <v>0</v>
      </c>
      <c r="AH75" s="97"/>
      <c r="AI75" s="400">
        <f>SUM(AH75*E75*F75*H75*J75*$AI$10)</f>
        <v>0</v>
      </c>
      <c r="AJ75" s="357"/>
      <c r="AK75" s="357">
        <f>SUM(AJ75*E75*F75*H75*J75*$AK$10)</f>
        <v>0</v>
      </c>
      <c r="AL75" s="97"/>
      <c r="AM75" s="400">
        <f>SUM(AL75*E75*F75*H75*J75*$AM$10)</f>
        <v>0</v>
      </c>
      <c r="AN75" s="97"/>
      <c r="AO75" s="400">
        <f>SUM(AN75*E75*F75*H75*J75*$AO$10)</f>
        <v>0</v>
      </c>
      <c r="AP75" s="357"/>
      <c r="AQ75" s="400">
        <f>SUM(E75*F75*H75*J75*AP75*$AQ$10)</f>
        <v>0</v>
      </c>
      <c r="AR75" s="357"/>
      <c r="AS75" s="400">
        <f>SUM(AR75*E75*F75*H75*J75*$AS$10)</f>
        <v>0</v>
      </c>
      <c r="AT75" s="97"/>
      <c r="AU75" s="400">
        <f>SUM(AT75*E75*F75*H75*J75*$AU$10)</f>
        <v>0</v>
      </c>
      <c r="AV75" s="97"/>
      <c r="AW75" s="357">
        <f>SUM(AV75*E75*F75*H75*J75*$AW$10)</f>
        <v>0</v>
      </c>
      <c r="AX75" s="97"/>
      <c r="AY75" s="400">
        <f>SUM(AX75*E75*F75*H75*J75*$AY$10)</f>
        <v>0</v>
      </c>
      <c r="AZ75" s="97"/>
      <c r="BA75" s="400">
        <f>SUM(AZ75*E75*F75*H75*J75*$BA$10)</f>
        <v>0</v>
      </c>
      <c r="BB75" s="97"/>
      <c r="BC75" s="400">
        <f>SUM(BB75*E75*F75*H75*J75*$BC$10)</f>
        <v>0</v>
      </c>
      <c r="BD75" s="97"/>
      <c r="BE75" s="400">
        <f>SUM(BD75*E75*F75*H75*J75*$BE$10)</f>
        <v>0</v>
      </c>
      <c r="BF75" s="97"/>
      <c r="BG75" s="400">
        <f>BF75*E75*F75*H75*J75*$BG$10</f>
        <v>0</v>
      </c>
      <c r="BH75" s="97"/>
      <c r="BI75" s="400">
        <f>BH75*E75*F75*H75*J75*$BI$10</f>
        <v>0</v>
      </c>
      <c r="BJ75" s="97"/>
      <c r="BK75" s="400">
        <f>BJ75*E75*F75*H75*J75*$BK$10</f>
        <v>0</v>
      </c>
      <c r="BL75" s="97"/>
      <c r="BM75" s="400">
        <f>SUM(BL75*E75*F75*H75*J75*$BM$10)</f>
        <v>0</v>
      </c>
      <c r="BN75" s="97">
        <v>8</v>
      </c>
      <c r="BO75" s="400">
        <f>SUM(BN75*E75*F75*H75*J75*$BO$10)</f>
        <v>271449.92</v>
      </c>
      <c r="BP75" s="97"/>
      <c r="BQ75" s="400">
        <f>SUM(BP75*E75*F75*H75*J75*$BQ$10)</f>
        <v>0</v>
      </c>
      <c r="BR75" s="97"/>
      <c r="BS75" s="400">
        <f>SUM(BR75*E75*F75*H75*J75*$BS$10)</f>
        <v>0</v>
      </c>
      <c r="BT75" s="97"/>
      <c r="BU75" s="400">
        <f>SUM(BT75*E75*F75*H75*J75*$BU$10)</f>
        <v>0</v>
      </c>
      <c r="BV75" s="328"/>
      <c r="BW75" s="329">
        <f>BV75*E75*F75*H75*J75*$BW$10</f>
        <v>0</v>
      </c>
      <c r="BX75" s="97"/>
      <c r="BY75" s="400">
        <f>SUM(BX75*E75*F75*H75*J75*$BY$10)</f>
        <v>0</v>
      </c>
      <c r="BZ75" s="357"/>
      <c r="CA75" s="400">
        <f>SUM(BZ75*E75*F75*H75*J75*$CA$10)</f>
        <v>0</v>
      </c>
      <c r="CB75" s="97"/>
      <c r="CC75" s="400">
        <f>SUM(CB75*E75*F75*H75*J75*$CC$10)</f>
        <v>0</v>
      </c>
      <c r="CD75" s="97"/>
      <c r="CE75" s="400">
        <f>SUM(CD75*E75*F75*H75*J75*$CE$10)</f>
        <v>0</v>
      </c>
      <c r="CF75" s="97"/>
      <c r="CG75" s="400">
        <f>CF75*E75*F75*H75*J75*$CG$10</f>
        <v>0</v>
      </c>
      <c r="CH75" s="97"/>
      <c r="CI75" s="400">
        <f>SUM(CH75*E75*F75*H75*J75*$CI$10)</f>
        <v>0</v>
      </c>
      <c r="CJ75" s="357"/>
      <c r="CK75" s="400">
        <f>SUM(CJ75*E75*F75*H75*K75*$CK$10)</f>
        <v>0</v>
      </c>
      <c r="CL75" s="97"/>
      <c r="CM75" s="400">
        <f>SUM(CL75*E75*F75*H75*K75*$CM$10)</f>
        <v>0</v>
      </c>
      <c r="CN75" s="97"/>
      <c r="CO75" s="400">
        <f>SUM(CN75*E75*F75*H75*K75*$CO$10)</f>
        <v>0</v>
      </c>
      <c r="CP75" s="357"/>
      <c r="CQ75" s="400">
        <f>SUM(CP75*E75*F75*H75*K75*$CQ$10)</f>
        <v>0</v>
      </c>
      <c r="CR75" s="357"/>
      <c r="CS75" s="400">
        <f>SUM(CR75*E75*F75*H75*K75*$CS$10)</f>
        <v>0</v>
      </c>
      <c r="CT75" s="357"/>
      <c r="CU75" s="400">
        <f>SUM(CT75*E75*F75*H75*K75*$CU$10)</f>
        <v>0</v>
      </c>
      <c r="CV75" s="97"/>
      <c r="CW75" s="400">
        <f>SUM(CV75*E75*F75*H75*K75*$CW$10)</f>
        <v>0</v>
      </c>
      <c r="CX75" s="97"/>
      <c r="CY75" s="400">
        <f>SUM(CX75*E75*F75*H75*K75*$CY$10)</f>
        <v>0</v>
      </c>
      <c r="CZ75" s="97">
        <v>0</v>
      </c>
      <c r="DA75" s="400">
        <f>SUM(CZ75*E75*F75*H75*K75*$DA$10)</f>
        <v>0</v>
      </c>
      <c r="DB75" s="357"/>
      <c r="DC75" s="400">
        <f>SUM(DB75*E75*F75*H75*K75*$DC$10)</f>
        <v>0</v>
      </c>
      <c r="DD75" s="97"/>
      <c r="DE75" s="400">
        <f>SUM(DD75*E75*F75*H75*K75*$DE$10)</f>
        <v>0</v>
      </c>
      <c r="DF75" s="97"/>
      <c r="DG75" s="400">
        <f>SUM(DF75*E75*F75*H75*K75*$DG$10)</f>
        <v>0</v>
      </c>
      <c r="DH75" s="97"/>
      <c r="DI75" s="400">
        <f>SUM(DH75*E75*F75*H75*K75*$DI$10)</f>
        <v>0</v>
      </c>
      <c r="DJ75" s="97"/>
      <c r="DK75" s="400">
        <f>SUM(DJ75*E75*F75*H75*K75*$DK$10)</f>
        <v>0</v>
      </c>
      <c r="DL75" s="97"/>
      <c r="DM75" s="400">
        <f>SUM(DL75*E75*F75*H75*K75*$DM$10)</f>
        <v>0</v>
      </c>
      <c r="DN75" s="97"/>
      <c r="DO75" s="400">
        <f>DN75*E75*F75*H75*K75*$DO$10</f>
        <v>0</v>
      </c>
      <c r="DP75" s="97"/>
      <c r="DQ75" s="400">
        <f>SUM(DP75*E75*F75*H75*K75*$DQ$10)</f>
        <v>0</v>
      </c>
      <c r="DR75" s="97"/>
      <c r="DS75" s="400">
        <f>SUM(DR75*E75*F75*H75*K75*$DS$10)</f>
        <v>0</v>
      </c>
      <c r="DT75" s="97"/>
      <c r="DU75" s="400">
        <f>SUM(DT75*E75*F75*H75*L75*$DU$10)</f>
        <v>0</v>
      </c>
      <c r="DV75" s="97"/>
      <c r="DW75" s="400">
        <f>SUM(DV75*E75*F75*H75*M75*$DW$10)</f>
        <v>0</v>
      </c>
      <c r="DX75" s="97"/>
      <c r="DY75" s="400">
        <f>SUM(DX75*E75*F75*H75*J75*$DY$10)</f>
        <v>0</v>
      </c>
      <c r="DZ75" s="97"/>
      <c r="EA75" s="401">
        <f>SUM(DZ75*E75*F75*H75*J75*$EA$10)</f>
        <v>0</v>
      </c>
      <c r="EB75" s="97"/>
      <c r="EC75" s="400">
        <f>SUM(EB75*E75*F75*H75*J75*$EC$10)</f>
        <v>0</v>
      </c>
      <c r="ED75" s="97"/>
      <c r="EE75" s="400">
        <f>SUM(ED75*E75*F75*H75*J75*$EE$10)</f>
        <v>0</v>
      </c>
      <c r="EF75" s="97"/>
      <c r="EG75" s="400">
        <f>EF75*E75*F75*H75*J75*$EG$10</f>
        <v>0</v>
      </c>
      <c r="EH75" s="97"/>
      <c r="EI75" s="400">
        <f>EH75*E75*F75*H75*J75*$EI$10</f>
        <v>0</v>
      </c>
      <c r="EJ75" s="97"/>
      <c r="EK75" s="400"/>
      <c r="EL75" s="402">
        <f>SUM(N75,X75,P75,R75,Z75,T75,V75,AB75,AD75,AF75,AH75,AJ75,AP75,AR75,AT75,AN75,CJ75,CP75,CT75,BX75,BZ75,CZ75,DB75,DD75,DF75,DH75,DJ75,DL75,AV75,AL75,AX75,AZ75,BB75,BD75,BF75,BH75,BJ75,BL75,BN75,BP75,BR75,EB75,ED75,DX75,DZ75,BT75,BV75,CR75,CL75,CN75,CV75,CX75,CB75,CD75,CF75,CH75,DN75,DP75,DR75,DT75,DV75,EF75,EH75,EJ75)</f>
        <v>8</v>
      </c>
      <c r="EM75" s="402">
        <f>SUM(O75,Y75,Q75,S75,AA75,U75,W75,AC75,AE75,AG75,AI75,AK75,AQ75,AS75,AU75,AO75,CK75,CQ75,CU75,BY75,CA75,DA75,DC75,DE75,DG75,DI75,DK75,DM75,AW75,AM75,AY75,BA75,BC75,BE75,BG75,BI75,BK75,BM75,BO75,BQ75,BS75,EC75,EE75,DY75,EA75,BU75,BW75,CS75,CM75,CO75,CW75,CY75,CC75,CE75,CG75,CI75,DO75,DQ75,DS75,DU75,DW75,EG75,EI75,EK75)</f>
        <v>271449.92</v>
      </c>
    </row>
    <row r="76" spans="1:143" s="355" customFormat="1" x14ac:dyDescent="0.25">
      <c r="A76" s="91">
        <v>18</v>
      </c>
      <c r="B76" s="91"/>
      <c r="C76" s="240" t="s">
        <v>1029</v>
      </c>
      <c r="D76" s="243" t="s">
        <v>389</v>
      </c>
      <c r="E76" s="246">
        <v>13540</v>
      </c>
      <c r="F76" s="157">
        <v>2.74</v>
      </c>
      <c r="G76" s="157"/>
      <c r="H76" s="236">
        <v>1</v>
      </c>
      <c r="I76" s="68"/>
      <c r="J76" s="95">
        <v>1.4</v>
      </c>
      <c r="K76" s="95">
        <v>1.68</v>
      </c>
      <c r="L76" s="95">
        <v>2.23</v>
      </c>
      <c r="M76" s="96">
        <v>2.57</v>
      </c>
      <c r="N76" s="113">
        <f>SUM(N77:N80)</f>
        <v>0</v>
      </c>
      <c r="O76" s="399">
        <f t="shared" ref="O76:BZ76" si="107">SUM(O77:O80)</f>
        <v>0</v>
      </c>
      <c r="P76" s="399">
        <f t="shared" si="107"/>
        <v>0</v>
      </c>
      <c r="Q76" s="399">
        <f t="shared" si="107"/>
        <v>0</v>
      </c>
      <c r="R76" s="399">
        <f t="shared" si="107"/>
        <v>0</v>
      </c>
      <c r="S76" s="399">
        <f t="shared" si="107"/>
        <v>0</v>
      </c>
      <c r="T76" s="113">
        <f t="shared" si="107"/>
        <v>0</v>
      </c>
      <c r="U76" s="399">
        <f t="shared" si="107"/>
        <v>0</v>
      </c>
      <c r="V76" s="113">
        <f t="shared" si="107"/>
        <v>0</v>
      </c>
      <c r="W76" s="399">
        <f t="shared" si="107"/>
        <v>0</v>
      </c>
      <c r="X76" s="113">
        <f t="shared" si="107"/>
        <v>0</v>
      </c>
      <c r="Y76" s="399">
        <f t="shared" si="107"/>
        <v>0</v>
      </c>
      <c r="Z76" s="399">
        <f t="shared" si="107"/>
        <v>9</v>
      </c>
      <c r="AA76" s="399">
        <f t="shared" si="107"/>
        <v>227471.99999999997</v>
      </c>
      <c r="AB76" s="399">
        <f t="shared" si="107"/>
        <v>5</v>
      </c>
      <c r="AC76" s="399">
        <f t="shared" si="107"/>
        <v>75824</v>
      </c>
      <c r="AD76" s="399">
        <f t="shared" si="107"/>
        <v>0</v>
      </c>
      <c r="AE76" s="399">
        <f t="shared" si="107"/>
        <v>0</v>
      </c>
      <c r="AF76" s="399">
        <f t="shared" si="107"/>
        <v>3</v>
      </c>
      <c r="AG76" s="399">
        <f t="shared" si="107"/>
        <v>72791.039999999994</v>
      </c>
      <c r="AH76" s="113">
        <f t="shared" si="107"/>
        <v>0</v>
      </c>
      <c r="AI76" s="399">
        <f t="shared" si="107"/>
        <v>0</v>
      </c>
      <c r="AJ76" s="399">
        <f t="shared" si="107"/>
        <v>0</v>
      </c>
      <c r="AK76" s="399">
        <f t="shared" si="107"/>
        <v>0</v>
      </c>
      <c r="AL76" s="113">
        <f t="shared" si="107"/>
        <v>0</v>
      </c>
      <c r="AM76" s="399">
        <f t="shared" si="107"/>
        <v>0</v>
      </c>
      <c r="AN76" s="113">
        <f t="shared" si="107"/>
        <v>0</v>
      </c>
      <c r="AO76" s="399">
        <f t="shared" si="107"/>
        <v>0</v>
      </c>
      <c r="AP76" s="399">
        <f t="shared" si="107"/>
        <v>0</v>
      </c>
      <c r="AQ76" s="399">
        <f t="shared" si="107"/>
        <v>0</v>
      </c>
      <c r="AR76" s="399">
        <f t="shared" si="107"/>
        <v>0</v>
      </c>
      <c r="AS76" s="399">
        <f t="shared" si="107"/>
        <v>0</v>
      </c>
      <c r="AT76" s="113">
        <f t="shared" si="107"/>
        <v>0</v>
      </c>
      <c r="AU76" s="399">
        <f t="shared" si="107"/>
        <v>0</v>
      </c>
      <c r="AV76" s="113">
        <f t="shared" si="107"/>
        <v>2</v>
      </c>
      <c r="AW76" s="399">
        <f t="shared" si="107"/>
        <v>30329.599999999999</v>
      </c>
      <c r="AX76" s="113">
        <f t="shared" si="107"/>
        <v>0</v>
      </c>
      <c r="AY76" s="399">
        <f t="shared" si="107"/>
        <v>0</v>
      </c>
      <c r="AZ76" s="113">
        <f t="shared" si="107"/>
        <v>0</v>
      </c>
      <c r="BA76" s="399">
        <f t="shared" si="107"/>
        <v>0</v>
      </c>
      <c r="BB76" s="113">
        <f t="shared" si="107"/>
        <v>0</v>
      </c>
      <c r="BC76" s="399">
        <f t="shared" si="107"/>
        <v>0</v>
      </c>
      <c r="BD76" s="113">
        <f t="shared" si="107"/>
        <v>0</v>
      </c>
      <c r="BE76" s="399">
        <f t="shared" si="107"/>
        <v>0</v>
      </c>
      <c r="BF76" s="113">
        <f t="shared" si="107"/>
        <v>0</v>
      </c>
      <c r="BG76" s="399">
        <f t="shared" si="107"/>
        <v>0</v>
      </c>
      <c r="BH76" s="113">
        <f t="shared" si="107"/>
        <v>0</v>
      </c>
      <c r="BI76" s="399">
        <f t="shared" si="107"/>
        <v>0</v>
      </c>
      <c r="BJ76" s="113">
        <f t="shared" si="107"/>
        <v>0</v>
      </c>
      <c r="BK76" s="399">
        <f t="shared" si="107"/>
        <v>0</v>
      </c>
      <c r="BL76" s="113">
        <f t="shared" si="107"/>
        <v>0</v>
      </c>
      <c r="BM76" s="399">
        <f t="shared" si="107"/>
        <v>0</v>
      </c>
      <c r="BN76" s="113">
        <f t="shared" si="107"/>
        <v>7</v>
      </c>
      <c r="BO76" s="399">
        <f t="shared" si="107"/>
        <v>106153.59999999999</v>
      </c>
      <c r="BP76" s="113">
        <f t="shared" si="107"/>
        <v>0</v>
      </c>
      <c r="BQ76" s="399">
        <f t="shared" si="107"/>
        <v>0</v>
      </c>
      <c r="BR76" s="113">
        <f t="shared" si="107"/>
        <v>0</v>
      </c>
      <c r="BS76" s="399">
        <f t="shared" si="107"/>
        <v>0</v>
      </c>
      <c r="BT76" s="113">
        <f t="shared" si="107"/>
        <v>0</v>
      </c>
      <c r="BU76" s="399">
        <f t="shared" si="107"/>
        <v>0</v>
      </c>
      <c r="BV76" s="365">
        <f t="shared" si="107"/>
        <v>0</v>
      </c>
      <c r="BW76" s="365">
        <f t="shared" si="107"/>
        <v>0</v>
      </c>
      <c r="BX76" s="113">
        <f t="shared" si="107"/>
        <v>0</v>
      </c>
      <c r="BY76" s="399">
        <f t="shared" si="107"/>
        <v>0</v>
      </c>
      <c r="BZ76" s="399">
        <f t="shared" si="107"/>
        <v>0</v>
      </c>
      <c r="CA76" s="399">
        <f t="shared" ref="CA76:EM76" si="108">SUM(CA77:CA80)</f>
        <v>0</v>
      </c>
      <c r="CB76" s="113">
        <f t="shared" si="108"/>
        <v>6</v>
      </c>
      <c r="CC76" s="399">
        <f t="shared" si="108"/>
        <v>90988.799999999988</v>
      </c>
      <c r="CD76" s="113">
        <f t="shared" si="108"/>
        <v>0</v>
      </c>
      <c r="CE76" s="399">
        <f t="shared" si="108"/>
        <v>0</v>
      </c>
      <c r="CF76" s="113">
        <f t="shared" si="108"/>
        <v>8</v>
      </c>
      <c r="CG76" s="399">
        <f t="shared" si="108"/>
        <v>121318.39999999999</v>
      </c>
      <c r="CH76" s="113">
        <f t="shared" si="108"/>
        <v>0</v>
      </c>
      <c r="CI76" s="399">
        <f t="shared" si="108"/>
        <v>0</v>
      </c>
      <c r="CJ76" s="399">
        <f t="shared" si="108"/>
        <v>0</v>
      </c>
      <c r="CK76" s="399">
        <f t="shared" si="108"/>
        <v>0</v>
      </c>
      <c r="CL76" s="113">
        <f t="shared" si="108"/>
        <v>0</v>
      </c>
      <c r="CM76" s="399">
        <f t="shared" si="108"/>
        <v>0</v>
      </c>
      <c r="CN76" s="113">
        <f t="shared" si="108"/>
        <v>0</v>
      </c>
      <c r="CO76" s="399">
        <f t="shared" si="108"/>
        <v>0</v>
      </c>
      <c r="CP76" s="399">
        <f t="shared" si="108"/>
        <v>0</v>
      </c>
      <c r="CQ76" s="399">
        <f t="shared" si="108"/>
        <v>0</v>
      </c>
      <c r="CR76" s="399">
        <f t="shared" si="108"/>
        <v>0</v>
      </c>
      <c r="CS76" s="399">
        <f t="shared" si="108"/>
        <v>0</v>
      </c>
      <c r="CT76" s="399">
        <f t="shared" si="108"/>
        <v>0</v>
      </c>
      <c r="CU76" s="399">
        <f t="shared" si="108"/>
        <v>0</v>
      </c>
      <c r="CV76" s="113">
        <f t="shared" si="108"/>
        <v>2</v>
      </c>
      <c r="CW76" s="399">
        <f t="shared" si="108"/>
        <v>72791.039999999994</v>
      </c>
      <c r="CX76" s="113">
        <f t="shared" si="108"/>
        <v>0</v>
      </c>
      <c r="CY76" s="399">
        <f t="shared" si="108"/>
        <v>0</v>
      </c>
      <c r="CZ76" s="113">
        <f t="shared" si="108"/>
        <v>15</v>
      </c>
      <c r="DA76" s="399">
        <f t="shared" si="108"/>
        <v>272966.39999999997</v>
      </c>
      <c r="DB76" s="399">
        <f t="shared" si="108"/>
        <v>0</v>
      </c>
      <c r="DC76" s="399">
        <f t="shared" si="108"/>
        <v>0</v>
      </c>
      <c r="DD76" s="113">
        <f t="shared" si="108"/>
        <v>0</v>
      </c>
      <c r="DE76" s="399">
        <f t="shared" si="108"/>
        <v>0</v>
      </c>
      <c r="DF76" s="113">
        <f t="shared" si="108"/>
        <v>6</v>
      </c>
      <c r="DG76" s="399">
        <f t="shared" si="108"/>
        <v>109186.56</v>
      </c>
      <c r="DH76" s="113">
        <f t="shared" si="108"/>
        <v>0</v>
      </c>
      <c r="DI76" s="399">
        <f t="shared" si="108"/>
        <v>0</v>
      </c>
      <c r="DJ76" s="113">
        <f t="shared" si="108"/>
        <v>4</v>
      </c>
      <c r="DK76" s="399">
        <f t="shared" si="108"/>
        <v>72791.039999999994</v>
      </c>
      <c r="DL76" s="113">
        <f t="shared" si="108"/>
        <v>0</v>
      </c>
      <c r="DM76" s="399">
        <f t="shared" si="108"/>
        <v>0</v>
      </c>
      <c r="DN76" s="113">
        <f t="shared" si="108"/>
        <v>0</v>
      </c>
      <c r="DO76" s="399">
        <f t="shared" si="108"/>
        <v>0</v>
      </c>
      <c r="DP76" s="113">
        <f t="shared" si="108"/>
        <v>5</v>
      </c>
      <c r="DQ76" s="399">
        <f t="shared" si="108"/>
        <v>90988.800000000003</v>
      </c>
      <c r="DR76" s="113">
        <f t="shared" si="108"/>
        <v>0</v>
      </c>
      <c r="DS76" s="399">
        <f t="shared" si="108"/>
        <v>0</v>
      </c>
      <c r="DT76" s="113">
        <f t="shared" si="108"/>
        <v>0</v>
      </c>
      <c r="DU76" s="399">
        <f t="shared" si="108"/>
        <v>0</v>
      </c>
      <c r="DV76" s="113">
        <f t="shared" si="108"/>
        <v>0</v>
      </c>
      <c r="DW76" s="399">
        <f t="shared" si="108"/>
        <v>0</v>
      </c>
      <c r="DX76" s="113">
        <f t="shared" si="108"/>
        <v>0</v>
      </c>
      <c r="DY76" s="399">
        <f t="shared" si="108"/>
        <v>0</v>
      </c>
      <c r="DZ76" s="113">
        <f t="shared" si="108"/>
        <v>0</v>
      </c>
      <c r="EA76" s="399">
        <f t="shared" si="108"/>
        <v>0</v>
      </c>
      <c r="EB76" s="113">
        <f t="shared" si="108"/>
        <v>0</v>
      </c>
      <c r="EC76" s="399">
        <f t="shared" si="108"/>
        <v>0</v>
      </c>
      <c r="ED76" s="113">
        <f t="shared" si="108"/>
        <v>0</v>
      </c>
      <c r="EE76" s="399">
        <f t="shared" si="108"/>
        <v>0</v>
      </c>
      <c r="EF76" s="113">
        <f t="shared" si="108"/>
        <v>0</v>
      </c>
      <c r="EG76" s="399">
        <f t="shared" si="108"/>
        <v>0</v>
      </c>
      <c r="EH76" s="113">
        <f t="shared" si="108"/>
        <v>0</v>
      </c>
      <c r="EI76" s="399">
        <f t="shared" si="108"/>
        <v>0</v>
      </c>
      <c r="EJ76" s="113"/>
      <c r="EK76" s="399"/>
      <c r="EL76" s="399">
        <f t="shared" si="108"/>
        <v>72</v>
      </c>
      <c r="EM76" s="399">
        <f t="shared" si="108"/>
        <v>1343601.2799999998</v>
      </c>
    </row>
    <row r="77" spans="1:143" s="355" customFormat="1" ht="30" x14ac:dyDescent="0.25">
      <c r="A77" s="240"/>
      <c r="B77" s="240">
        <v>42</v>
      </c>
      <c r="C77" s="245" t="s">
        <v>1030</v>
      </c>
      <c r="D77" s="92" t="s">
        <v>1031</v>
      </c>
      <c r="E77" s="246">
        <v>13540</v>
      </c>
      <c r="F77" s="93">
        <v>1.6</v>
      </c>
      <c r="G77" s="93"/>
      <c r="H77" s="247">
        <v>1</v>
      </c>
      <c r="I77" s="248"/>
      <c r="J77" s="95">
        <v>1.4</v>
      </c>
      <c r="K77" s="95">
        <v>1.68</v>
      </c>
      <c r="L77" s="95">
        <v>2.23</v>
      </c>
      <c r="M77" s="96">
        <v>2.57</v>
      </c>
      <c r="N77" s="97"/>
      <c r="O77" s="400">
        <f>N77*E77*F77*H77*J77*$O$10</f>
        <v>0</v>
      </c>
      <c r="P77" s="366"/>
      <c r="Q77" s="400">
        <f>P77*E77*F77*H77*J77*$Q$10</f>
        <v>0</v>
      </c>
      <c r="R77" s="357">
        <v>0</v>
      </c>
      <c r="S77" s="357">
        <f>R77*E77*F77*H77*J77*$S$10</f>
        <v>0</v>
      </c>
      <c r="T77" s="97">
        <v>0</v>
      </c>
      <c r="U77" s="400">
        <f>SUM(T77*E77*F77*H77*J77*$U$10)</f>
        <v>0</v>
      </c>
      <c r="V77" s="97"/>
      <c r="W77" s="357">
        <f>SUM(V77*E77*F77*H77*J77*$W$10)</f>
        <v>0</v>
      </c>
      <c r="X77" s="97"/>
      <c r="Y77" s="400">
        <f>SUM(X77*E77*F77*H77*J77*$Y$10)</f>
        <v>0</v>
      </c>
      <c r="Z77" s="357">
        <v>6</v>
      </c>
      <c r="AA77" s="400">
        <f>SUM(Z77*E77*F77*H77*J77*$AA$10)</f>
        <v>181977.59999999998</v>
      </c>
      <c r="AB77" s="357">
        <v>0</v>
      </c>
      <c r="AC77" s="400">
        <f>SUM(AB77*E77*F77*H77*J77*$AC$10)</f>
        <v>0</v>
      </c>
      <c r="AD77" s="357"/>
      <c r="AE77" s="400">
        <f>SUM(AD77*E77*F77*H77*K77*$AE$10)</f>
        <v>0</v>
      </c>
      <c r="AF77" s="357">
        <v>1</v>
      </c>
      <c r="AG77" s="400">
        <f>SUM(AF77*E77*F77*H77*K77*$AG$10)</f>
        <v>36395.519999999997</v>
      </c>
      <c r="AH77" s="97"/>
      <c r="AI77" s="400">
        <f>SUM(AH77*E77*F77*H77*J77*$AI$10)</f>
        <v>0</v>
      </c>
      <c r="AJ77" s="357"/>
      <c r="AK77" s="357">
        <f>SUM(AJ77*E77*F77*H77*J77*$AK$10)</f>
        <v>0</v>
      </c>
      <c r="AL77" s="97">
        <v>0</v>
      </c>
      <c r="AM77" s="400">
        <f>SUM(AL77*E77*F77*H77*J77*$AM$10)</f>
        <v>0</v>
      </c>
      <c r="AN77" s="113"/>
      <c r="AO77" s="400">
        <f>SUM(AN77*E77*F77*H77*J77*$AO$10)</f>
        <v>0</v>
      </c>
      <c r="AP77" s="357">
        <v>0</v>
      </c>
      <c r="AQ77" s="400">
        <f>SUM(E77*F77*H77*J77*AP77*$AQ$10)</f>
        <v>0</v>
      </c>
      <c r="AR77" s="357"/>
      <c r="AS77" s="400">
        <f>SUM(AR77*E77*F77*H77*J77*$AS$10)</f>
        <v>0</v>
      </c>
      <c r="AT77" s="97"/>
      <c r="AU77" s="400">
        <f>SUM(AT77*E77*F77*H77*J77*$AU$10)</f>
        <v>0</v>
      </c>
      <c r="AV77" s="97"/>
      <c r="AW77" s="357">
        <f>SUM(AV77*E77*F77*H77*J77*$AW$10)</f>
        <v>0</v>
      </c>
      <c r="AX77" s="97"/>
      <c r="AY77" s="400">
        <f>SUM(AX77*E77*F77*H77*J77*$AY$10)</f>
        <v>0</v>
      </c>
      <c r="AZ77" s="97"/>
      <c r="BA77" s="400">
        <f>SUM(AZ77*E77*F77*H77*J77*$BA$10)</f>
        <v>0</v>
      </c>
      <c r="BB77" s="97"/>
      <c r="BC77" s="400">
        <f>SUM(BB77*E77*F77*H77*J77*$BC$10)</f>
        <v>0</v>
      </c>
      <c r="BD77" s="97"/>
      <c r="BE77" s="400">
        <f>SUM(BD77*E77*F77*H77*J77*$BE$10)</f>
        <v>0</v>
      </c>
      <c r="BF77" s="97"/>
      <c r="BG77" s="400">
        <f>BF77*E77*F77*H77*J77*$BG$10</f>
        <v>0</v>
      </c>
      <c r="BH77" s="97"/>
      <c r="BI77" s="400">
        <f>BH77*E77*F77*H77*J77*$BI$10</f>
        <v>0</v>
      </c>
      <c r="BJ77" s="97"/>
      <c r="BK77" s="400">
        <f>BJ77*E77*F77*H77*J77*$BK$10</f>
        <v>0</v>
      </c>
      <c r="BL77" s="97"/>
      <c r="BM77" s="400">
        <f>SUM(BL77*E77*F77*H77*J77*$BM$10)</f>
        <v>0</v>
      </c>
      <c r="BN77" s="97"/>
      <c r="BO77" s="400">
        <f>SUM(BN77*E77*F77*H77*J77*$BO$10)</f>
        <v>0</v>
      </c>
      <c r="BP77" s="97"/>
      <c r="BQ77" s="400">
        <f>SUM(BP77*E77*F77*H77*J77*$BQ$10)</f>
        <v>0</v>
      </c>
      <c r="BR77" s="97"/>
      <c r="BS77" s="400">
        <f>SUM(BR77*E77*F77*H77*J77*$BS$10)</f>
        <v>0</v>
      </c>
      <c r="BT77" s="97"/>
      <c r="BU77" s="400">
        <f>SUM(BT77*E77*F77*H77*J77*$BU$10)</f>
        <v>0</v>
      </c>
      <c r="BV77" s="328"/>
      <c r="BW77" s="329">
        <f>BV77*E77*F77*H77*J77*$BW$10</f>
        <v>0</v>
      </c>
      <c r="BX77" s="97">
        <v>0</v>
      </c>
      <c r="BY77" s="400">
        <f>SUM(BX77*E77*F77*H77*J77*$BY$10)</f>
        <v>0</v>
      </c>
      <c r="BZ77" s="357"/>
      <c r="CA77" s="400">
        <f>SUM(BZ77*E77*F77*H77*J77*$CA$10)</f>
        <v>0</v>
      </c>
      <c r="CB77" s="97"/>
      <c r="CC77" s="400">
        <f>SUM(CB77*E77*F77*H77*J77*$CC$10)</f>
        <v>0</v>
      </c>
      <c r="CD77" s="97">
        <v>0</v>
      </c>
      <c r="CE77" s="400">
        <f>SUM(CD77*E77*F77*H77*J77*$CE$10)</f>
        <v>0</v>
      </c>
      <c r="CF77" s="97">
        <v>0</v>
      </c>
      <c r="CG77" s="400">
        <f>CF77*E77*F77*H77*J77*$CG$10</f>
        <v>0</v>
      </c>
      <c r="CH77" s="97"/>
      <c r="CI77" s="400">
        <f>SUM(CH77*E77*F77*H77*J77*$CI$10)</f>
        <v>0</v>
      </c>
      <c r="CJ77" s="357"/>
      <c r="CK77" s="400">
        <f>SUM(CJ77*E77*F77*H77*K77*$CK$10)</f>
        <v>0</v>
      </c>
      <c r="CL77" s="97"/>
      <c r="CM77" s="400">
        <f>SUM(CL77*E77*F77*H77*K77*$CM$10)</f>
        <v>0</v>
      </c>
      <c r="CN77" s="97">
        <v>0</v>
      </c>
      <c r="CO77" s="400">
        <f>SUM(CN77*E77*F77*H77*K77*$CO$10)</f>
        <v>0</v>
      </c>
      <c r="CP77" s="357"/>
      <c r="CQ77" s="400">
        <f>SUM(CP77*E77*F77*H77*K77*$CQ$10)</f>
        <v>0</v>
      </c>
      <c r="CR77" s="357"/>
      <c r="CS77" s="400">
        <f>SUM(CR77*E77*F77*H77*K77*$CS$10)</f>
        <v>0</v>
      </c>
      <c r="CT77" s="357"/>
      <c r="CU77" s="400">
        <f>SUM(CT77*E77*F77*H77*K77*$CU$10)</f>
        <v>0</v>
      </c>
      <c r="CV77" s="97">
        <v>2</v>
      </c>
      <c r="CW77" s="400">
        <f>SUM(CV77*E77*F77*H77*K77*$CW$10)</f>
        <v>72791.039999999994</v>
      </c>
      <c r="CX77" s="97">
        <v>0</v>
      </c>
      <c r="CY77" s="400">
        <f>SUM(CX77*E77*F77*H77*K77*$CY$10)</f>
        <v>0</v>
      </c>
      <c r="CZ77" s="97">
        <v>0</v>
      </c>
      <c r="DA77" s="400">
        <f>SUM(CZ77*E77*F77*H77*K77*$DA$10)</f>
        <v>0</v>
      </c>
      <c r="DB77" s="357">
        <v>0</v>
      </c>
      <c r="DC77" s="400">
        <f>SUM(DB77*E77*F77*H77*K77*$DC$10)</f>
        <v>0</v>
      </c>
      <c r="DD77" s="97">
        <v>0</v>
      </c>
      <c r="DE77" s="400">
        <f>SUM(DD77*E77*F77*H77*K77*$DE$10)</f>
        <v>0</v>
      </c>
      <c r="DF77" s="97">
        <v>0</v>
      </c>
      <c r="DG77" s="400">
        <f>SUM(DF77*E77*F77*H77*K77*$DG$10)</f>
        <v>0</v>
      </c>
      <c r="DH77" s="97">
        <v>0</v>
      </c>
      <c r="DI77" s="400">
        <f>SUM(DH77*E77*F77*H77*K77*$DI$10)</f>
        <v>0</v>
      </c>
      <c r="DJ77" s="97">
        <v>0</v>
      </c>
      <c r="DK77" s="400">
        <f>SUM(DJ77*E77*F77*H77*K77*$DK$10)</f>
        <v>0</v>
      </c>
      <c r="DL77" s="97"/>
      <c r="DM77" s="400">
        <f>SUM(DL77*E77*F77*H77*K77*$DM$10)</f>
        <v>0</v>
      </c>
      <c r="DN77" s="97"/>
      <c r="DO77" s="400">
        <f>DN77*E77*F77*H77*K77*$DO$10</f>
        <v>0</v>
      </c>
      <c r="DP77" s="97"/>
      <c r="DQ77" s="400">
        <f>SUM(DP77*E77*F77*H77*K77*$DQ$10)</f>
        <v>0</v>
      </c>
      <c r="DR77" s="97"/>
      <c r="DS77" s="400">
        <f>SUM(DR77*E77*F77*H77*K77*$DS$10)</f>
        <v>0</v>
      </c>
      <c r="DT77" s="97">
        <v>0</v>
      </c>
      <c r="DU77" s="400">
        <f>SUM(DT77*E77*F77*H77*L77*$DU$10)</f>
        <v>0</v>
      </c>
      <c r="DV77" s="97"/>
      <c r="DW77" s="400">
        <f>SUM(DV77*E77*F77*H77*M77*$DW$10)</f>
        <v>0</v>
      </c>
      <c r="DX77" s="113"/>
      <c r="DY77" s="400">
        <f>SUM(DX77*E77*F77*H77*J77*$DY$10)</f>
        <v>0</v>
      </c>
      <c r="DZ77" s="97"/>
      <c r="EA77" s="401">
        <f>SUM(DZ77*E77*F77*H77*J77*$EA$10)</f>
        <v>0</v>
      </c>
      <c r="EB77" s="97"/>
      <c r="EC77" s="400">
        <f>SUM(EB77*E77*F77*H77*J77*$EC$10)</f>
        <v>0</v>
      </c>
      <c r="ED77" s="97"/>
      <c r="EE77" s="400">
        <f>SUM(ED77*E77*F77*H77*J77*$EE$10)</f>
        <v>0</v>
      </c>
      <c r="EF77" s="97"/>
      <c r="EG77" s="400">
        <f>EF77*E77*F77*H77*J77*$EG$10</f>
        <v>0</v>
      </c>
      <c r="EH77" s="97"/>
      <c r="EI77" s="400">
        <f>EH77*E77*F77*H77*J77*$EI$10</f>
        <v>0</v>
      </c>
      <c r="EJ77" s="97"/>
      <c r="EK77" s="400"/>
      <c r="EL77" s="402">
        <f t="shared" ref="EL77:EM80" si="109">SUM(N77,X77,P77,R77,Z77,T77,V77,AB77,AD77,AF77,AH77,AJ77,AP77,AR77,AT77,AN77,CJ77,CP77,CT77,BX77,BZ77,CZ77,DB77,DD77,DF77,DH77,DJ77,DL77,AV77,AL77,AX77,AZ77,BB77,BD77,BF77,BH77,BJ77,BL77,BN77,BP77,BR77,EB77,ED77,DX77,DZ77,BT77,BV77,CR77,CL77,CN77,CV77,CX77,CB77,CD77,CF77,CH77,DN77,DP77,DR77,DT77,DV77,EF77,EH77,EJ77)</f>
        <v>9</v>
      </c>
      <c r="EM77" s="402">
        <f t="shared" si="109"/>
        <v>291164.15999999997</v>
      </c>
    </row>
    <row r="78" spans="1:143" ht="30" x14ac:dyDescent="0.25">
      <c r="A78" s="91"/>
      <c r="B78" s="240">
        <v>43</v>
      </c>
      <c r="C78" s="245" t="s">
        <v>1032</v>
      </c>
      <c r="D78" s="92" t="s">
        <v>1033</v>
      </c>
      <c r="E78" s="246">
        <v>13540</v>
      </c>
      <c r="F78" s="93">
        <v>3.25</v>
      </c>
      <c r="G78" s="93"/>
      <c r="H78" s="247">
        <v>1</v>
      </c>
      <c r="I78" s="248"/>
      <c r="J78" s="95">
        <v>1.4</v>
      </c>
      <c r="K78" s="95">
        <v>1.68</v>
      </c>
      <c r="L78" s="95">
        <v>2.23</v>
      </c>
      <c r="M78" s="96">
        <v>2.57</v>
      </c>
      <c r="N78" s="97"/>
      <c r="O78" s="400">
        <f>N78*E78*F78*H78*J78*$O$10</f>
        <v>0</v>
      </c>
      <c r="P78" s="366"/>
      <c r="Q78" s="400">
        <f>P78*E78*F78*H78*J78*$Q$10</f>
        <v>0</v>
      </c>
      <c r="R78" s="357"/>
      <c r="S78" s="357">
        <f>R78*E78*F78*H78*J78*$S$10</f>
        <v>0</v>
      </c>
      <c r="T78" s="97"/>
      <c r="U78" s="400">
        <f>SUM(T78*E78*F78*H78*J78*$U$10)</f>
        <v>0</v>
      </c>
      <c r="V78" s="97"/>
      <c r="W78" s="357">
        <f>SUM(V78*E78*F78*H78*J78*$W$10)</f>
        <v>0</v>
      </c>
      <c r="X78" s="97"/>
      <c r="Y78" s="400">
        <f>SUM(X78*E78*F78*H78*J78*$Y$10)</f>
        <v>0</v>
      </c>
      <c r="Z78" s="357"/>
      <c r="AA78" s="400">
        <f>SUM(Z78*E78*F78*H78*J78*$AA$10)</f>
        <v>0</v>
      </c>
      <c r="AB78" s="357"/>
      <c r="AC78" s="400">
        <f>SUM(AB78*E78*F78*H78*J78*$AC$10)</f>
        <v>0</v>
      </c>
      <c r="AD78" s="357"/>
      <c r="AE78" s="400">
        <f>SUM(AD78*E78*F78*H78*K78*$AE$10)</f>
        <v>0</v>
      </c>
      <c r="AF78" s="357"/>
      <c r="AG78" s="400">
        <f>SUM(AF78*E78*F78*H78*K78*$AG$10)</f>
        <v>0</v>
      </c>
      <c r="AH78" s="97"/>
      <c r="AI78" s="400">
        <f>SUM(AH78*E78*F78*H78*J78*$AI$10)</f>
        <v>0</v>
      </c>
      <c r="AJ78" s="357"/>
      <c r="AK78" s="357">
        <f>SUM(AJ78*E78*F78*H78*J78*$AK$10)</f>
        <v>0</v>
      </c>
      <c r="AL78" s="97"/>
      <c r="AM78" s="400">
        <f>SUM(AL78*E78*F78*H78*J78*$AM$10)</f>
        <v>0</v>
      </c>
      <c r="AN78" s="97"/>
      <c r="AO78" s="400">
        <f>SUM(AN78*E78*F78*H78*J78*$AO$10)</f>
        <v>0</v>
      </c>
      <c r="AP78" s="357"/>
      <c r="AQ78" s="400">
        <f>SUM(E78*F78*H78*J78*AP78*$AQ$10)</f>
        <v>0</v>
      </c>
      <c r="AR78" s="357"/>
      <c r="AS78" s="400">
        <f>SUM(AR78*E78*F78*H78*J78*$AS$10)</f>
        <v>0</v>
      </c>
      <c r="AT78" s="97"/>
      <c r="AU78" s="400">
        <f>SUM(AT78*E78*F78*H78*J78*$AU$10)</f>
        <v>0</v>
      </c>
      <c r="AV78" s="97"/>
      <c r="AW78" s="357">
        <f>SUM(AV78*E78*F78*H78*J78*$AW$10)</f>
        <v>0</v>
      </c>
      <c r="AX78" s="97"/>
      <c r="AY78" s="400">
        <f>SUM(AX78*E78*F78*H78*J78*$AY$10)</f>
        <v>0</v>
      </c>
      <c r="AZ78" s="97"/>
      <c r="BA78" s="400">
        <f>SUM(AZ78*E78*F78*H78*J78*$BA$10)</f>
        <v>0</v>
      </c>
      <c r="BB78" s="97"/>
      <c r="BC78" s="400">
        <f>SUM(BB78*E78*F78*H78*J78*$BC$10)</f>
        <v>0</v>
      </c>
      <c r="BD78" s="97"/>
      <c r="BE78" s="400">
        <f>SUM(BD78*E78*F78*H78*J78*$BE$10)</f>
        <v>0</v>
      </c>
      <c r="BF78" s="97"/>
      <c r="BG78" s="400">
        <f>BF78*E78*F78*H78*J78*$BG$10</f>
        <v>0</v>
      </c>
      <c r="BH78" s="97"/>
      <c r="BI78" s="400">
        <f>BH78*E78*F78*H78*J78*$BI$10</f>
        <v>0</v>
      </c>
      <c r="BJ78" s="97"/>
      <c r="BK78" s="400">
        <f>BJ78*E78*F78*H78*J78*$BK$10</f>
        <v>0</v>
      </c>
      <c r="BL78" s="97"/>
      <c r="BM78" s="400">
        <f>SUM(BL78*E78*F78*H78*J78*$BM$10)</f>
        <v>0</v>
      </c>
      <c r="BN78" s="97"/>
      <c r="BO78" s="400">
        <f>SUM(BN78*E78*F78*H78*J78*$BO$10)</f>
        <v>0</v>
      </c>
      <c r="BP78" s="97"/>
      <c r="BQ78" s="400">
        <f>SUM(BP78*E78*F78*H78*J78*$BQ$10)</f>
        <v>0</v>
      </c>
      <c r="BR78" s="97"/>
      <c r="BS78" s="400">
        <f>SUM(BR78*E78*F78*H78*J78*$BS$10)</f>
        <v>0</v>
      </c>
      <c r="BT78" s="97"/>
      <c r="BU78" s="400">
        <f>SUM(BT78*E78*F78*H78*J78*$BU$10)</f>
        <v>0</v>
      </c>
      <c r="BV78" s="328"/>
      <c r="BW78" s="329">
        <f>BV78*E78*F78*H78*J78*$BW$10</f>
        <v>0</v>
      </c>
      <c r="BX78" s="97"/>
      <c r="BY78" s="400">
        <f>SUM(BX78*E78*F78*H78*J78*$BY$10)</f>
        <v>0</v>
      </c>
      <c r="BZ78" s="357"/>
      <c r="CA78" s="400">
        <f>SUM(BZ78*E78*F78*H78*J78*$CA$10)</f>
        <v>0</v>
      </c>
      <c r="CB78" s="97"/>
      <c r="CC78" s="400">
        <f>SUM(CB78*E78*F78*H78*J78*$CC$10)</f>
        <v>0</v>
      </c>
      <c r="CD78" s="97"/>
      <c r="CE78" s="400">
        <f>SUM(CD78*E78*F78*H78*J78*$CE$10)</f>
        <v>0</v>
      </c>
      <c r="CF78" s="97"/>
      <c r="CG78" s="400">
        <f>CF78*E78*F78*H78*J78*$CG$10</f>
        <v>0</v>
      </c>
      <c r="CH78" s="97"/>
      <c r="CI78" s="400">
        <f>SUM(CH78*E78*F78*H78*J78*$CI$10)</f>
        <v>0</v>
      </c>
      <c r="CJ78" s="357"/>
      <c r="CK78" s="400">
        <f>SUM(CJ78*E78*F78*H78*K78*$CK$10)</f>
        <v>0</v>
      </c>
      <c r="CL78" s="97"/>
      <c r="CM78" s="400">
        <f>SUM(CL78*E78*F78*H78*K78*$CM$10)</f>
        <v>0</v>
      </c>
      <c r="CN78" s="97"/>
      <c r="CO78" s="400">
        <f>SUM(CN78*E78*F78*H78*K78*$CO$10)</f>
        <v>0</v>
      </c>
      <c r="CP78" s="357"/>
      <c r="CQ78" s="400">
        <f>SUM(CP78*E78*F78*H78*K78*$CQ$10)</f>
        <v>0</v>
      </c>
      <c r="CR78" s="357"/>
      <c r="CS78" s="400">
        <f>SUM(CR78*E78*F78*H78*K78*$CS$10)</f>
        <v>0</v>
      </c>
      <c r="CT78" s="357"/>
      <c r="CU78" s="400">
        <f>SUM(CT78*E78*F78*H78*K78*$CU$10)</f>
        <v>0</v>
      </c>
      <c r="CV78" s="97"/>
      <c r="CW78" s="400">
        <f>SUM(CV78*E78*F78*H78*K78*$CW$10)</f>
        <v>0</v>
      </c>
      <c r="CX78" s="97"/>
      <c r="CY78" s="400">
        <f>SUM(CX78*E78*F78*H78*K78*$CY$10)</f>
        <v>0</v>
      </c>
      <c r="CZ78" s="97"/>
      <c r="DA78" s="400">
        <f>SUM(CZ78*E78*F78*H78*K78*$DA$10)</f>
        <v>0</v>
      </c>
      <c r="DB78" s="357"/>
      <c r="DC78" s="400">
        <f>SUM(DB78*E78*F78*H78*K78*$DC$10)</f>
        <v>0</v>
      </c>
      <c r="DD78" s="97"/>
      <c r="DE78" s="400">
        <f>SUM(DD78*E78*F78*H78*K78*$DE$10)</f>
        <v>0</v>
      </c>
      <c r="DF78" s="97"/>
      <c r="DG78" s="400">
        <f>SUM(DF78*E78*F78*H78*K78*$DG$10)</f>
        <v>0</v>
      </c>
      <c r="DH78" s="97"/>
      <c r="DI78" s="400">
        <f>SUM(DH78*E78*F78*H78*K78*$DI$10)</f>
        <v>0</v>
      </c>
      <c r="DJ78" s="97"/>
      <c r="DK78" s="400">
        <f>SUM(DJ78*E78*F78*H78*K78*$DK$10)</f>
        <v>0</v>
      </c>
      <c r="DL78" s="97"/>
      <c r="DM78" s="400">
        <f>SUM(DL78*E78*F78*H78*K78*$DM$10)</f>
        <v>0</v>
      </c>
      <c r="DN78" s="97"/>
      <c r="DO78" s="400">
        <f>DN78*E78*F78*H78*K78*$DO$10</f>
        <v>0</v>
      </c>
      <c r="DP78" s="97"/>
      <c r="DQ78" s="400">
        <f>SUM(DP78*E78*F78*H78*K78*$DQ$10)</f>
        <v>0</v>
      </c>
      <c r="DR78" s="97"/>
      <c r="DS78" s="400">
        <f>SUM(DR78*E78*F78*H78*K78*$DS$10)</f>
        <v>0</v>
      </c>
      <c r="DT78" s="97"/>
      <c r="DU78" s="400">
        <f>SUM(DT78*E78*F78*H78*L78*$DU$10)</f>
        <v>0</v>
      </c>
      <c r="DV78" s="97"/>
      <c r="DW78" s="400">
        <f>SUM(DV78*E78*F78*H78*M78*$DW$10)</f>
        <v>0</v>
      </c>
      <c r="DX78" s="97"/>
      <c r="DY78" s="400">
        <f>SUM(DX78*E78*F78*H78*J78*$DY$10)</f>
        <v>0</v>
      </c>
      <c r="DZ78" s="97"/>
      <c r="EA78" s="401">
        <f>SUM(DZ78*E78*F78*H78*J78*$EA$10)</f>
        <v>0</v>
      </c>
      <c r="EB78" s="97"/>
      <c r="EC78" s="400">
        <f>SUM(EB78*E78*F78*H78*J78*$EC$10)</f>
        <v>0</v>
      </c>
      <c r="ED78" s="97"/>
      <c r="EE78" s="400">
        <f>SUM(ED78*E78*F78*H78*J78*$EE$10)</f>
        <v>0</v>
      </c>
      <c r="EF78" s="97"/>
      <c r="EG78" s="400">
        <f>EF78*E78*F78*H78*J78*$EG$10</f>
        <v>0</v>
      </c>
      <c r="EH78" s="97"/>
      <c r="EI78" s="400">
        <f>EH78*E78*F78*H78*J78*$EI$10</f>
        <v>0</v>
      </c>
      <c r="EJ78" s="97"/>
      <c r="EK78" s="400"/>
      <c r="EL78" s="402">
        <f t="shared" si="109"/>
        <v>0</v>
      </c>
      <c r="EM78" s="402">
        <f t="shared" si="109"/>
        <v>0</v>
      </c>
    </row>
    <row r="79" spans="1:143" ht="30" x14ac:dyDescent="0.25">
      <c r="A79" s="91"/>
      <c r="B79" s="240">
        <v>44</v>
      </c>
      <c r="C79" s="245" t="s">
        <v>1034</v>
      </c>
      <c r="D79" s="168" t="s">
        <v>1035</v>
      </c>
      <c r="E79" s="246">
        <v>13540</v>
      </c>
      <c r="F79" s="93">
        <v>3.18</v>
      </c>
      <c r="G79" s="93"/>
      <c r="H79" s="247">
        <v>1</v>
      </c>
      <c r="I79" s="248"/>
      <c r="J79" s="95">
        <v>1.4</v>
      </c>
      <c r="K79" s="95">
        <v>1.68</v>
      </c>
      <c r="L79" s="95">
        <v>2.23</v>
      </c>
      <c r="M79" s="96">
        <v>2.57</v>
      </c>
      <c r="N79" s="97"/>
      <c r="O79" s="400">
        <f>N79*E79*F79*H79*J79*$O$10</f>
        <v>0</v>
      </c>
      <c r="P79" s="366"/>
      <c r="Q79" s="400">
        <f>P79*E79*F79*H79*J79*$Q$10</f>
        <v>0</v>
      </c>
      <c r="R79" s="357"/>
      <c r="S79" s="357">
        <f>R79*E79*F79*H79*J79*$S$10</f>
        <v>0</v>
      </c>
      <c r="T79" s="97"/>
      <c r="U79" s="400">
        <f>SUM(T79*E79*F79*H79*J79*$U$10)</f>
        <v>0</v>
      </c>
      <c r="V79" s="97"/>
      <c r="W79" s="357">
        <f>SUM(V79*E79*F79*H79*J79*$W$10)</f>
        <v>0</v>
      </c>
      <c r="X79" s="97"/>
      <c r="Y79" s="400">
        <f>SUM(X79*E79*F79*H79*J79*$Y$10)</f>
        <v>0</v>
      </c>
      <c r="Z79" s="357"/>
      <c r="AA79" s="400">
        <f>SUM(Z79*E79*F79*H79*J79*$AA$10)</f>
        <v>0</v>
      </c>
      <c r="AB79" s="357"/>
      <c r="AC79" s="400">
        <f>SUM(AB79*E79*F79*H79*J79*$AC$10)</f>
        <v>0</v>
      </c>
      <c r="AD79" s="357"/>
      <c r="AE79" s="400">
        <f>SUM(AD79*E79*F79*H79*K79*$AE$10)</f>
        <v>0</v>
      </c>
      <c r="AF79" s="357"/>
      <c r="AG79" s="400">
        <f>SUM(AF79*E79*F79*H79*K79*$AG$10)</f>
        <v>0</v>
      </c>
      <c r="AH79" s="97"/>
      <c r="AI79" s="400">
        <f>SUM(AH79*E79*F79*H79*J79*$AI$10)</f>
        <v>0</v>
      </c>
      <c r="AJ79" s="357"/>
      <c r="AK79" s="357">
        <f>SUM(AJ79*E79*F79*H79*J79*$AK$10)</f>
        <v>0</v>
      </c>
      <c r="AL79" s="97"/>
      <c r="AM79" s="400">
        <f>SUM(AL79*E79*F79*H79*J79*$AM$10)</f>
        <v>0</v>
      </c>
      <c r="AN79" s="97"/>
      <c r="AO79" s="400">
        <f>SUM(AN79*E79*F79*H79*J79*$AO$10)</f>
        <v>0</v>
      </c>
      <c r="AP79" s="357"/>
      <c r="AQ79" s="400">
        <f>SUM(E79*F79*H79*J79*AP79*$AQ$10)</f>
        <v>0</v>
      </c>
      <c r="AR79" s="357"/>
      <c r="AS79" s="400">
        <f>SUM(AR79*E79*F79*H79*J79*$AS$10)</f>
        <v>0</v>
      </c>
      <c r="AT79" s="97"/>
      <c r="AU79" s="400">
        <f>SUM(AT79*E79*F79*H79*J79*$AU$10)</f>
        <v>0</v>
      </c>
      <c r="AV79" s="97"/>
      <c r="AW79" s="357">
        <f>SUM(AV79*E79*F79*H79*J79*$AW$10)</f>
        <v>0</v>
      </c>
      <c r="AX79" s="97"/>
      <c r="AY79" s="400">
        <f>SUM(AX79*E79*F79*H79*J79*$AY$10)</f>
        <v>0</v>
      </c>
      <c r="AZ79" s="97"/>
      <c r="BA79" s="400">
        <f>SUM(AZ79*E79*F79*H79*J79*$BA$10)</f>
        <v>0</v>
      </c>
      <c r="BB79" s="97"/>
      <c r="BC79" s="400">
        <f>SUM(BB79*E79*F79*H79*J79*$BC$10)</f>
        <v>0</v>
      </c>
      <c r="BD79" s="97"/>
      <c r="BE79" s="400">
        <f>SUM(BD79*E79*F79*H79*J79*$BE$10)</f>
        <v>0</v>
      </c>
      <c r="BF79" s="97"/>
      <c r="BG79" s="400">
        <f>BF79*E79*F79*H79*J79*$BG$10</f>
        <v>0</v>
      </c>
      <c r="BH79" s="97"/>
      <c r="BI79" s="400">
        <f>BH79*E79*F79*H79*J79*$BI$10</f>
        <v>0</v>
      </c>
      <c r="BJ79" s="97"/>
      <c r="BK79" s="400">
        <f>BJ79*E79*F79*H79*J79*$BK$10</f>
        <v>0</v>
      </c>
      <c r="BL79" s="97"/>
      <c r="BM79" s="400">
        <f>SUM(BL79*E79*F79*H79*J79*$BM$10)</f>
        <v>0</v>
      </c>
      <c r="BN79" s="97"/>
      <c r="BO79" s="400">
        <f>SUM(BN79*E79*F79*H79*J79*$BO$10)</f>
        <v>0</v>
      </c>
      <c r="BP79" s="97"/>
      <c r="BQ79" s="400">
        <f>SUM(BP79*E79*F79*H79*J79*$BQ$10)</f>
        <v>0</v>
      </c>
      <c r="BR79" s="97"/>
      <c r="BS79" s="400">
        <f>SUM(BR79*E79*F79*H79*J79*$BS$10)</f>
        <v>0</v>
      </c>
      <c r="BT79" s="97"/>
      <c r="BU79" s="400">
        <f>SUM(BT79*E79*F79*H79*J79*$BU$10)</f>
        <v>0</v>
      </c>
      <c r="BV79" s="328"/>
      <c r="BW79" s="329">
        <f>BV79*E79*F79*H79*J79*$BW$10</f>
        <v>0</v>
      </c>
      <c r="BX79" s="97"/>
      <c r="BY79" s="400">
        <f>SUM(BX79*E79*F79*H79*J79*$BY$10)</f>
        <v>0</v>
      </c>
      <c r="BZ79" s="357"/>
      <c r="CA79" s="400">
        <f>SUM(BZ79*E79*F79*H79*J79*$CA$10)</f>
        <v>0</v>
      </c>
      <c r="CB79" s="97"/>
      <c r="CC79" s="400">
        <f>SUM(CB79*E79*F79*H79*J79*$CC$10)</f>
        <v>0</v>
      </c>
      <c r="CD79" s="97"/>
      <c r="CE79" s="400">
        <f>SUM(CD79*E79*F79*H79*J79*$CE$10)</f>
        <v>0</v>
      </c>
      <c r="CF79" s="97"/>
      <c r="CG79" s="400">
        <f>CF79*E79*F79*H79*J79*$CG$10</f>
        <v>0</v>
      </c>
      <c r="CH79" s="97"/>
      <c r="CI79" s="400">
        <f>SUM(CH79*E79*F79*H79*J79*$CI$10)</f>
        <v>0</v>
      </c>
      <c r="CJ79" s="357"/>
      <c r="CK79" s="400">
        <f>SUM(CJ79*E79*F79*H79*K79*$CK$10)</f>
        <v>0</v>
      </c>
      <c r="CL79" s="97"/>
      <c r="CM79" s="400">
        <f>SUM(CL79*E79*F79*H79*K79*$CM$10)</f>
        <v>0</v>
      </c>
      <c r="CN79" s="97"/>
      <c r="CO79" s="400">
        <f>SUM(CN79*E79*F79*H79*K79*$CO$10)</f>
        <v>0</v>
      </c>
      <c r="CP79" s="357"/>
      <c r="CQ79" s="400">
        <f>SUM(CP79*E79*F79*H79*K79*$CQ$10)</f>
        <v>0</v>
      </c>
      <c r="CR79" s="357"/>
      <c r="CS79" s="400">
        <f>SUM(CR79*E79*F79*H79*K79*$CS$10)</f>
        <v>0</v>
      </c>
      <c r="CT79" s="357"/>
      <c r="CU79" s="400">
        <f>SUM(CT79*E79*F79*H79*K79*$CU$10)</f>
        <v>0</v>
      </c>
      <c r="CV79" s="97"/>
      <c r="CW79" s="400">
        <f>SUM(CV79*E79*F79*H79*K79*$CW$10)</f>
        <v>0</v>
      </c>
      <c r="CX79" s="97"/>
      <c r="CY79" s="400">
        <f>SUM(CX79*E79*F79*H79*K79*$CY$10)</f>
        <v>0</v>
      </c>
      <c r="CZ79" s="97"/>
      <c r="DA79" s="400">
        <f>SUM(CZ79*E79*F79*H79*K79*$DA$10)</f>
        <v>0</v>
      </c>
      <c r="DB79" s="357"/>
      <c r="DC79" s="400">
        <f>SUM(DB79*E79*F79*H79*K79*$DC$10)</f>
        <v>0</v>
      </c>
      <c r="DD79" s="97"/>
      <c r="DE79" s="400">
        <f>SUM(DD79*E79*F79*H79*K79*$DE$10)</f>
        <v>0</v>
      </c>
      <c r="DF79" s="97"/>
      <c r="DG79" s="400">
        <f>SUM(DF79*E79*F79*H79*K79*$DG$10)</f>
        <v>0</v>
      </c>
      <c r="DH79" s="97"/>
      <c r="DI79" s="400">
        <f>SUM(DH79*E79*F79*H79*K79*$DI$10)</f>
        <v>0</v>
      </c>
      <c r="DJ79" s="97"/>
      <c r="DK79" s="400">
        <f>SUM(DJ79*E79*F79*H79*K79*$DK$10)</f>
        <v>0</v>
      </c>
      <c r="DL79" s="97"/>
      <c r="DM79" s="400">
        <f>SUM(DL79*E79*F79*H79*K79*$DM$10)</f>
        <v>0</v>
      </c>
      <c r="DN79" s="97"/>
      <c r="DO79" s="400">
        <f>DN79*E79*F79*H79*K79*$DO$10</f>
        <v>0</v>
      </c>
      <c r="DP79" s="97"/>
      <c r="DQ79" s="400">
        <f>SUM(DP79*E79*F79*H79*K79*$DQ$10)</f>
        <v>0</v>
      </c>
      <c r="DR79" s="97"/>
      <c r="DS79" s="400">
        <f>SUM(DR79*E79*F79*H79*K79*$DS$10)</f>
        <v>0</v>
      </c>
      <c r="DT79" s="97"/>
      <c r="DU79" s="400">
        <f>SUM(DT79*E79*F79*H79*L79*$DU$10)</f>
        <v>0</v>
      </c>
      <c r="DV79" s="97"/>
      <c r="DW79" s="400">
        <f>SUM(DV79*E79*F79*H79*M79*$DW$10)</f>
        <v>0</v>
      </c>
      <c r="DX79" s="97"/>
      <c r="DY79" s="400">
        <f>SUM(DX79*E79*F79*H79*J79*$DY$10)</f>
        <v>0</v>
      </c>
      <c r="DZ79" s="97"/>
      <c r="EA79" s="401">
        <f>SUM(DZ79*E79*F79*H79*J79*$EA$10)</f>
        <v>0</v>
      </c>
      <c r="EB79" s="97"/>
      <c r="EC79" s="400">
        <f>SUM(EB79*E79*F79*H79*J79*$EC$10)</f>
        <v>0</v>
      </c>
      <c r="ED79" s="97"/>
      <c r="EE79" s="400">
        <f>SUM(ED79*E79*F79*H79*J79*$EE$10)</f>
        <v>0</v>
      </c>
      <c r="EF79" s="97"/>
      <c r="EG79" s="400">
        <f>EF79*E79*F79*H79*J79*$EG$10</f>
        <v>0</v>
      </c>
      <c r="EH79" s="97"/>
      <c r="EI79" s="400">
        <f>EH79*E79*F79*H79*J79*$EI$10</f>
        <v>0</v>
      </c>
      <c r="EJ79" s="97"/>
      <c r="EK79" s="400"/>
      <c r="EL79" s="402">
        <f t="shared" si="109"/>
        <v>0</v>
      </c>
      <c r="EM79" s="402">
        <f t="shared" si="109"/>
        <v>0</v>
      </c>
    </row>
    <row r="80" spans="1:143" x14ac:dyDescent="0.25">
      <c r="A80" s="91"/>
      <c r="B80" s="240">
        <v>45</v>
      </c>
      <c r="C80" s="245" t="s">
        <v>1036</v>
      </c>
      <c r="D80" s="168" t="s">
        <v>1037</v>
      </c>
      <c r="E80" s="246">
        <v>13540</v>
      </c>
      <c r="F80" s="93">
        <v>0.8</v>
      </c>
      <c r="G80" s="93"/>
      <c r="H80" s="247">
        <v>1</v>
      </c>
      <c r="I80" s="248"/>
      <c r="J80" s="95">
        <v>1.4</v>
      </c>
      <c r="K80" s="95">
        <v>1.68</v>
      </c>
      <c r="L80" s="95">
        <v>2.23</v>
      </c>
      <c r="M80" s="96">
        <v>2.57</v>
      </c>
      <c r="N80" s="97"/>
      <c r="O80" s="400">
        <f>N80*E80*F80*H80*J80*$O$10</f>
        <v>0</v>
      </c>
      <c r="P80" s="366"/>
      <c r="Q80" s="400">
        <f>P80*E80*F80*H80*J80*$Q$10</f>
        <v>0</v>
      </c>
      <c r="R80" s="357"/>
      <c r="S80" s="357">
        <f>R80*E80*F80*H80*J80*$S$10</f>
        <v>0</v>
      </c>
      <c r="T80" s="97"/>
      <c r="U80" s="400">
        <f>SUM(T80*E80*F80*H80*J80*$U$10)</f>
        <v>0</v>
      </c>
      <c r="V80" s="97"/>
      <c r="W80" s="357">
        <f>SUM(V80*E80*F80*H80*J80*$W$10)</f>
        <v>0</v>
      </c>
      <c r="X80" s="97"/>
      <c r="Y80" s="400">
        <f>SUM(X80*E80*F80*H80*J80*$Y$10)</f>
        <v>0</v>
      </c>
      <c r="Z80" s="357">
        <v>3</v>
      </c>
      <c r="AA80" s="400">
        <f>SUM(Z80*E80*F80*H80*J80*$AA$10)</f>
        <v>45494.399999999994</v>
      </c>
      <c r="AB80" s="357">
        <v>5</v>
      </c>
      <c r="AC80" s="400">
        <f>SUM(AB80*E80*F80*H80*J80*$AC$10)</f>
        <v>75824</v>
      </c>
      <c r="AD80" s="357"/>
      <c r="AE80" s="400">
        <f>SUM(AD80*E80*F80*H80*K80*$AE$10)</f>
        <v>0</v>
      </c>
      <c r="AF80" s="357">
        <v>2</v>
      </c>
      <c r="AG80" s="400">
        <f>SUM(AF80*E80*F80*H80*K80*$AG$10)</f>
        <v>36395.519999999997</v>
      </c>
      <c r="AH80" s="97"/>
      <c r="AI80" s="400">
        <f>SUM(AH80*E80*F80*H80*J80*$AI$10)</f>
        <v>0</v>
      </c>
      <c r="AJ80" s="357"/>
      <c r="AK80" s="357">
        <f>SUM(AJ80*E80*F80*H80*J80*$AK$10)</f>
        <v>0</v>
      </c>
      <c r="AL80" s="97"/>
      <c r="AM80" s="400">
        <f>SUM(AL80*E80*F80*H80*J80*$AM$10)</f>
        <v>0</v>
      </c>
      <c r="AN80" s="97"/>
      <c r="AO80" s="400">
        <f>SUM(AN80*E80*F80*H80*J80*$AO$10)</f>
        <v>0</v>
      </c>
      <c r="AP80" s="357"/>
      <c r="AQ80" s="400">
        <f>SUM(E80*F80*H80*J80*AP80*$AQ$10)</f>
        <v>0</v>
      </c>
      <c r="AR80" s="357"/>
      <c r="AS80" s="400">
        <f>SUM(AR80*E80*F80*H80*J80*$AS$10)</f>
        <v>0</v>
      </c>
      <c r="AT80" s="97"/>
      <c r="AU80" s="400">
        <f>SUM(AT80*E80*F80*H80*J80*$AU$10)</f>
        <v>0</v>
      </c>
      <c r="AV80" s="97">
        <v>2</v>
      </c>
      <c r="AW80" s="357">
        <f>SUM(AV80*E80*F80*H80*J80*$AW$10)</f>
        <v>30329.599999999999</v>
      </c>
      <c r="AX80" s="97"/>
      <c r="AY80" s="400">
        <f>SUM(AX80*E80*F80*H80*J80*$AY$10)</f>
        <v>0</v>
      </c>
      <c r="AZ80" s="97"/>
      <c r="BA80" s="400">
        <f>SUM(AZ80*E80*F80*H80*J80*$BA$10)</f>
        <v>0</v>
      </c>
      <c r="BB80" s="97"/>
      <c r="BC80" s="400">
        <f>SUM(BB80*E80*F80*H80*J80*$BC$10)</f>
        <v>0</v>
      </c>
      <c r="BD80" s="97"/>
      <c r="BE80" s="400">
        <f>SUM(BD80*E80*F80*H80*J80*$BE$10)</f>
        <v>0</v>
      </c>
      <c r="BF80" s="97"/>
      <c r="BG80" s="400">
        <f>BF80*E80*F80*H80*J80*$BG$10</f>
        <v>0</v>
      </c>
      <c r="BH80" s="97"/>
      <c r="BI80" s="400">
        <f>BH80*E80*F80*H80*J80*$BI$10</f>
        <v>0</v>
      </c>
      <c r="BJ80" s="97"/>
      <c r="BK80" s="400">
        <f>BJ80*E80*F80*H80*J80*$BK$10</f>
        <v>0</v>
      </c>
      <c r="BL80" s="97"/>
      <c r="BM80" s="400">
        <f>SUM(BL80*E80*F80*H80*J80*$BM$10)</f>
        <v>0</v>
      </c>
      <c r="BN80" s="97">
        <v>7</v>
      </c>
      <c r="BO80" s="400">
        <f>SUM(BN80*E80*F80*H80*J80*$BO$10)</f>
        <v>106153.59999999999</v>
      </c>
      <c r="BP80" s="97"/>
      <c r="BQ80" s="400">
        <f>SUM(BP80*E80*F80*H80*J80*$BQ$10)</f>
        <v>0</v>
      </c>
      <c r="BR80" s="97"/>
      <c r="BS80" s="400">
        <f>SUM(BR80*E80*F80*H80*J80*$BS$10)</f>
        <v>0</v>
      </c>
      <c r="BT80" s="97"/>
      <c r="BU80" s="400">
        <f>SUM(BT80*E80*F80*H80*J80*$BU$10)</f>
        <v>0</v>
      </c>
      <c r="BV80" s="328"/>
      <c r="BW80" s="329">
        <f>BV80*E80*F80*H80*J80*$BW$10</f>
        <v>0</v>
      </c>
      <c r="BX80" s="97"/>
      <c r="BY80" s="400">
        <f>SUM(BX80*E80*F80*H80*J80*$BY$10)</f>
        <v>0</v>
      </c>
      <c r="BZ80" s="357"/>
      <c r="CA80" s="400">
        <f>SUM(BZ80*E80*F80*H80*J80*$CA$10)</f>
        <v>0</v>
      </c>
      <c r="CB80" s="97">
        <v>6</v>
      </c>
      <c r="CC80" s="400">
        <f>SUM(CB80*E80*F80*H80*J80*$CC$10)</f>
        <v>90988.799999999988</v>
      </c>
      <c r="CD80" s="97"/>
      <c r="CE80" s="400">
        <f>SUM(CD80*E80*F80*H80*J80*$CE$10)</f>
        <v>0</v>
      </c>
      <c r="CF80" s="97">
        <v>8</v>
      </c>
      <c r="CG80" s="400">
        <f>CF80*E80*F80*H80*J80*$CG$10</f>
        <v>121318.39999999999</v>
      </c>
      <c r="CH80" s="97"/>
      <c r="CI80" s="400">
        <f>SUM(CH80*E80*F80*H80*J80*$CI$10)</f>
        <v>0</v>
      </c>
      <c r="CJ80" s="357"/>
      <c r="CK80" s="400">
        <f>SUM(CJ80*E80*F80*H80*K80*$CK$10)</f>
        <v>0</v>
      </c>
      <c r="CL80" s="97"/>
      <c r="CM80" s="400">
        <f>SUM(CL80*E80*F80*H80*K80*$CM$10)</f>
        <v>0</v>
      </c>
      <c r="CN80" s="97"/>
      <c r="CO80" s="400">
        <f>SUM(CN80*E80*F80*H80*K80*$CO$10)</f>
        <v>0</v>
      </c>
      <c r="CP80" s="357"/>
      <c r="CQ80" s="400">
        <f>SUM(CP80*E80*F80*H80*K80*$CQ$10)</f>
        <v>0</v>
      </c>
      <c r="CR80" s="357"/>
      <c r="CS80" s="400">
        <f>SUM(CR80*E80*F80*H80*K80*$CS$10)</f>
        <v>0</v>
      </c>
      <c r="CT80" s="357"/>
      <c r="CU80" s="400">
        <f>SUM(CT80*E80*F80*H80*K80*$CU$10)</f>
        <v>0</v>
      </c>
      <c r="CV80" s="97"/>
      <c r="CW80" s="400">
        <f>SUM(CV80*E80*F80*H80*K80*$CW$10)</f>
        <v>0</v>
      </c>
      <c r="CX80" s="97"/>
      <c r="CY80" s="400">
        <f>SUM(CX80*E80*F80*H80*K80*$CY$10)</f>
        <v>0</v>
      </c>
      <c r="CZ80" s="97">
        <v>15</v>
      </c>
      <c r="DA80" s="400">
        <f>SUM(CZ80*E80*F80*H80*K80*$DA$10)</f>
        <v>272966.39999999997</v>
      </c>
      <c r="DB80" s="357"/>
      <c r="DC80" s="400">
        <f>SUM(DB80*E80*F80*H80*K80*$DC$10)</f>
        <v>0</v>
      </c>
      <c r="DD80" s="97"/>
      <c r="DE80" s="400">
        <f>SUM(DD80*E80*F80*H80*K80*$DE$10)</f>
        <v>0</v>
      </c>
      <c r="DF80" s="97">
        <v>6</v>
      </c>
      <c r="DG80" s="400">
        <f>SUM(DF80*E80*F80*H80*K80*$DG$10)</f>
        <v>109186.56</v>
      </c>
      <c r="DH80" s="97"/>
      <c r="DI80" s="400">
        <f>SUM(DH80*E80*F80*H80*K80*$DI$10)</f>
        <v>0</v>
      </c>
      <c r="DJ80" s="97">
        <v>4</v>
      </c>
      <c r="DK80" s="400">
        <f>SUM(DJ80*E80*F80*H80*K80*$DK$10)</f>
        <v>72791.039999999994</v>
      </c>
      <c r="DL80" s="97"/>
      <c r="DM80" s="400">
        <f>SUM(DL80*E80*F80*H80*K80*$DM$10)</f>
        <v>0</v>
      </c>
      <c r="DN80" s="97"/>
      <c r="DO80" s="400">
        <f>DN80*E80*F80*H80*K80*$DO$10</f>
        <v>0</v>
      </c>
      <c r="DP80" s="97">
        <v>5</v>
      </c>
      <c r="DQ80" s="400">
        <f>SUM(DP80*E80*F80*H80*K80*$DQ$10)</f>
        <v>90988.800000000003</v>
      </c>
      <c r="DR80" s="97"/>
      <c r="DS80" s="400">
        <f>SUM(DR80*E80*F80*H80*K80*$DS$10)</f>
        <v>0</v>
      </c>
      <c r="DT80" s="97"/>
      <c r="DU80" s="400">
        <f>SUM(DT80*E80*F80*H80*L80*$DU$10)</f>
        <v>0</v>
      </c>
      <c r="DV80" s="97"/>
      <c r="DW80" s="400">
        <f>SUM(DV80*E80*F80*H80*M80*$DW$10)</f>
        <v>0</v>
      </c>
      <c r="DX80" s="97"/>
      <c r="DY80" s="400">
        <f>SUM(DX80*E80*F80*H80*J80*$DY$10)</f>
        <v>0</v>
      </c>
      <c r="DZ80" s="97"/>
      <c r="EA80" s="401">
        <f>SUM(DZ80*E80*F80*H80*J80*$EA$10)</f>
        <v>0</v>
      </c>
      <c r="EB80" s="97"/>
      <c r="EC80" s="400">
        <f>SUM(EB80*E80*F80*H80*J80*$EC$10)</f>
        <v>0</v>
      </c>
      <c r="ED80" s="97"/>
      <c r="EE80" s="400">
        <f>SUM(ED80*E80*F80*H80*J80*$EE$10)</f>
        <v>0</v>
      </c>
      <c r="EF80" s="97"/>
      <c r="EG80" s="400">
        <f>EF80*E80*F80*H80*J80*$EG$10</f>
        <v>0</v>
      </c>
      <c r="EH80" s="97"/>
      <c r="EI80" s="400">
        <f>EH80*E80*F80*H80*J80*$EI$10</f>
        <v>0</v>
      </c>
      <c r="EJ80" s="97"/>
      <c r="EK80" s="400"/>
      <c r="EL80" s="402">
        <f t="shared" si="109"/>
        <v>63</v>
      </c>
      <c r="EM80" s="402">
        <f t="shared" si="109"/>
        <v>1052437.1199999999</v>
      </c>
    </row>
    <row r="81" spans="1:143" s="355" customFormat="1" x14ac:dyDescent="0.25">
      <c r="A81" s="91">
        <v>19</v>
      </c>
      <c r="B81" s="91"/>
      <c r="C81" s="240" t="s">
        <v>1038</v>
      </c>
      <c r="D81" s="243" t="s">
        <v>396</v>
      </c>
      <c r="E81" s="246">
        <v>13540</v>
      </c>
      <c r="F81" s="157">
        <v>6.11</v>
      </c>
      <c r="G81" s="157"/>
      <c r="H81" s="236">
        <v>1</v>
      </c>
      <c r="I81" s="68"/>
      <c r="J81" s="95">
        <v>1.4</v>
      </c>
      <c r="K81" s="95">
        <v>1.68</v>
      </c>
      <c r="L81" s="95">
        <v>2.23</v>
      </c>
      <c r="M81" s="96">
        <v>2.57</v>
      </c>
      <c r="N81" s="113">
        <f>SUM(N82:N117)</f>
        <v>415</v>
      </c>
      <c r="O81" s="113">
        <f t="shared" ref="O81:BZ81" si="110">SUM(O82:O117)</f>
        <v>55047465.759999998</v>
      </c>
      <c r="P81" s="113">
        <f t="shared" si="110"/>
        <v>0</v>
      </c>
      <c r="Q81" s="113">
        <f t="shared" si="110"/>
        <v>0</v>
      </c>
      <c r="R81" s="113">
        <f t="shared" si="110"/>
        <v>2335</v>
      </c>
      <c r="S81" s="113">
        <f t="shared" si="110"/>
        <v>377787393.19999999</v>
      </c>
      <c r="T81" s="113">
        <f t="shared" si="110"/>
        <v>0</v>
      </c>
      <c r="U81" s="113">
        <f t="shared" si="110"/>
        <v>0</v>
      </c>
      <c r="V81" s="113">
        <f t="shared" si="110"/>
        <v>0</v>
      </c>
      <c r="W81" s="113">
        <f t="shared" si="110"/>
        <v>0</v>
      </c>
      <c r="X81" s="113">
        <f>SUM(X82:X117)</f>
        <v>0</v>
      </c>
      <c r="Y81" s="113">
        <f t="shared" si="110"/>
        <v>0</v>
      </c>
      <c r="Z81" s="113">
        <f t="shared" si="110"/>
        <v>0</v>
      </c>
      <c r="AA81" s="113">
        <f t="shared" si="110"/>
        <v>0</v>
      </c>
      <c r="AB81" s="113">
        <f t="shared" si="110"/>
        <v>60</v>
      </c>
      <c r="AC81" s="113">
        <f t="shared" si="110"/>
        <v>1751534.4</v>
      </c>
      <c r="AD81" s="113">
        <f t="shared" si="110"/>
        <v>205</v>
      </c>
      <c r="AE81" s="113">
        <f t="shared" si="110"/>
        <v>10961420.736</v>
      </c>
      <c r="AF81" s="113">
        <f t="shared" si="110"/>
        <v>0</v>
      </c>
      <c r="AG81" s="113">
        <f t="shared" si="110"/>
        <v>0</v>
      </c>
      <c r="AH81" s="113">
        <f t="shared" si="110"/>
        <v>0</v>
      </c>
      <c r="AI81" s="113">
        <f t="shared" si="110"/>
        <v>0</v>
      </c>
      <c r="AJ81" s="113">
        <f t="shared" si="110"/>
        <v>0</v>
      </c>
      <c r="AK81" s="113">
        <f t="shared" si="110"/>
        <v>0</v>
      </c>
      <c r="AL81" s="113">
        <f t="shared" si="110"/>
        <v>0</v>
      </c>
      <c r="AM81" s="113">
        <f t="shared" si="110"/>
        <v>0</v>
      </c>
      <c r="AN81" s="113">
        <f t="shared" si="110"/>
        <v>0</v>
      </c>
      <c r="AO81" s="113">
        <f t="shared" si="110"/>
        <v>0</v>
      </c>
      <c r="AP81" s="113">
        <f t="shared" si="110"/>
        <v>0</v>
      </c>
      <c r="AQ81" s="113">
        <f t="shared" si="110"/>
        <v>0</v>
      </c>
      <c r="AR81" s="113">
        <f t="shared" si="110"/>
        <v>0</v>
      </c>
      <c r="AS81" s="113">
        <f t="shared" si="110"/>
        <v>0</v>
      </c>
      <c r="AT81" s="113">
        <f t="shared" si="110"/>
        <v>0</v>
      </c>
      <c r="AU81" s="113">
        <f t="shared" si="110"/>
        <v>0</v>
      </c>
      <c r="AV81" s="113">
        <f t="shared" si="110"/>
        <v>412</v>
      </c>
      <c r="AW81" s="113">
        <f t="shared" si="110"/>
        <v>15445538.359999999</v>
      </c>
      <c r="AX81" s="113">
        <f t="shared" si="110"/>
        <v>224</v>
      </c>
      <c r="AY81" s="113">
        <f t="shared" si="110"/>
        <v>14182120.959999999</v>
      </c>
      <c r="AZ81" s="113">
        <f t="shared" si="110"/>
        <v>0</v>
      </c>
      <c r="BA81" s="113">
        <f t="shared" si="110"/>
        <v>0</v>
      </c>
      <c r="BB81" s="113">
        <f t="shared" si="110"/>
        <v>0</v>
      </c>
      <c r="BC81" s="113">
        <f t="shared" si="110"/>
        <v>0</v>
      </c>
      <c r="BD81" s="113">
        <f t="shared" si="110"/>
        <v>0</v>
      </c>
      <c r="BE81" s="113">
        <f t="shared" si="110"/>
        <v>0</v>
      </c>
      <c r="BF81" s="113">
        <f t="shared" si="110"/>
        <v>0</v>
      </c>
      <c r="BG81" s="113">
        <f t="shared" si="110"/>
        <v>0</v>
      </c>
      <c r="BH81" s="113">
        <f t="shared" si="110"/>
        <v>0</v>
      </c>
      <c r="BI81" s="113">
        <f t="shared" si="110"/>
        <v>0</v>
      </c>
      <c r="BJ81" s="113">
        <f t="shared" si="110"/>
        <v>0</v>
      </c>
      <c r="BK81" s="113">
        <f t="shared" si="110"/>
        <v>0</v>
      </c>
      <c r="BL81" s="113">
        <f t="shared" si="110"/>
        <v>0</v>
      </c>
      <c r="BM81" s="113">
        <f t="shared" si="110"/>
        <v>0</v>
      </c>
      <c r="BN81" s="113">
        <f t="shared" si="110"/>
        <v>0</v>
      </c>
      <c r="BO81" s="113">
        <f t="shared" si="110"/>
        <v>0</v>
      </c>
      <c r="BP81" s="113">
        <f t="shared" si="110"/>
        <v>0</v>
      </c>
      <c r="BQ81" s="113">
        <f t="shared" si="110"/>
        <v>0</v>
      </c>
      <c r="BR81" s="113">
        <f t="shared" si="110"/>
        <v>0</v>
      </c>
      <c r="BS81" s="113">
        <f t="shared" si="110"/>
        <v>0</v>
      </c>
      <c r="BT81" s="113">
        <f t="shared" si="110"/>
        <v>0</v>
      </c>
      <c r="BU81" s="113">
        <f t="shared" si="110"/>
        <v>0</v>
      </c>
      <c r="BV81" s="365">
        <f t="shared" si="110"/>
        <v>0</v>
      </c>
      <c r="BW81" s="365">
        <f t="shared" si="110"/>
        <v>0</v>
      </c>
      <c r="BX81" s="113">
        <f t="shared" si="110"/>
        <v>0</v>
      </c>
      <c r="BY81" s="113">
        <f t="shared" si="110"/>
        <v>0</v>
      </c>
      <c r="BZ81" s="113">
        <f t="shared" si="110"/>
        <v>0</v>
      </c>
      <c r="CA81" s="113">
        <f t="shared" ref="CA81:EL81" si="111">SUM(CA82:CA117)</f>
        <v>0</v>
      </c>
      <c r="CB81" s="113">
        <f t="shared" si="111"/>
        <v>50</v>
      </c>
      <c r="CC81" s="113">
        <f t="shared" si="111"/>
        <v>3165652</v>
      </c>
      <c r="CD81" s="113">
        <f t="shared" si="111"/>
        <v>0</v>
      </c>
      <c r="CE81" s="113">
        <f t="shared" si="111"/>
        <v>0</v>
      </c>
      <c r="CF81" s="113">
        <f t="shared" si="111"/>
        <v>0</v>
      </c>
      <c r="CG81" s="113">
        <f t="shared" si="111"/>
        <v>0</v>
      </c>
      <c r="CH81" s="113">
        <f t="shared" si="111"/>
        <v>0</v>
      </c>
      <c r="CI81" s="113">
        <f t="shared" si="111"/>
        <v>0</v>
      </c>
      <c r="CJ81" s="113">
        <f t="shared" si="111"/>
        <v>0</v>
      </c>
      <c r="CK81" s="113">
        <f t="shared" si="111"/>
        <v>0</v>
      </c>
      <c r="CL81" s="113">
        <f t="shared" si="111"/>
        <v>42</v>
      </c>
      <c r="CM81" s="113">
        <f t="shared" si="111"/>
        <v>2011762.3679999998</v>
      </c>
      <c r="CN81" s="113">
        <f t="shared" si="111"/>
        <v>61</v>
      </c>
      <c r="CO81" s="113">
        <f t="shared" si="111"/>
        <v>2224676.1599999997</v>
      </c>
      <c r="CP81" s="113">
        <f t="shared" si="111"/>
        <v>0</v>
      </c>
      <c r="CQ81" s="113">
        <f t="shared" si="111"/>
        <v>0</v>
      </c>
      <c r="CR81" s="113">
        <f t="shared" si="111"/>
        <v>0</v>
      </c>
      <c r="CS81" s="113">
        <f t="shared" si="111"/>
        <v>0</v>
      </c>
      <c r="CT81" s="113">
        <f t="shared" si="111"/>
        <v>0</v>
      </c>
      <c r="CU81" s="113">
        <f t="shared" si="111"/>
        <v>0</v>
      </c>
      <c r="CV81" s="113">
        <f t="shared" si="111"/>
        <v>0</v>
      </c>
      <c r="CW81" s="113">
        <f t="shared" si="111"/>
        <v>0</v>
      </c>
      <c r="CX81" s="113">
        <f t="shared" si="111"/>
        <v>0</v>
      </c>
      <c r="CY81" s="113">
        <f t="shared" si="111"/>
        <v>0</v>
      </c>
      <c r="CZ81" s="113">
        <f t="shared" si="111"/>
        <v>300</v>
      </c>
      <c r="DA81" s="113">
        <f t="shared" si="111"/>
        <v>22792694.399999999</v>
      </c>
      <c r="DB81" s="113">
        <f t="shared" si="111"/>
        <v>0</v>
      </c>
      <c r="DC81" s="113">
        <f t="shared" si="111"/>
        <v>0</v>
      </c>
      <c r="DD81" s="113">
        <f t="shared" si="111"/>
        <v>40</v>
      </c>
      <c r="DE81" s="113">
        <f t="shared" si="111"/>
        <v>1073667.8399999999</v>
      </c>
      <c r="DF81" s="113">
        <f t="shared" si="111"/>
        <v>0</v>
      </c>
      <c r="DG81" s="113">
        <f t="shared" si="111"/>
        <v>0</v>
      </c>
      <c r="DH81" s="113">
        <f t="shared" si="111"/>
        <v>0</v>
      </c>
      <c r="DI81" s="113">
        <f t="shared" si="111"/>
        <v>0</v>
      </c>
      <c r="DJ81" s="113">
        <f t="shared" si="111"/>
        <v>0</v>
      </c>
      <c r="DK81" s="113">
        <f t="shared" si="111"/>
        <v>0</v>
      </c>
      <c r="DL81" s="113">
        <f t="shared" si="111"/>
        <v>0</v>
      </c>
      <c r="DM81" s="113">
        <f t="shared" si="111"/>
        <v>0</v>
      </c>
      <c r="DN81" s="113">
        <f t="shared" si="111"/>
        <v>0</v>
      </c>
      <c r="DO81" s="113">
        <f t="shared" si="111"/>
        <v>0</v>
      </c>
      <c r="DP81" s="113">
        <f t="shared" si="111"/>
        <v>0</v>
      </c>
      <c r="DQ81" s="113">
        <f t="shared" si="111"/>
        <v>0</v>
      </c>
      <c r="DR81" s="113">
        <f t="shared" si="111"/>
        <v>0</v>
      </c>
      <c r="DS81" s="113">
        <f t="shared" si="111"/>
        <v>0</v>
      </c>
      <c r="DT81" s="113">
        <f t="shared" si="111"/>
        <v>0</v>
      </c>
      <c r="DU81" s="113">
        <f t="shared" si="111"/>
        <v>0</v>
      </c>
      <c r="DV81" s="113">
        <f t="shared" si="111"/>
        <v>0</v>
      </c>
      <c r="DW81" s="113">
        <f t="shared" si="111"/>
        <v>0</v>
      </c>
      <c r="DX81" s="113">
        <f t="shared" si="111"/>
        <v>0</v>
      </c>
      <c r="DY81" s="113">
        <f t="shared" si="111"/>
        <v>0</v>
      </c>
      <c r="DZ81" s="113">
        <f t="shared" si="111"/>
        <v>0</v>
      </c>
      <c r="EA81" s="113">
        <f t="shared" si="111"/>
        <v>0</v>
      </c>
      <c r="EB81" s="113">
        <f t="shared" si="111"/>
        <v>0</v>
      </c>
      <c r="EC81" s="113">
        <f t="shared" si="111"/>
        <v>0</v>
      </c>
      <c r="ED81" s="113">
        <f t="shared" si="111"/>
        <v>0</v>
      </c>
      <c r="EE81" s="113">
        <f t="shared" si="111"/>
        <v>0</v>
      </c>
      <c r="EF81" s="113">
        <f t="shared" si="111"/>
        <v>0</v>
      </c>
      <c r="EG81" s="113">
        <f t="shared" si="111"/>
        <v>0</v>
      </c>
      <c r="EH81" s="113">
        <f t="shared" si="111"/>
        <v>0</v>
      </c>
      <c r="EI81" s="113">
        <f t="shared" si="111"/>
        <v>0</v>
      </c>
      <c r="EJ81" s="113">
        <f t="shared" si="111"/>
        <v>115</v>
      </c>
      <c r="EK81" s="113">
        <f t="shared" si="111"/>
        <v>6280501.9199999999</v>
      </c>
      <c r="EL81" s="113">
        <f t="shared" si="111"/>
        <v>4259</v>
      </c>
      <c r="EM81" s="113">
        <f t="shared" ref="EM81" si="112">SUM(EM82:EM117)</f>
        <v>512724428.10399997</v>
      </c>
    </row>
    <row r="82" spans="1:143" x14ac:dyDescent="0.25">
      <c r="A82" s="91"/>
      <c r="B82" s="91">
        <v>46</v>
      </c>
      <c r="C82" s="245" t="s">
        <v>1039</v>
      </c>
      <c r="D82" s="168" t="s">
        <v>480</v>
      </c>
      <c r="E82" s="246">
        <v>13540</v>
      </c>
      <c r="F82" s="157">
        <v>1.08</v>
      </c>
      <c r="G82" s="93"/>
      <c r="H82" s="247">
        <v>1</v>
      </c>
      <c r="I82" s="248"/>
      <c r="J82" s="95">
        <v>1.4</v>
      </c>
      <c r="K82" s="95">
        <v>1.68</v>
      </c>
      <c r="L82" s="95">
        <v>2.23</v>
      </c>
      <c r="M82" s="96">
        <v>2.57</v>
      </c>
      <c r="N82" s="97">
        <v>0</v>
      </c>
      <c r="O82" s="400">
        <f t="shared" ref="O82:O113" si="113">N82*E82*F82*H82*J82*$O$10</f>
        <v>0</v>
      </c>
      <c r="P82" s="366"/>
      <c r="Q82" s="400">
        <f>P82*E82*F82*H82*J82*$Q$10</f>
        <v>0</v>
      </c>
      <c r="R82" s="357"/>
      <c r="S82" s="357">
        <f>R82*E82*F82*H82*J82*$S$10</f>
        <v>0</v>
      </c>
      <c r="T82" s="97">
        <v>0</v>
      </c>
      <c r="U82" s="400">
        <f>SUM(T82*E82*F82*H82*J82*$U$10)</f>
        <v>0</v>
      </c>
      <c r="V82" s="97"/>
      <c r="W82" s="357">
        <f>SUM(V82*E82*F82*H82*J82*$W$10)</f>
        <v>0</v>
      </c>
      <c r="X82" s="97"/>
      <c r="Y82" s="400">
        <f>SUM(X82*E82*F82*H82*J82*$Y$10)</f>
        <v>0</v>
      </c>
      <c r="Z82" s="357">
        <v>0</v>
      </c>
      <c r="AA82" s="400">
        <f>SUM(Z82*E82*F82*H82*J82*$AA$10)</f>
        <v>0</v>
      </c>
      <c r="AB82" s="357">
        <v>0</v>
      </c>
      <c r="AC82" s="400">
        <f>SUM(AB82*E82*F82*H82*J82*$AC$10)</f>
        <v>0</v>
      </c>
      <c r="AD82" s="357"/>
      <c r="AE82" s="400">
        <f>SUM(AD82*E82*F82*H82*K82*$AE$10)</f>
        <v>0</v>
      </c>
      <c r="AF82" s="357">
        <v>0</v>
      </c>
      <c r="AG82" s="400">
        <f>SUM(AF82*E82*F82*H82*K82*$AG$10)</f>
        <v>0</v>
      </c>
      <c r="AH82" s="97"/>
      <c r="AI82" s="400">
        <f>SUM(AH82*E82*F82*H82*J82*$AI$10)</f>
        <v>0</v>
      </c>
      <c r="AJ82" s="357"/>
      <c r="AK82" s="357">
        <f>SUM(AJ82*E82*F82*H82*J82*$AK$10)</f>
        <v>0</v>
      </c>
      <c r="AL82" s="97">
        <v>0</v>
      </c>
      <c r="AM82" s="400">
        <f>SUM(AL82*E82*F82*H82*J82*$AM$10)</f>
        <v>0</v>
      </c>
      <c r="AN82" s="97"/>
      <c r="AO82" s="400">
        <f>SUM(AN82*E82*F82*H82*J82*$AO$10)</f>
        <v>0</v>
      </c>
      <c r="AP82" s="357">
        <v>0</v>
      </c>
      <c r="AQ82" s="400">
        <f>SUM(E82*F82*H82*J82*AP82*$AQ$10)</f>
        <v>0</v>
      </c>
      <c r="AR82" s="357"/>
      <c r="AS82" s="400">
        <f>SUM(AR82*E82*F82*H82*J82*$AS$10)</f>
        <v>0</v>
      </c>
      <c r="AT82" s="97"/>
      <c r="AU82" s="400">
        <f>SUM(AT82*E82*F82*H82*J82*$AU$10)</f>
        <v>0</v>
      </c>
      <c r="AV82" s="97">
        <v>0</v>
      </c>
      <c r="AW82" s="357">
        <f>SUM(AV82*E82*F82*H82*J82*$AW$10)</f>
        <v>0</v>
      </c>
      <c r="AX82" s="97"/>
      <c r="AY82" s="400">
        <f>SUM(AX82*E82*F82*H82*J82*$AY$10)</f>
        <v>0</v>
      </c>
      <c r="AZ82" s="97"/>
      <c r="BA82" s="400">
        <f>SUM(AZ82*E82*F82*H82*J82*$BA$10)</f>
        <v>0</v>
      </c>
      <c r="BB82" s="97"/>
      <c r="BC82" s="400">
        <f>SUM(BB82*E82*F82*H82*J82*$BC$10)</f>
        <v>0</v>
      </c>
      <c r="BD82" s="97"/>
      <c r="BE82" s="400">
        <f>SUM(BD82*E82*F82*H82*J82*$BE$10)</f>
        <v>0</v>
      </c>
      <c r="BF82" s="97"/>
      <c r="BG82" s="400">
        <f>BF82*E82*F82*H82*J82*$BG$10</f>
        <v>0</v>
      </c>
      <c r="BH82" s="97"/>
      <c r="BI82" s="400">
        <f>BH82*E82*F82*H82*J82*$BI$10</f>
        <v>0</v>
      </c>
      <c r="BJ82" s="97"/>
      <c r="BK82" s="400">
        <f>BJ82*E82*F82*H82*J82*$BK$10</f>
        <v>0</v>
      </c>
      <c r="BL82" s="97"/>
      <c r="BM82" s="400">
        <f>SUM(BL82*E82*F82*H82*J82*$BM$10)</f>
        <v>0</v>
      </c>
      <c r="BN82" s="97"/>
      <c r="BO82" s="400">
        <f>SUM(BN82*E82*F82*H82*J82*$BO$10)</f>
        <v>0</v>
      </c>
      <c r="BP82" s="97"/>
      <c r="BQ82" s="400">
        <f>SUM(BP82*E82*F82*H82*J82*$BQ$10)</f>
        <v>0</v>
      </c>
      <c r="BR82" s="97"/>
      <c r="BS82" s="400">
        <f>SUM(BR82*E82*F82*H82*J82*$BS$10)</f>
        <v>0</v>
      </c>
      <c r="BT82" s="97"/>
      <c r="BU82" s="400">
        <f>SUM(BT82*E82*F82*H82*J82*$BU$10)</f>
        <v>0</v>
      </c>
      <c r="BV82" s="328"/>
      <c r="BW82" s="329">
        <f>BV82*E82*F82*H82*J82*$BW$10</f>
        <v>0</v>
      </c>
      <c r="BX82" s="97">
        <v>0</v>
      </c>
      <c r="BY82" s="400">
        <f>SUM(BX82*E82*F82*H82*J82*$BY$10)</f>
        <v>0</v>
      </c>
      <c r="BZ82" s="357">
        <v>0</v>
      </c>
      <c r="CA82" s="400">
        <f>SUM(BZ82*E82*F82*H82*J82*$CA$10)</f>
        <v>0</v>
      </c>
      <c r="CB82" s="97">
        <v>0</v>
      </c>
      <c r="CC82" s="400">
        <f>SUM(CB82*E82*F82*H82*J82*$CC$10)</f>
        <v>0</v>
      </c>
      <c r="CD82" s="97">
        <v>0</v>
      </c>
      <c r="CE82" s="400">
        <f>SUM(CD82*E82*F82*H82*J82*$CE$10)</f>
        <v>0</v>
      </c>
      <c r="CF82" s="97"/>
      <c r="CG82" s="400">
        <f>CF82*E82*F82*H82*J82*$CG$10</f>
        <v>0</v>
      </c>
      <c r="CH82" s="97"/>
      <c r="CI82" s="400">
        <f>SUM(CH82*E82*F82*H82*J82*$CI$10)</f>
        <v>0</v>
      </c>
      <c r="CJ82" s="357">
        <v>0</v>
      </c>
      <c r="CK82" s="400">
        <f>SUM(CJ82*E82*F82*H82*K82*$CK$10)</f>
        <v>0</v>
      </c>
      <c r="CL82" s="97">
        <v>0</v>
      </c>
      <c r="CM82" s="400">
        <f>SUM(CL82*E82*F82*H82*K82*$CM$10)</f>
        <v>0</v>
      </c>
      <c r="CN82" s="97">
        <v>0</v>
      </c>
      <c r="CO82" s="400">
        <f>SUM(CN82*E82*F82*H82*K82*$CO$10)</f>
        <v>0</v>
      </c>
      <c r="CP82" s="357">
        <v>0</v>
      </c>
      <c r="CQ82" s="400">
        <f>SUM(CP82*E82*F82*H82*K82*$CQ$10)</f>
        <v>0</v>
      </c>
      <c r="CR82" s="357">
        <v>0</v>
      </c>
      <c r="CS82" s="400">
        <f>SUM(CR82*E82*F82*H82*K82*$CS$10)</f>
        <v>0</v>
      </c>
      <c r="CT82" s="357"/>
      <c r="CU82" s="400">
        <f>SUM(CT82*E82*F82*H82*K82*$CU$10)</f>
        <v>0</v>
      </c>
      <c r="CV82" s="97"/>
      <c r="CW82" s="400">
        <f>SUM(CV82*E82*F82*H82*K82*$CW$10)</f>
        <v>0</v>
      </c>
      <c r="CX82" s="97">
        <v>0</v>
      </c>
      <c r="CY82" s="400">
        <f>SUM(CX82*E82*F82*H82*K82*$CY$10)</f>
        <v>0</v>
      </c>
      <c r="CZ82" s="97">
        <v>0</v>
      </c>
      <c r="DA82" s="400">
        <f>SUM(CZ82*E82*F82*H82*K82*$DA$10)</f>
        <v>0</v>
      </c>
      <c r="DB82" s="357">
        <v>0</v>
      </c>
      <c r="DC82" s="400">
        <f>SUM(DB82*E82*F82*H82*K82*$DC$10)</f>
        <v>0</v>
      </c>
      <c r="DD82" s="97">
        <v>0</v>
      </c>
      <c r="DE82" s="400">
        <f>SUM(DD82*E82*F82*H82*K82*$DE$10)</f>
        <v>0</v>
      </c>
      <c r="DF82" s="97">
        <v>0</v>
      </c>
      <c r="DG82" s="400">
        <f>SUM(DF82*E82*F82*H82*K82*$DG$10)</f>
        <v>0</v>
      </c>
      <c r="DH82" s="97">
        <v>0</v>
      </c>
      <c r="DI82" s="400">
        <f>SUM(DH82*E82*F82*H82*K82*$DI$10)</f>
        <v>0</v>
      </c>
      <c r="DJ82" s="97">
        <v>0</v>
      </c>
      <c r="DK82" s="400">
        <f>SUM(DJ82*E82*F82*H82*K82*$DK$10)</f>
        <v>0</v>
      </c>
      <c r="DL82" s="97"/>
      <c r="DM82" s="400">
        <f>SUM(DL82*E82*F82*H82*K82*$DM$10)</f>
        <v>0</v>
      </c>
      <c r="DN82" s="97"/>
      <c r="DO82" s="400">
        <f>DN82*E82*F82*H82*K82*$DO$10</f>
        <v>0</v>
      </c>
      <c r="DP82" s="97"/>
      <c r="DQ82" s="400">
        <f>SUM(DP82*E82*F82*H82*K82*$DQ$10)</f>
        <v>0</v>
      </c>
      <c r="DR82" s="97">
        <v>0</v>
      </c>
      <c r="DS82" s="400">
        <f>SUM(DR82*E82*F82*H82*K82*$DS$10)</f>
        <v>0</v>
      </c>
      <c r="DT82" s="97">
        <v>0</v>
      </c>
      <c r="DU82" s="400">
        <f>SUM(DT82*E82*F82*H82*L82*$DU$10)</f>
        <v>0</v>
      </c>
      <c r="DV82" s="97">
        <v>0</v>
      </c>
      <c r="DW82" s="400">
        <f>SUM(DV82*E82*F82*H82*M82*$DW$10)</f>
        <v>0</v>
      </c>
      <c r="DX82" s="97"/>
      <c r="DY82" s="400">
        <f>SUM(DX82*E82*F82*H82*J82*$DY$10)</f>
        <v>0</v>
      </c>
      <c r="DZ82" s="97"/>
      <c r="EA82" s="401">
        <f>SUM(DZ82*E82*F82*H82*J82*$EA$10)</f>
        <v>0</v>
      </c>
      <c r="EB82" s="97"/>
      <c r="EC82" s="400">
        <f>SUM(EB82*E82*F82*H82*J82*$EC$10)</f>
        <v>0</v>
      </c>
      <c r="ED82" s="97"/>
      <c r="EE82" s="400">
        <f>SUM(ED82*E82*F82*H82*J82*$EE$10)</f>
        <v>0</v>
      </c>
      <c r="EF82" s="97"/>
      <c r="EG82" s="400">
        <f>EF82*E82*F82*H82*J82*$EG$10</f>
        <v>0</v>
      </c>
      <c r="EH82" s="97"/>
      <c r="EI82" s="400">
        <f>EH82*E82*F82*H82*J82*$EI$10</f>
        <v>0</v>
      </c>
      <c r="EJ82" s="97"/>
      <c r="EK82" s="400"/>
      <c r="EL82" s="402">
        <f t="shared" ref="EL82:EM113" si="114">SUM(N82,X82,P82,R82,Z82,T82,V82,AB82,AD82,AF82,AH82,AJ82,AP82,AR82,AT82,AN82,CJ82,CP82,CT82,BX82,BZ82,CZ82,DB82,DD82,DF82,DH82,DJ82,DL82,AV82,AL82,AX82,AZ82,BB82,BD82,BF82,BH82,BJ82,BL82,BN82,BP82,BR82,EB82,ED82,DX82,DZ82,BT82,BV82,CR82,CL82,CN82,CV82,CX82,CB82,CD82,CF82,CH82,DN82,DP82,DR82,DT82,DV82,EF82,EH82,EJ82)</f>
        <v>0</v>
      </c>
      <c r="EM82" s="402">
        <f t="shared" si="114"/>
        <v>0</v>
      </c>
    </row>
    <row r="83" spans="1:143" s="225" customFormat="1" x14ac:dyDescent="0.25">
      <c r="A83" s="91"/>
      <c r="B83" s="91">
        <v>47</v>
      </c>
      <c r="C83" s="245" t="s">
        <v>1040</v>
      </c>
      <c r="D83" s="168" t="s">
        <v>482</v>
      </c>
      <c r="E83" s="246">
        <v>13540</v>
      </c>
      <c r="F83" s="157">
        <v>1.56</v>
      </c>
      <c r="G83" s="93"/>
      <c r="H83" s="247">
        <v>1</v>
      </c>
      <c r="I83" s="248"/>
      <c r="J83" s="95">
        <v>1.4</v>
      </c>
      <c r="K83" s="95">
        <v>1.68</v>
      </c>
      <c r="L83" s="95">
        <v>2.23</v>
      </c>
      <c r="M83" s="96">
        <v>2.57</v>
      </c>
      <c r="N83" s="97">
        <v>0</v>
      </c>
      <c r="O83" s="400">
        <f t="shared" si="113"/>
        <v>0</v>
      </c>
      <c r="P83" s="366"/>
      <c r="Q83" s="400">
        <f>P83*E83*F83*H83*J83*$Q$10</f>
        <v>0</v>
      </c>
      <c r="R83" s="357"/>
      <c r="S83" s="357">
        <f>R83*E83*F83*H83*J83*$S$10</f>
        <v>0</v>
      </c>
      <c r="T83" s="97">
        <v>0</v>
      </c>
      <c r="U83" s="400">
        <f>SUM(T83*E83*F83*H83*J83*$U$10)</f>
        <v>0</v>
      </c>
      <c r="V83" s="97"/>
      <c r="W83" s="357">
        <f>SUM(V83*E83*F83*H83*J83*$W$10)</f>
        <v>0</v>
      </c>
      <c r="X83" s="97"/>
      <c r="Y83" s="400">
        <f>SUM(X83*E83*F83*H83*J83*$Y$10)</f>
        <v>0</v>
      </c>
      <c r="Z83" s="357">
        <v>0</v>
      </c>
      <c r="AA83" s="400">
        <f>SUM(Z83*E83*F83*H83*J83*$AA$10)</f>
        <v>0</v>
      </c>
      <c r="AB83" s="357">
        <v>0</v>
      </c>
      <c r="AC83" s="400">
        <f>SUM(AB83*E83*F83*H83*J83*$AC$10)</f>
        <v>0</v>
      </c>
      <c r="AD83" s="357"/>
      <c r="AE83" s="400">
        <f>SUM(AD83*E83*F83*H83*K83*$AE$10)</f>
        <v>0</v>
      </c>
      <c r="AF83" s="357">
        <v>0</v>
      </c>
      <c r="AG83" s="400">
        <f>SUM(AF83*E83*F83*H83*K83*$AG$10)</f>
        <v>0</v>
      </c>
      <c r="AH83" s="97"/>
      <c r="AI83" s="400">
        <f>SUM(AH83*E83*F83*H83*J83*$AI$10)</f>
        <v>0</v>
      </c>
      <c r="AJ83" s="357"/>
      <c r="AK83" s="357">
        <f>SUM(AJ83*E83*F83*H83*J83*$AK$10)</f>
        <v>0</v>
      </c>
      <c r="AL83" s="97">
        <v>0</v>
      </c>
      <c r="AM83" s="400">
        <f>SUM(AL83*E83*F83*H83*J83*$AM$10)</f>
        <v>0</v>
      </c>
      <c r="AN83" s="97"/>
      <c r="AO83" s="400">
        <f>SUM(AN83*E83*F83*H83*J83*$AO$10)</f>
        <v>0</v>
      </c>
      <c r="AP83" s="357">
        <v>0</v>
      </c>
      <c r="AQ83" s="400">
        <f>SUM(E83*F83*H83*J83*AP83*$AQ$10)</f>
        <v>0</v>
      </c>
      <c r="AR83" s="357"/>
      <c r="AS83" s="400">
        <f>SUM(AR83*E83*F83*H83*J83*$AS$10)</f>
        <v>0</v>
      </c>
      <c r="AT83" s="97"/>
      <c r="AU83" s="400">
        <f>SUM(AT83*E83*F83*H83*J83*$AU$10)</f>
        <v>0</v>
      </c>
      <c r="AV83" s="97">
        <v>0</v>
      </c>
      <c r="AW83" s="357">
        <f>SUM(AV83*E83*F83*H83*J83*$AW$10)</f>
        <v>0</v>
      </c>
      <c r="AX83" s="97"/>
      <c r="AY83" s="400">
        <f>SUM(AX83*E83*F83*H83*J83*$AY$10)</f>
        <v>0</v>
      </c>
      <c r="AZ83" s="97"/>
      <c r="BA83" s="400">
        <f>SUM(AZ83*E83*F83*H83*J83*$BA$10)</f>
        <v>0</v>
      </c>
      <c r="BB83" s="97"/>
      <c r="BC83" s="400">
        <f>SUM(BB83*E83*F83*H83*J83*$BC$10)</f>
        <v>0</v>
      </c>
      <c r="BD83" s="97"/>
      <c r="BE83" s="400">
        <f>SUM(BD83*E83*F83*H83*J83*$BE$10)</f>
        <v>0</v>
      </c>
      <c r="BF83" s="97"/>
      <c r="BG83" s="400">
        <f>BF83*E83*F83*H83*J83*$BG$10</f>
        <v>0</v>
      </c>
      <c r="BH83" s="97"/>
      <c r="BI83" s="400">
        <f>BH83*E83*F83*H83*J83*$BI$10</f>
        <v>0</v>
      </c>
      <c r="BJ83" s="97"/>
      <c r="BK83" s="400">
        <f>BJ83*E83*F83*H83*J83*$BK$10</f>
        <v>0</v>
      </c>
      <c r="BL83" s="97"/>
      <c r="BM83" s="400">
        <f>SUM(BL83*E83*F83*H83*J83*$BM$10)</f>
        <v>0</v>
      </c>
      <c r="BN83" s="97"/>
      <c r="BO83" s="400">
        <f>SUM(BN83*E83*F83*H83*J83*$BO$10)</f>
        <v>0</v>
      </c>
      <c r="BP83" s="97"/>
      <c r="BQ83" s="400">
        <f>SUM(BP83*E83*F83*H83*J83*$BQ$10)</f>
        <v>0</v>
      </c>
      <c r="BR83" s="97"/>
      <c r="BS83" s="400">
        <f>SUM(BR83*E83*F83*H83*J83*$BS$10)</f>
        <v>0</v>
      </c>
      <c r="BT83" s="97"/>
      <c r="BU83" s="400">
        <f>SUM(BT83*E83*F83*H83*J83*$BU$10)</f>
        <v>0</v>
      </c>
      <c r="BV83" s="328"/>
      <c r="BW83" s="329">
        <f>BV83*E83*F83*H83*J83*$BW$10</f>
        <v>0</v>
      </c>
      <c r="BX83" s="97">
        <v>0</v>
      </c>
      <c r="BY83" s="400">
        <f>SUM(BX83*E83*F83*H83*J83*$BY$10)</f>
        <v>0</v>
      </c>
      <c r="BZ83" s="357">
        <v>0</v>
      </c>
      <c r="CA83" s="400">
        <f>SUM(BZ83*E83*F83*H83*J83*$CA$10)</f>
        <v>0</v>
      </c>
      <c r="CB83" s="97">
        <v>0</v>
      </c>
      <c r="CC83" s="400">
        <f>SUM(CB83*E83*F83*H83*J83*$CC$10)</f>
        <v>0</v>
      </c>
      <c r="CD83" s="97">
        <v>0</v>
      </c>
      <c r="CE83" s="400">
        <f>SUM(CD83*E83*F83*H83*J83*$CE$10)</f>
        <v>0</v>
      </c>
      <c r="CF83" s="97">
        <v>0</v>
      </c>
      <c r="CG83" s="400">
        <f>CF83*E83*F83*H83*J83*$CG$10</f>
        <v>0</v>
      </c>
      <c r="CH83" s="97"/>
      <c r="CI83" s="400">
        <f>SUM(CH83*E83*F83*H83*J83*$CI$10)</f>
        <v>0</v>
      </c>
      <c r="CJ83" s="357">
        <v>0</v>
      </c>
      <c r="CK83" s="400">
        <f>SUM(CJ83*E83*F83*H83*K83*$CK$10)</f>
        <v>0</v>
      </c>
      <c r="CL83" s="97">
        <v>0</v>
      </c>
      <c r="CM83" s="400">
        <f>SUM(CL83*E83*F83*H83*K83*$CM$10)</f>
        <v>0</v>
      </c>
      <c r="CN83" s="97">
        <v>0</v>
      </c>
      <c r="CO83" s="400">
        <f>SUM(CN83*E83*F83*H83*K83*$CO$10)</f>
        <v>0</v>
      </c>
      <c r="CP83" s="357">
        <v>0</v>
      </c>
      <c r="CQ83" s="400">
        <f>SUM(CP83*E83*F83*H83*K83*$CQ$10)</f>
        <v>0</v>
      </c>
      <c r="CR83" s="357">
        <v>0</v>
      </c>
      <c r="CS83" s="400">
        <f>SUM(CR83*E83*F83*H83*K83*$CS$10)</f>
        <v>0</v>
      </c>
      <c r="CT83" s="357"/>
      <c r="CU83" s="400">
        <f>SUM(CT83*E83*F83*H83*K83*$CU$10)</f>
        <v>0</v>
      </c>
      <c r="CV83" s="97"/>
      <c r="CW83" s="400">
        <f>SUM(CV83*E83*F83*H83*K83*$CW$10)</f>
        <v>0</v>
      </c>
      <c r="CX83" s="97">
        <v>0</v>
      </c>
      <c r="CY83" s="400">
        <f>SUM(CX83*E83*F83*H83*K83*$CY$10)</f>
        <v>0</v>
      </c>
      <c r="CZ83" s="97">
        <v>0</v>
      </c>
      <c r="DA83" s="400">
        <f>SUM(CZ83*E83*F83*H83*K83*$DA$10)</f>
        <v>0</v>
      </c>
      <c r="DB83" s="357">
        <v>0</v>
      </c>
      <c r="DC83" s="400">
        <f>SUM(DB83*E83*F83*H83*K83*$DC$10)</f>
        <v>0</v>
      </c>
      <c r="DD83" s="97">
        <v>0</v>
      </c>
      <c r="DE83" s="400">
        <f>SUM(DD83*E83*F83*H83*K83*$DE$10)</f>
        <v>0</v>
      </c>
      <c r="DF83" s="97">
        <v>0</v>
      </c>
      <c r="DG83" s="400">
        <f>SUM(DF83*E83*F83*H83*K83*$DG$10)</f>
        <v>0</v>
      </c>
      <c r="DH83" s="97">
        <v>0</v>
      </c>
      <c r="DI83" s="400">
        <f>SUM(DH83*E83*F83*H83*K83*$DI$10)</f>
        <v>0</v>
      </c>
      <c r="DJ83" s="97">
        <v>0</v>
      </c>
      <c r="DK83" s="400">
        <f>SUM(DJ83*E83*F83*H83*K83*$DK$10)</f>
        <v>0</v>
      </c>
      <c r="DL83" s="97"/>
      <c r="DM83" s="400">
        <f>SUM(DL83*E83*F83*H83*K83*$DM$10)</f>
        <v>0</v>
      </c>
      <c r="DN83" s="97"/>
      <c r="DO83" s="400">
        <f>DN83*E83*F83*H83*K83*$DO$10</f>
        <v>0</v>
      </c>
      <c r="DP83" s="97"/>
      <c r="DQ83" s="400">
        <f>SUM(DP83*E83*F83*H83*K83*$DQ$10)</f>
        <v>0</v>
      </c>
      <c r="DR83" s="97">
        <v>0</v>
      </c>
      <c r="DS83" s="400">
        <f>SUM(DR83*E83*F83*H83*K83*$DS$10)</f>
        <v>0</v>
      </c>
      <c r="DT83" s="97">
        <v>0</v>
      </c>
      <c r="DU83" s="400">
        <f>SUM(DT83*E83*F83*H83*L83*$DU$10)</f>
        <v>0</v>
      </c>
      <c r="DV83" s="97">
        <v>0</v>
      </c>
      <c r="DW83" s="400">
        <f>SUM(DV83*E83*F83*H83*M83*$DW$10)</f>
        <v>0</v>
      </c>
      <c r="DX83" s="97"/>
      <c r="DY83" s="400">
        <f>SUM(DX83*E83*F83*H83*J83*$DY$10)</f>
        <v>0</v>
      </c>
      <c r="DZ83" s="97"/>
      <c r="EA83" s="401">
        <f>SUM(DZ83*E83*F83*H83*J83*$EA$10)</f>
        <v>0</v>
      </c>
      <c r="EB83" s="97"/>
      <c r="EC83" s="400">
        <f>SUM(EB83*E83*F83*H83*J83*$EC$10)</f>
        <v>0</v>
      </c>
      <c r="ED83" s="97"/>
      <c r="EE83" s="400">
        <f>SUM(ED83*E83*F83*H83*J83*$EE$10)</f>
        <v>0</v>
      </c>
      <c r="EF83" s="97"/>
      <c r="EG83" s="400">
        <f>EF83*E83*F83*H83*J83*$EG$10</f>
        <v>0</v>
      </c>
      <c r="EH83" s="97"/>
      <c r="EI83" s="400">
        <f>EH83*E83*F83*H83*J83*$EI$10</f>
        <v>0</v>
      </c>
      <c r="EJ83" s="97"/>
      <c r="EK83" s="400"/>
      <c r="EL83" s="402">
        <f t="shared" si="114"/>
        <v>0</v>
      </c>
      <c r="EM83" s="402">
        <f t="shared" si="114"/>
        <v>0</v>
      </c>
    </row>
    <row r="84" spans="1:143" x14ac:dyDescent="0.25">
      <c r="A84" s="91"/>
      <c r="B84" s="91">
        <v>48</v>
      </c>
      <c r="C84" s="245" t="s">
        <v>1041</v>
      </c>
      <c r="D84" s="168" t="s">
        <v>484</v>
      </c>
      <c r="E84" s="246">
        <v>13540</v>
      </c>
      <c r="F84" s="157">
        <v>2.72</v>
      </c>
      <c r="G84" s="93"/>
      <c r="H84" s="247">
        <v>1</v>
      </c>
      <c r="I84" s="248"/>
      <c r="J84" s="95">
        <v>1.4</v>
      </c>
      <c r="K84" s="95">
        <v>1.68</v>
      </c>
      <c r="L84" s="95">
        <v>2.23</v>
      </c>
      <c r="M84" s="96">
        <v>2.57</v>
      </c>
      <c r="N84" s="97">
        <v>0</v>
      </c>
      <c r="O84" s="400">
        <f t="shared" si="113"/>
        <v>0</v>
      </c>
      <c r="P84" s="366"/>
      <c r="Q84" s="400">
        <f>P84*E84*F84*H84*J84*$Q$10</f>
        <v>0</v>
      </c>
      <c r="R84" s="357"/>
      <c r="S84" s="357">
        <f>R84*E84*F84*H84*J84*$S$10</f>
        <v>0</v>
      </c>
      <c r="T84" s="97">
        <v>0</v>
      </c>
      <c r="U84" s="400">
        <f>SUM(T84*E84*F84*H84*J84*$U$10)</f>
        <v>0</v>
      </c>
      <c r="V84" s="97"/>
      <c r="W84" s="357">
        <f>SUM(V84*E84*F84*H84*J84*$W$10)</f>
        <v>0</v>
      </c>
      <c r="X84" s="97"/>
      <c r="Y84" s="400">
        <f>SUM(X84*E84*F84*H84*J84*$Y$10)</f>
        <v>0</v>
      </c>
      <c r="Z84" s="357">
        <v>0</v>
      </c>
      <c r="AA84" s="400">
        <f>SUM(Z84*E84*F84*H84*J84*$AA$10)</f>
        <v>0</v>
      </c>
      <c r="AB84" s="357">
        <v>0</v>
      </c>
      <c r="AC84" s="400">
        <f>SUM(AB84*E84*F84*H84*J84*$AC$10)</f>
        <v>0</v>
      </c>
      <c r="AD84" s="357"/>
      <c r="AE84" s="400">
        <f>SUM(AD84*E84*F84*H84*K84*$AE$10)</f>
        <v>0</v>
      </c>
      <c r="AF84" s="357">
        <v>0</v>
      </c>
      <c r="AG84" s="400">
        <f>SUM(AF84*E84*F84*H84*K84*$AG$10)</f>
        <v>0</v>
      </c>
      <c r="AH84" s="97"/>
      <c r="AI84" s="400">
        <f>SUM(AH84*E84*F84*H84*J84*$AI$10)</f>
        <v>0</v>
      </c>
      <c r="AJ84" s="357"/>
      <c r="AK84" s="357">
        <f>SUM(AJ84*E84*F84*H84*J84*$AK$10)</f>
        <v>0</v>
      </c>
      <c r="AL84" s="97">
        <v>0</v>
      </c>
      <c r="AM84" s="400">
        <f>SUM(AL84*E84*F84*H84*J84*$AM$10)</f>
        <v>0</v>
      </c>
      <c r="AN84" s="97"/>
      <c r="AO84" s="400">
        <f>SUM(AN84*E84*F84*H84*J84*$AO$10)</f>
        <v>0</v>
      </c>
      <c r="AP84" s="357">
        <v>0</v>
      </c>
      <c r="AQ84" s="400">
        <f>SUM(E84*F84*H84*J84*AP84*$AQ$10)</f>
        <v>0</v>
      </c>
      <c r="AR84" s="357"/>
      <c r="AS84" s="400">
        <f>SUM(AR84*E84*F84*H84*J84*$AS$10)</f>
        <v>0</v>
      </c>
      <c r="AT84" s="97"/>
      <c r="AU84" s="400">
        <f>SUM(AT84*E84*F84*H84*J84*$AU$10)</f>
        <v>0</v>
      </c>
      <c r="AV84" s="97">
        <v>0</v>
      </c>
      <c r="AW84" s="357">
        <f>SUM(AV84*E84*F84*H84*J84*$AW$10)</f>
        <v>0</v>
      </c>
      <c r="AX84" s="97"/>
      <c r="AY84" s="400">
        <f>SUM(AX84*E84*F84*H84*J84*$AY$10)</f>
        <v>0</v>
      </c>
      <c r="AZ84" s="97"/>
      <c r="BA84" s="400">
        <f>SUM(AZ84*E84*F84*H84*J84*$BA$10)</f>
        <v>0</v>
      </c>
      <c r="BB84" s="97"/>
      <c r="BC84" s="400">
        <f>SUM(BB84*E84*F84*H84*J84*$BC$10)</f>
        <v>0</v>
      </c>
      <c r="BD84" s="97"/>
      <c r="BE84" s="400">
        <f>SUM(BD84*E84*F84*H84*J84*$BE$10)</f>
        <v>0</v>
      </c>
      <c r="BF84" s="97"/>
      <c r="BG84" s="400">
        <f>BF84*E84*F84*H84*J84*$BG$10</f>
        <v>0</v>
      </c>
      <c r="BH84" s="97"/>
      <c r="BI84" s="400">
        <f>BH84*E84*F84*H84*J84*$BI$10</f>
        <v>0</v>
      </c>
      <c r="BJ84" s="97"/>
      <c r="BK84" s="400">
        <f>BJ84*E84*F84*H84*J84*$BK$10</f>
        <v>0</v>
      </c>
      <c r="BL84" s="97"/>
      <c r="BM84" s="400">
        <f>SUM(BL84*E84*F84*H84*J84*$BM$10)</f>
        <v>0</v>
      </c>
      <c r="BN84" s="97"/>
      <c r="BO84" s="400">
        <f>SUM(BN84*E84*F84*H84*J84*$BO$10)</f>
        <v>0</v>
      </c>
      <c r="BP84" s="97"/>
      <c r="BQ84" s="400">
        <f>SUM(BP84*E84*F84*H84*J84*$BQ$10)</f>
        <v>0</v>
      </c>
      <c r="BR84" s="97"/>
      <c r="BS84" s="400">
        <f>SUM(BR84*E84*F84*H84*J84*$BS$10)</f>
        <v>0</v>
      </c>
      <c r="BT84" s="97"/>
      <c r="BU84" s="400">
        <f>SUM(BT84*E84*F84*H84*J84*$BU$10)</f>
        <v>0</v>
      </c>
      <c r="BV84" s="328"/>
      <c r="BW84" s="329">
        <f>BV84*E84*F84*H84*J84*$BW$10</f>
        <v>0</v>
      </c>
      <c r="BX84" s="97">
        <v>0</v>
      </c>
      <c r="BY84" s="400">
        <f>SUM(BX84*E84*F84*H84*J84*$BY$10)</f>
        <v>0</v>
      </c>
      <c r="BZ84" s="357">
        <v>0</v>
      </c>
      <c r="CA84" s="400">
        <f>SUM(BZ84*E84*F84*H84*J84*$CA$10)</f>
        <v>0</v>
      </c>
      <c r="CB84" s="97">
        <v>0</v>
      </c>
      <c r="CC84" s="400">
        <f>SUM(CB84*E84*F84*H84*J84*$CC$10)</f>
        <v>0</v>
      </c>
      <c r="CD84" s="97">
        <v>0</v>
      </c>
      <c r="CE84" s="400">
        <f>SUM(CD84*E84*F84*H84*J84*$CE$10)</f>
        <v>0</v>
      </c>
      <c r="CF84" s="97">
        <v>0</v>
      </c>
      <c r="CG84" s="400">
        <f>CF84*E84*F84*H84*J84*$CG$10</f>
        <v>0</v>
      </c>
      <c r="CH84" s="97"/>
      <c r="CI84" s="400">
        <f>SUM(CH84*E84*F84*H84*J84*$CI$10)</f>
        <v>0</v>
      </c>
      <c r="CJ84" s="357">
        <v>0</v>
      </c>
      <c r="CK84" s="400">
        <f>SUM(CJ84*E84*F84*H84*K84*$CK$10)</f>
        <v>0</v>
      </c>
      <c r="CL84" s="97">
        <v>0</v>
      </c>
      <c r="CM84" s="400">
        <f>SUM(CL84*E84*F84*H84*K84*$CM$10)</f>
        <v>0</v>
      </c>
      <c r="CN84" s="97">
        <v>0</v>
      </c>
      <c r="CO84" s="400">
        <f>SUM(CN84*E84*F84*H84*K84*$CO$10)</f>
        <v>0</v>
      </c>
      <c r="CP84" s="357">
        <v>0</v>
      </c>
      <c r="CQ84" s="400">
        <f>SUM(CP84*E84*F84*H84*K84*$CQ$10)</f>
        <v>0</v>
      </c>
      <c r="CR84" s="357">
        <v>0</v>
      </c>
      <c r="CS84" s="400">
        <f>SUM(CR84*E84*F84*H84*K84*$CS$10)</f>
        <v>0</v>
      </c>
      <c r="CT84" s="357"/>
      <c r="CU84" s="400">
        <f>SUM(CT84*E84*F84*H84*K84*$CU$10)</f>
        <v>0</v>
      </c>
      <c r="CV84" s="97"/>
      <c r="CW84" s="400">
        <f>SUM(CV84*E84*F84*H84*K84*$CW$10)</f>
        <v>0</v>
      </c>
      <c r="CX84" s="97">
        <v>0</v>
      </c>
      <c r="CY84" s="400">
        <f>SUM(CX84*E84*F84*H84*K84*$CY$10)</f>
        <v>0</v>
      </c>
      <c r="CZ84" s="97">
        <v>0</v>
      </c>
      <c r="DA84" s="400">
        <f>SUM(CZ84*E84*F84*H84*K84*$DA$10)</f>
        <v>0</v>
      </c>
      <c r="DB84" s="357">
        <v>0</v>
      </c>
      <c r="DC84" s="400">
        <f>SUM(DB84*E84*F84*H84*K84*$DC$10)</f>
        <v>0</v>
      </c>
      <c r="DD84" s="97">
        <v>0</v>
      </c>
      <c r="DE84" s="400">
        <f>SUM(DD84*E84*F84*H84*K84*$DE$10)</f>
        <v>0</v>
      </c>
      <c r="DF84" s="97">
        <v>0</v>
      </c>
      <c r="DG84" s="400">
        <f>SUM(DF84*E84*F84*H84*K84*$DG$10)</f>
        <v>0</v>
      </c>
      <c r="DH84" s="97">
        <v>0</v>
      </c>
      <c r="DI84" s="400">
        <f>SUM(DH84*E84*F84*H84*K84*$DI$10)</f>
        <v>0</v>
      </c>
      <c r="DJ84" s="97">
        <v>0</v>
      </c>
      <c r="DK84" s="400">
        <f>SUM(DJ84*E84*F84*H84*K84*$DK$10)</f>
        <v>0</v>
      </c>
      <c r="DL84" s="97"/>
      <c r="DM84" s="400">
        <f>SUM(DL84*E84*F84*H84*K84*$DM$10)</f>
        <v>0</v>
      </c>
      <c r="DN84" s="97"/>
      <c r="DO84" s="400">
        <f>DN84*E84*F84*H84*K84*$DO$10</f>
        <v>0</v>
      </c>
      <c r="DP84" s="97"/>
      <c r="DQ84" s="400">
        <f>SUM(DP84*E84*F84*H84*K84*$DQ$10)</f>
        <v>0</v>
      </c>
      <c r="DR84" s="97">
        <v>0</v>
      </c>
      <c r="DS84" s="400">
        <f>SUM(DR84*E84*F84*H84*K84*$DS$10)</f>
        <v>0</v>
      </c>
      <c r="DT84" s="97">
        <v>0</v>
      </c>
      <c r="DU84" s="400">
        <f>SUM(DT84*E84*F84*H84*L84*$DU$10)</f>
        <v>0</v>
      </c>
      <c r="DV84" s="97">
        <v>0</v>
      </c>
      <c r="DW84" s="400">
        <f>SUM(DV84*E84*F84*H84*M84*$DW$10)</f>
        <v>0</v>
      </c>
      <c r="DX84" s="97"/>
      <c r="DY84" s="400">
        <f>SUM(DX84*E84*F84*H84*J84*$DY$10)</f>
        <v>0</v>
      </c>
      <c r="DZ84" s="97"/>
      <c r="EA84" s="401">
        <f>SUM(DZ84*E84*F84*H84*J84*$EA$10)</f>
        <v>0</v>
      </c>
      <c r="EB84" s="97"/>
      <c r="EC84" s="400">
        <f>SUM(EB84*E84*F84*H84*J84*$EC$10)</f>
        <v>0</v>
      </c>
      <c r="ED84" s="97"/>
      <c r="EE84" s="400">
        <f>SUM(ED84*E84*F84*H84*J84*$EE$10)</f>
        <v>0</v>
      </c>
      <c r="EF84" s="97"/>
      <c r="EG84" s="400">
        <f>EF84*E84*F84*H84*J84*$EG$10</f>
        <v>0</v>
      </c>
      <c r="EH84" s="97"/>
      <c r="EI84" s="400">
        <f>EH84*E84*F84*H84*J84*$EI$10</f>
        <v>0</v>
      </c>
      <c r="EJ84" s="97"/>
      <c r="EK84" s="400"/>
      <c r="EL84" s="402">
        <f t="shared" si="114"/>
        <v>0</v>
      </c>
      <c r="EM84" s="402">
        <f t="shared" si="114"/>
        <v>0</v>
      </c>
    </row>
    <row r="85" spans="1:143" x14ac:dyDescent="0.25">
      <c r="A85" s="91"/>
      <c r="B85" s="91">
        <v>49</v>
      </c>
      <c r="C85" s="245" t="s">
        <v>1042</v>
      </c>
      <c r="D85" s="278" t="s">
        <v>486</v>
      </c>
      <c r="E85" s="246">
        <v>13540</v>
      </c>
      <c r="F85" s="157">
        <v>3.14</v>
      </c>
      <c r="G85" s="93"/>
      <c r="H85" s="247">
        <v>1</v>
      </c>
      <c r="I85" s="248"/>
      <c r="J85" s="164">
        <v>1.4</v>
      </c>
      <c r="K85" s="164">
        <v>1.68</v>
      </c>
      <c r="L85" s="164">
        <v>2.23</v>
      </c>
      <c r="M85" s="165">
        <v>2.57</v>
      </c>
      <c r="N85" s="97"/>
      <c r="O85" s="400"/>
      <c r="P85" s="366"/>
      <c r="Q85" s="400"/>
      <c r="R85" s="357"/>
      <c r="S85" s="357"/>
      <c r="T85" s="97"/>
      <c r="U85" s="400"/>
      <c r="V85" s="97"/>
      <c r="W85" s="357"/>
      <c r="X85" s="97"/>
      <c r="Y85" s="400"/>
      <c r="Z85" s="357"/>
      <c r="AA85" s="400"/>
      <c r="AB85" s="357"/>
      <c r="AC85" s="400"/>
      <c r="AD85" s="357"/>
      <c r="AE85" s="400"/>
      <c r="AF85" s="357"/>
      <c r="AG85" s="400"/>
      <c r="AH85" s="97"/>
      <c r="AI85" s="400"/>
      <c r="AJ85" s="357"/>
      <c r="AK85" s="357"/>
      <c r="AL85" s="97"/>
      <c r="AM85" s="400"/>
      <c r="AN85" s="97"/>
      <c r="AO85" s="400"/>
      <c r="AP85" s="357"/>
      <c r="AQ85" s="400"/>
      <c r="AR85" s="357"/>
      <c r="AS85" s="400"/>
      <c r="AT85" s="97"/>
      <c r="AU85" s="400"/>
      <c r="AV85" s="97"/>
      <c r="AW85" s="357"/>
      <c r="AX85" s="97"/>
      <c r="AY85" s="400"/>
      <c r="AZ85" s="97"/>
      <c r="BA85" s="400"/>
      <c r="BB85" s="97"/>
      <c r="BC85" s="400"/>
      <c r="BD85" s="97"/>
      <c r="BE85" s="400"/>
      <c r="BF85" s="97"/>
      <c r="BG85" s="400"/>
      <c r="BH85" s="97"/>
      <c r="BI85" s="400"/>
      <c r="BJ85" s="97"/>
      <c r="BK85" s="400"/>
      <c r="BL85" s="97"/>
      <c r="BM85" s="400"/>
      <c r="BN85" s="97"/>
      <c r="BO85" s="400"/>
      <c r="BP85" s="97"/>
      <c r="BQ85" s="400"/>
      <c r="BR85" s="97"/>
      <c r="BS85" s="400"/>
      <c r="BT85" s="97"/>
      <c r="BU85" s="400"/>
      <c r="BV85" s="328"/>
      <c r="BW85" s="329"/>
      <c r="BX85" s="97"/>
      <c r="BY85" s="400"/>
      <c r="BZ85" s="357"/>
      <c r="CA85" s="400"/>
      <c r="CB85" s="97"/>
      <c r="CC85" s="400"/>
      <c r="CD85" s="97"/>
      <c r="CE85" s="400"/>
      <c r="CF85" s="97"/>
      <c r="CG85" s="400"/>
      <c r="CH85" s="97"/>
      <c r="CI85" s="400"/>
      <c r="CJ85" s="357"/>
      <c r="CK85" s="400"/>
      <c r="CL85" s="97"/>
      <c r="CM85" s="400"/>
      <c r="CN85" s="97"/>
      <c r="CO85" s="400"/>
      <c r="CP85" s="357"/>
      <c r="CQ85" s="400"/>
      <c r="CR85" s="357"/>
      <c r="CS85" s="400"/>
      <c r="CT85" s="357"/>
      <c r="CU85" s="400"/>
      <c r="CV85" s="97"/>
      <c r="CW85" s="400"/>
      <c r="CX85" s="97"/>
      <c r="CY85" s="400"/>
      <c r="CZ85" s="97"/>
      <c r="DA85" s="400"/>
      <c r="DB85" s="357"/>
      <c r="DC85" s="400"/>
      <c r="DD85" s="97"/>
      <c r="DE85" s="400"/>
      <c r="DF85" s="97"/>
      <c r="DG85" s="400"/>
      <c r="DH85" s="97"/>
      <c r="DI85" s="400"/>
      <c r="DJ85" s="97"/>
      <c r="DK85" s="400"/>
      <c r="DL85" s="97"/>
      <c r="DM85" s="400"/>
      <c r="DN85" s="97"/>
      <c r="DO85" s="400"/>
      <c r="DP85" s="97"/>
      <c r="DQ85" s="400"/>
      <c r="DR85" s="97"/>
      <c r="DS85" s="400"/>
      <c r="DT85" s="97"/>
      <c r="DU85" s="400"/>
      <c r="DV85" s="97"/>
      <c r="DW85" s="400"/>
      <c r="DX85" s="97"/>
      <c r="DY85" s="400"/>
      <c r="DZ85" s="97"/>
      <c r="EA85" s="401"/>
      <c r="EB85" s="97"/>
      <c r="EC85" s="400"/>
      <c r="ED85" s="97"/>
      <c r="EE85" s="400"/>
      <c r="EF85" s="97"/>
      <c r="EG85" s="400"/>
      <c r="EH85" s="97"/>
      <c r="EI85" s="400"/>
      <c r="EJ85" s="97"/>
      <c r="EK85" s="400"/>
      <c r="EL85" s="402">
        <f t="shared" si="114"/>
        <v>0</v>
      </c>
      <c r="EM85" s="402">
        <f t="shared" si="114"/>
        <v>0</v>
      </c>
    </row>
    <row r="86" spans="1:143" x14ac:dyDescent="0.25">
      <c r="A86" s="91"/>
      <c r="B86" s="91">
        <v>50</v>
      </c>
      <c r="C86" s="245" t="s">
        <v>1043</v>
      </c>
      <c r="D86" s="278" t="s">
        <v>488</v>
      </c>
      <c r="E86" s="246">
        <v>13540</v>
      </c>
      <c r="F86" s="163">
        <v>4.2</v>
      </c>
      <c r="G86" s="93"/>
      <c r="H86" s="247">
        <v>1</v>
      </c>
      <c r="I86" s="248"/>
      <c r="J86" s="164">
        <v>1.4</v>
      </c>
      <c r="K86" s="164">
        <v>1.68</v>
      </c>
      <c r="L86" s="164">
        <v>2.23</v>
      </c>
      <c r="M86" s="165">
        <v>2.57</v>
      </c>
      <c r="N86" s="97"/>
      <c r="O86" s="400"/>
      <c r="P86" s="366"/>
      <c r="Q86" s="400"/>
      <c r="R86" s="357"/>
      <c r="S86" s="357"/>
      <c r="T86" s="97"/>
      <c r="U86" s="400"/>
      <c r="V86" s="97"/>
      <c r="W86" s="357"/>
      <c r="X86" s="97"/>
      <c r="Y86" s="400"/>
      <c r="Z86" s="357"/>
      <c r="AA86" s="400"/>
      <c r="AB86" s="357"/>
      <c r="AC86" s="400"/>
      <c r="AD86" s="357"/>
      <c r="AE86" s="400"/>
      <c r="AF86" s="357"/>
      <c r="AG86" s="400"/>
      <c r="AH86" s="97"/>
      <c r="AI86" s="400"/>
      <c r="AJ86" s="357"/>
      <c r="AK86" s="357"/>
      <c r="AL86" s="97"/>
      <c r="AM86" s="400"/>
      <c r="AN86" s="97"/>
      <c r="AO86" s="400"/>
      <c r="AP86" s="357"/>
      <c r="AQ86" s="400"/>
      <c r="AR86" s="357"/>
      <c r="AS86" s="400"/>
      <c r="AT86" s="97"/>
      <c r="AU86" s="400"/>
      <c r="AV86" s="97"/>
      <c r="AW86" s="357"/>
      <c r="AX86" s="97"/>
      <c r="AY86" s="400"/>
      <c r="AZ86" s="97"/>
      <c r="BA86" s="400"/>
      <c r="BB86" s="97"/>
      <c r="BC86" s="400"/>
      <c r="BD86" s="97"/>
      <c r="BE86" s="400"/>
      <c r="BF86" s="97"/>
      <c r="BG86" s="400"/>
      <c r="BH86" s="97"/>
      <c r="BI86" s="400"/>
      <c r="BJ86" s="97"/>
      <c r="BK86" s="400"/>
      <c r="BL86" s="97"/>
      <c r="BM86" s="400"/>
      <c r="BN86" s="97"/>
      <c r="BO86" s="400"/>
      <c r="BP86" s="97"/>
      <c r="BQ86" s="400"/>
      <c r="BR86" s="97"/>
      <c r="BS86" s="400"/>
      <c r="BT86" s="97"/>
      <c r="BU86" s="400"/>
      <c r="BV86" s="328"/>
      <c r="BW86" s="329"/>
      <c r="BX86" s="97"/>
      <c r="BY86" s="400"/>
      <c r="BZ86" s="357"/>
      <c r="CA86" s="400"/>
      <c r="CB86" s="97"/>
      <c r="CC86" s="400"/>
      <c r="CD86" s="97"/>
      <c r="CE86" s="400"/>
      <c r="CF86" s="97"/>
      <c r="CG86" s="400"/>
      <c r="CH86" s="97"/>
      <c r="CI86" s="400"/>
      <c r="CJ86" s="357"/>
      <c r="CK86" s="400"/>
      <c r="CL86" s="97"/>
      <c r="CM86" s="400"/>
      <c r="CN86" s="97"/>
      <c r="CO86" s="400"/>
      <c r="CP86" s="357"/>
      <c r="CQ86" s="400"/>
      <c r="CR86" s="357"/>
      <c r="CS86" s="400"/>
      <c r="CT86" s="357"/>
      <c r="CU86" s="400"/>
      <c r="CV86" s="97"/>
      <c r="CW86" s="400"/>
      <c r="CX86" s="97"/>
      <c r="CY86" s="400"/>
      <c r="CZ86" s="97"/>
      <c r="DA86" s="400"/>
      <c r="DB86" s="357"/>
      <c r="DC86" s="400"/>
      <c r="DD86" s="97"/>
      <c r="DE86" s="400"/>
      <c r="DF86" s="97"/>
      <c r="DG86" s="400"/>
      <c r="DH86" s="97"/>
      <c r="DI86" s="400"/>
      <c r="DJ86" s="97"/>
      <c r="DK86" s="400"/>
      <c r="DL86" s="97"/>
      <c r="DM86" s="400"/>
      <c r="DN86" s="97"/>
      <c r="DO86" s="400"/>
      <c r="DP86" s="97"/>
      <c r="DQ86" s="400"/>
      <c r="DR86" s="97"/>
      <c r="DS86" s="400"/>
      <c r="DT86" s="97"/>
      <c r="DU86" s="400"/>
      <c r="DV86" s="97"/>
      <c r="DW86" s="400"/>
      <c r="DX86" s="97"/>
      <c r="DY86" s="400"/>
      <c r="DZ86" s="97"/>
      <c r="EA86" s="401"/>
      <c r="EB86" s="97"/>
      <c r="EC86" s="400"/>
      <c r="ED86" s="97"/>
      <c r="EE86" s="400"/>
      <c r="EF86" s="97"/>
      <c r="EG86" s="400"/>
      <c r="EH86" s="97"/>
      <c r="EI86" s="400"/>
      <c r="EJ86" s="97"/>
      <c r="EK86" s="400"/>
      <c r="EL86" s="402">
        <f t="shared" si="114"/>
        <v>0</v>
      </c>
      <c r="EM86" s="402">
        <f t="shared" si="114"/>
        <v>0</v>
      </c>
    </row>
    <row r="87" spans="1:143" x14ac:dyDescent="0.25">
      <c r="A87" s="91"/>
      <c r="B87" s="91">
        <v>51</v>
      </c>
      <c r="C87" s="245" t="s">
        <v>1044</v>
      </c>
      <c r="D87" s="278" t="s">
        <v>490</v>
      </c>
      <c r="E87" s="246">
        <v>13540</v>
      </c>
      <c r="F87" s="157">
        <v>5.37</v>
      </c>
      <c r="G87" s="93"/>
      <c r="H87" s="247">
        <v>1</v>
      </c>
      <c r="I87" s="248"/>
      <c r="J87" s="164">
        <v>1.4</v>
      </c>
      <c r="K87" s="164">
        <v>1.68</v>
      </c>
      <c r="L87" s="164">
        <v>2.23</v>
      </c>
      <c r="M87" s="165">
        <v>2.57</v>
      </c>
      <c r="N87" s="97"/>
      <c r="O87" s="400"/>
      <c r="P87" s="366"/>
      <c r="Q87" s="400"/>
      <c r="R87" s="357"/>
      <c r="S87" s="357"/>
      <c r="T87" s="97"/>
      <c r="U87" s="400"/>
      <c r="V87" s="97"/>
      <c r="W87" s="357"/>
      <c r="X87" s="97"/>
      <c r="Y87" s="400"/>
      <c r="Z87" s="357"/>
      <c r="AA87" s="400"/>
      <c r="AB87" s="357"/>
      <c r="AC87" s="400"/>
      <c r="AD87" s="357"/>
      <c r="AE87" s="400"/>
      <c r="AF87" s="357"/>
      <c r="AG87" s="400"/>
      <c r="AH87" s="97"/>
      <c r="AI87" s="400"/>
      <c r="AJ87" s="357"/>
      <c r="AK87" s="357"/>
      <c r="AL87" s="97"/>
      <c r="AM87" s="400"/>
      <c r="AN87" s="97"/>
      <c r="AO87" s="400"/>
      <c r="AP87" s="357"/>
      <c r="AQ87" s="400"/>
      <c r="AR87" s="357"/>
      <c r="AS87" s="400"/>
      <c r="AT87" s="97"/>
      <c r="AU87" s="400"/>
      <c r="AV87" s="97"/>
      <c r="AW87" s="357"/>
      <c r="AX87" s="97"/>
      <c r="AY87" s="400"/>
      <c r="AZ87" s="97"/>
      <c r="BA87" s="400"/>
      <c r="BB87" s="97"/>
      <c r="BC87" s="400"/>
      <c r="BD87" s="97"/>
      <c r="BE87" s="400"/>
      <c r="BF87" s="97"/>
      <c r="BG87" s="400"/>
      <c r="BH87" s="97"/>
      <c r="BI87" s="400"/>
      <c r="BJ87" s="97"/>
      <c r="BK87" s="400"/>
      <c r="BL87" s="97"/>
      <c r="BM87" s="400"/>
      <c r="BN87" s="97"/>
      <c r="BO87" s="400"/>
      <c r="BP87" s="97"/>
      <c r="BQ87" s="400"/>
      <c r="BR87" s="97"/>
      <c r="BS87" s="400"/>
      <c r="BT87" s="97"/>
      <c r="BU87" s="400"/>
      <c r="BV87" s="328"/>
      <c r="BW87" s="329"/>
      <c r="BX87" s="97"/>
      <c r="BY87" s="400"/>
      <c r="BZ87" s="357"/>
      <c r="CA87" s="400"/>
      <c r="CB87" s="97"/>
      <c r="CC87" s="400"/>
      <c r="CD87" s="97"/>
      <c r="CE87" s="400"/>
      <c r="CF87" s="97"/>
      <c r="CG87" s="400"/>
      <c r="CH87" s="97"/>
      <c r="CI87" s="400"/>
      <c r="CJ87" s="357"/>
      <c r="CK87" s="400"/>
      <c r="CL87" s="97"/>
      <c r="CM87" s="400"/>
      <c r="CN87" s="97"/>
      <c r="CO87" s="400"/>
      <c r="CP87" s="357"/>
      <c r="CQ87" s="400"/>
      <c r="CR87" s="357"/>
      <c r="CS87" s="400"/>
      <c r="CT87" s="357"/>
      <c r="CU87" s="400"/>
      <c r="CV87" s="97"/>
      <c r="CW87" s="400"/>
      <c r="CX87" s="97"/>
      <c r="CY87" s="400"/>
      <c r="CZ87" s="97"/>
      <c r="DA87" s="400"/>
      <c r="DB87" s="357"/>
      <c r="DC87" s="400"/>
      <c r="DD87" s="97"/>
      <c r="DE87" s="400"/>
      <c r="DF87" s="97"/>
      <c r="DG87" s="400"/>
      <c r="DH87" s="97"/>
      <c r="DI87" s="400"/>
      <c r="DJ87" s="97"/>
      <c r="DK87" s="400"/>
      <c r="DL87" s="97"/>
      <c r="DM87" s="400"/>
      <c r="DN87" s="97"/>
      <c r="DO87" s="400"/>
      <c r="DP87" s="97"/>
      <c r="DQ87" s="400"/>
      <c r="DR87" s="97"/>
      <c r="DS87" s="400"/>
      <c r="DT87" s="97"/>
      <c r="DU87" s="400"/>
      <c r="DV87" s="97"/>
      <c r="DW87" s="400"/>
      <c r="DX87" s="97"/>
      <c r="DY87" s="400"/>
      <c r="DZ87" s="97"/>
      <c r="EA87" s="401"/>
      <c r="EB87" s="97"/>
      <c r="EC87" s="400"/>
      <c r="ED87" s="97"/>
      <c r="EE87" s="400"/>
      <c r="EF87" s="97"/>
      <c r="EG87" s="400"/>
      <c r="EH87" s="97"/>
      <c r="EI87" s="400"/>
      <c r="EJ87" s="97"/>
      <c r="EK87" s="400"/>
      <c r="EL87" s="402">
        <f t="shared" si="114"/>
        <v>0</v>
      </c>
      <c r="EM87" s="402">
        <f t="shared" si="114"/>
        <v>0</v>
      </c>
    </row>
    <row r="88" spans="1:143" x14ac:dyDescent="0.25">
      <c r="A88" s="91"/>
      <c r="B88" s="91">
        <v>52</v>
      </c>
      <c r="C88" s="245" t="s">
        <v>1045</v>
      </c>
      <c r="D88" s="278" t="s">
        <v>492</v>
      </c>
      <c r="E88" s="246">
        <v>13540</v>
      </c>
      <c r="F88" s="157">
        <v>6.28</v>
      </c>
      <c r="G88" s="93"/>
      <c r="H88" s="247">
        <v>1</v>
      </c>
      <c r="I88" s="248"/>
      <c r="J88" s="164">
        <v>1.4</v>
      </c>
      <c r="K88" s="164">
        <v>1.68</v>
      </c>
      <c r="L88" s="164">
        <v>2.23</v>
      </c>
      <c r="M88" s="165">
        <v>2.57</v>
      </c>
      <c r="N88" s="97"/>
      <c r="O88" s="400"/>
      <c r="P88" s="366"/>
      <c r="Q88" s="400"/>
      <c r="R88" s="357"/>
      <c r="S88" s="357"/>
      <c r="T88" s="97"/>
      <c r="U88" s="400"/>
      <c r="V88" s="97"/>
      <c r="W88" s="357"/>
      <c r="X88" s="97"/>
      <c r="Y88" s="400"/>
      <c r="Z88" s="357"/>
      <c r="AA88" s="400"/>
      <c r="AB88" s="357"/>
      <c r="AC88" s="400"/>
      <c r="AD88" s="357"/>
      <c r="AE88" s="400"/>
      <c r="AF88" s="357"/>
      <c r="AG88" s="400"/>
      <c r="AH88" s="97"/>
      <c r="AI88" s="400"/>
      <c r="AJ88" s="357"/>
      <c r="AK88" s="357"/>
      <c r="AL88" s="97"/>
      <c r="AM88" s="400"/>
      <c r="AN88" s="97"/>
      <c r="AO88" s="400"/>
      <c r="AP88" s="357"/>
      <c r="AQ88" s="400"/>
      <c r="AR88" s="357"/>
      <c r="AS88" s="400"/>
      <c r="AT88" s="97"/>
      <c r="AU88" s="400"/>
      <c r="AV88" s="97"/>
      <c r="AW88" s="357"/>
      <c r="AX88" s="97"/>
      <c r="AY88" s="400"/>
      <c r="AZ88" s="97"/>
      <c r="BA88" s="400"/>
      <c r="BB88" s="97"/>
      <c r="BC88" s="400"/>
      <c r="BD88" s="97"/>
      <c r="BE88" s="400"/>
      <c r="BF88" s="97"/>
      <c r="BG88" s="400"/>
      <c r="BH88" s="97"/>
      <c r="BI88" s="400"/>
      <c r="BJ88" s="97"/>
      <c r="BK88" s="400"/>
      <c r="BL88" s="97"/>
      <c r="BM88" s="400"/>
      <c r="BN88" s="97"/>
      <c r="BO88" s="400"/>
      <c r="BP88" s="97"/>
      <c r="BQ88" s="400"/>
      <c r="BR88" s="97"/>
      <c r="BS88" s="400"/>
      <c r="BT88" s="97"/>
      <c r="BU88" s="400"/>
      <c r="BV88" s="328"/>
      <c r="BW88" s="329"/>
      <c r="BX88" s="97"/>
      <c r="BY88" s="400"/>
      <c r="BZ88" s="357"/>
      <c r="CA88" s="400"/>
      <c r="CB88" s="97"/>
      <c r="CC88" s="400"/>
      <c r="CD88" s="97"/>
      <c r="CE88" s="400"/>
      <c r="CF88" s="97"/>
      <c r="CG88" s="400"/>
      <c r="CH88" s="97"/>
      <c r="CI88" s="400"/>
      <c r="CJ88" s="357"/>
      <c r="CK88" s="400"/>
      <c r="CL88" s="97"/>
      <c r="CM88" s="400"/>
      <c r="CN88" s="97"/>
      <c r="CO88" s="400"/>
      <c r="CP88" s="357"/>
      <c r="CQ88" s="400"/>
      <c r="CR88" s="357"/>
      <c r="CS88" s="400"/>
      <c r="CT88" s="357"/>
      <c r="CU88" s="400"/>
      <c r="CV88" s="97"/>
      <c r="CW88" s="400"/>
      <c r="CX88" s="97"/>
      <c r="CY88" s="400"/>
      <c r="CZ88" s="97"/>
      <c r="DA88" s="400"/>
      <c r="DB88" s="357"/>
      <c r="DC88" s="400"/>
      <c r="DD88" s="97"/>
      <c r="DE88" s="400"/>
      <c r="DF88" s="97"/>
      <c r="DG88" s="400"/>
      <c r="DH88" s="97"/>
      <c r="DI88" s="400"/>
      <c r="DJ88" s="97"/>
      <c r="DK88" s="400"/>
      <c r="DL88" s="97"/>
      <c r="DM88" s="400"/>
      <c r="DN88" s="97"/>
      <c r="DO88" s="400"/>
      <c r="DP88" s="97"/>
      <c r="DQ88" s="400"/>
      <c r="DR88" s="97"/>
      <c r="DS88" s="400"/>
      <c r="DT88" s="97"/>
      <c r="DU88" s="400"/>
      <c r="DV88" s="97"/>
      <c r="DW88" s="400"/>
      <c r="DX88" s="97"/>
      <c r="DY88" s="400"/>
      <c r="DZ88" s="97"/>
      <c r="EA88" s="401"/>
      <c r="EB88" s="97"/>
      <c r="EC88" s="400"/>
      <c r="ED88" s="97"/>
      <c r="EE88" s="400"/>
      <c r="EF88" s="97"/>
      <c r="EG88" s="400"/>
      <c r="EH88" s="97"/>
      <c r="EI88" s="400"/>
      <c r="EJ88" s="97"/>
      <c r="EK88" s="400"/>
      <c r="EL88" s="402">
        <f t="shared" si="114"/>
        <v>0</v>
      </c>
      <c r="EM88" s="402">
        <f t="shared" si="114"/>
        <v>0</v>
      </c>
    </row>
    <row r="89" spans="1:143" x14ac:dyDescent="0.25">
      <c r="A89" s="91"/>
      <c r="B89" s="91">
        <v>53</v>
      </c>
      <c r="C89" s="245" t="s">
        <v>1046</v>
      </c>
      <c r="D89" s="278" t="s">
        <v>494</v>
      </c>
      <c r="E89" s="246">
        <v>13540</v>
      </c>
      <c r="F89" s="157">
        <v>10.97</v>
      </c>
      <c r="G89" s="93"/>
      <c r="H89" s="247">
        <v>1</v>
      </c>
      <c r="I89" s="248"/>
      <c r="J89" s="164">
        <v>1.4</v>
      </c>
      <c r="K89" s="164">
        <v>1.68</v>
      </c>
      <c r="L89" s="164">
        <v>2.23</v>
      </c>
      <c r="M89" s="165">
        <v>2.57</v>
      </c>
      <c r="N89" s="97"/>
      <c r="O89" s="400"/>
      <c r="P89" s="366"/>
      <c r="Q89" s="400"/>
      <c r="R89" s="357"/>
      <c r="S89" s="357"/>
      <c r="T89" s="97"/>
      <c r="U89" s="400"/>
      <c r="V89" s="97"/>
      <c r="W89" s="357"/>
      <c r="X89" s="97"/>
      <c r="Y89" s="400"/>
      <c r="Z89" s="357"/>
      <c r="AA89" s="400"/>
      <c r="AB89" s="357"/>
      <c r="AC89" s="400"/>
      <c r="AD89" s="357"/>
      <c r="AE89" s="400"/>
      <c r="AF89" s="357"/>
      <c r="AG89" s="400"/>
      <c r="AH89" s="97"/>
      <c r="AI89" s="400"/>
      <c r="AJ89" s="357"/>
      <c r="AK89" s="357"/>
      <c r="AL89" s="97"/>
      <c r="AM89" s="400"/>
      <c r="AN89" s="97"/>
      <c r="AO89" s="400"/>
      <c r="AP89" s="357"/>
      <c r="AQ89" s="400"/>
      <c r="AR89" s="357"/>
      <c r="AS89" s="400"/>
      <c r="AT89" s="97"/>
      <c r="AU89" s="400"/>
      <c r="AV89" s="97"/>
      <c r="AW89" s="357"/>
      <c r="AX89" s="97"/>
      <c r="AY89" s="400"/>
      <c r="AZ89" s="97"/>
      <c r="BA89" s="400"/>
      <c r="BB89" s="97"/>
      <c r="BC89" s="400"/>
      <c r="BD89" s="97"/>
      <c r="BE89" s="400"/>
      <c r="BF89" s="97"/>
      <c r="BG89" s="400"/>
      <c r="BH89" s="97"/>
      <c r="BI89" s="400"/>
      <c r="BJ89" s="97"/>
      <c r="BK89" s="400"/>
      <c r="BL89" s="97"/>
      <c r="BM89" s="400"/>
      <c r="BN89" s="97"/>
      <c r="BO89" s="400"/>
      <c r="BP89" s="97"/>
      <c r="BQ89" s="400"/>
      <c r="BR89" s="97"/>
      <c r="BS89" s="400"/>
      <c r="BT89" s="97"/>
      <c r="BU89" s="400"/>
      <c r="BV89" s="328"/>
      <c r="BW89" s="329"/>
      <c r="BX89" s="97"/>
      <c r="BY89" s="400"/>
      <c r="BZ89" s="357"/>
      <c r="CA89" s="400"/>
      <c r="CB89" s="97"/>
      <c r="CC89" s="400"/>
      <c r="CD89" s="97"/>
      <c r="CE89" s="400"/>
      <c r="CF89" s="97"/>
      <c r="CG89" s="400"/>
      <c r="CH89" s="97"/>
      <c r="CI89" s="400"/>
      <c r="CJ89" s="357"/>
      <c r="CK89" s="400"/>
      <c r="CL89" s="97"/>
      <c r="CM89" s="400"/>
      <c r="CN89" s="97"/>
      <c r="CO89" s="400"/>
      <c r="CP89" s="357"/>
      <c r="CQ89" s="400"/>
      <c r="CR89" s="357"/>
      <c r="CS89" s="400"/>
      <c r="CT89" s="357"/>
      <c r="CU89" s="400"/>
      <c r="CV89" s="97"/>
      <c r="CW89" s="400"/>
      <c r="CX89" s="97"/>
      <c r="CY89" s="400"/>
      <c r="CZ89" s="97"/>
      <c r="DA89" s="400"/>
      <c r="DB89" s="357"/>
      <c r="DC89" s="400"/>
      <c r="DD89" s="97"/>
      <c r="DE89" s="400"/>
      <c r="DF89" s="97"/>
      <c r="DG89" s="400"/>
      <c r="DH89" s="97"/>
      <c r="DI89" s="400"/>
      <c r="DJ89" s="97"/>
      <c r="DK89" s="400"/>
      <c r="DL89" s="97"/>
      <c r="DM89" s="400"/>
      <c r="DN89" s="97"/>
      <c r="DO89" s="400"/>
      <c r="DP89" s="97"/>
      <c r="DQ89" s="400"/>
      <c r="DR89" s="97"/>
      <c r="DS89" s="400"/>
      <c r="DT89" s="97"/>
      <c r="DU89" s="400"/>
      <c r="DV89" s="97"/>
      <c r="DW89" s="400"/>
      <c r="DX89" s="97"/>
      <c r="DY89" s="400"/>
      <c r="DZ89" s="97"/>
      <c r="EA89" s="401"/>
      <c r="EB89" s="97"/>
      <c r="EC89" s="400"/>
      <c r="ED89" s="97"/>
      <c r="EE89" s="400"/>
      <c r="EF89" s="97"/>
      <c r="EG89" s="400"/>
      <c r="EH89" s="97"/>
      <c r="EI89" s="400"/>
      <c r="EJ89" s="97"/>
      <c r="EK89" s="400"/>
      <c r="EL89" s="402">
        <f t="shared" si="114"/>
        <v>0</v>
      </c>
      <c r="EM89" s="402">
        <f t="shared" si="114"/>
        <v>0</v>
      </c>
    </row>
    <row r="90" spans="1:143" x14ac:dyDescent="0.25">
      <c r="A90" s="91"/>
      <c r="B90" s="91">
        <v>54</v>
      </c>
      <c r="C90" s="245" t="s">
        <v>1047</v>
      </c>
      <c r="D90" s="278" t="s">
        <v>496</v>
      </c>
      <c r="E90" s="246">
        <v>13540</v>
      </c>
      <c r="F90" s="157">
        <v>15.38</v>
      </c>
      <c r="G90" s="93"/>
      <c r="H90" s="247">
        <v>1</v>
      </c>
      <c r="I90" s="248"/>
      <c r="J90" s="164">
        <v>1.4</v>
      </c>
      <c r="K90" s="164">
        <v>1.68</v>
      </c>
      <c r="L90" s="164">
        <v>2.23</v>
      </c>
      <c r="M90" s="165">
        <v>2.57</v>
      </c>
      <c r="N90" s="97"/>
      <c r="O90" s="400"/>
      <c r="P90" s="366"/>
      <c r="Q90" s="400"/>
      <c r="R90" s="357"/>
      <c r="S90" s="357"/>
      <c r="T90" s="97"/>
      <c r="U90" s="400"/>
      <c r="V90" s="97"/>
      <c r="W90" s="357"/>
      <c r="X90" s="97"/>
      <c r="Y90" s="400"/>
      <c r="Z90" s="357"/>
      <c r="AA90" s="400"/>
      <c r="AB90" s="357"/>
      <c r="AC90" s="400"/>
      <c r="AD90" s="357"/>
      <c r="AE90" s="400"/>
      <c r="AF90" s="357"/>
      <c r="AG90" s="400"/>
      <c r="AH90" s="97"/>
      <c r="AI90" s="400"/>
      <c r="AJ90" s="357"/>
      <c r="AK90" s="357"/>
      <c r="AL90" s="97"/>
      <c r="AM90" s="400"/>
      <c r="AN90" s="97"/>
      <c r="AO90" s="400"/>
      <c r="AP90" s="357"/>
      <c r="AQ90" s="400"/>
      <c r="AR90" s="357"/>
      <c r="AS90" s="400"/>
      <c r="AT90" s="97"/>
      <c r="AU90" s="400"/>
      <c r="AV90" s="97"/>
      <c r="AW90" s="357"/>
      <c r="AX90" s="97"/>
      <c r="AY90" s="400"/>
      <c r="AZ90" s="97"/>
      <c r="BA90" s="400"/>
      <c r="BB90" s="97"/>
      <c r="BC90" s="400"/>
      <c r="BD90" s="97"/>
      <c r="BE90" s="400"/>
      <c r="BF90" s="97"/>
      <c r="BG90" s="400"/>
      <c r="BH90" s="97"/>
      <c r="BI90" s="400"/>
      <c r="BJ90" s="97"/>
      <c r="BK90" s="400"/>
      <c r="BL90" s="97"/>
      <c r="BM90" s="400"/>
      <c r="BN90" s="97"/>
      <c r="BO90" s="400"/>
      <c r="BP90" s="97"/>
      <c r="BQ90" s="400"/>
      <c r="BR90" s="97"/>
      <c r="BS90" s="400"/>
      <c r="BT90" s="97"/>
      <c r="BU90" s="400"/>
      <c r="BV90" s="328"/>
      <c r="BW90" s="329"/>
      <c r="BX90" s="97"/>
      <c r="BY90" s="400"/>
      <c r="BZ90" s="357"/>
      <c r="CA90" s="400"/>
      <c r="CB90" s="97"/>
      <c r="CC90" s="400"/>
      <c r="CD90" s="97"/>
      <c r="CE90" s="400"/>
      <c r="CF90" s="97"/>
      <c r="CG90" s="400"/>
      <c r="CH90" s="97"/>
      <c r="CI90" s="400"/>
      <c r="CJ90" s="357"/>
      <c r="CK90" s="400"/>
      <c r="CL90" s="97"/>
      <c r="CM90" s="400"/>
      <c r="CN90" s="97"/>
      <c r="CO90" s="400"/>
      <c r="CP90" s="357"/>
      <c r="CQ90" s="400"/>
      <c r="CR90" s="357"/>
      <c r="CS90" s="400"/>
      <c r="CT90" s="357"/>
      <c r="CU90" s="400"/>
      <c r="CV90" s="97"/>
      <c r="CW90" s="400"/>
      <c r="CX90" s="97"/>
      <c r="CY90" s="400"/>
      <c r="CZ90" s="97"/>
      <c r="DA90" s="400"/>
      <c r="DB90" s="357"/>
      <c r="DC90" s="400"/>
      <c r="DD90" s="97"/>
      <c r="DE90" s="400"/>
      <c r="DF90" s="97"/>
      <c r="DG90" s="400"/>
      <c r="DH90" s="97"/>
      <c r="DI90" s="400"/>
      <c r="DJ90" s="97"/>
      <c r="DK90" s="400"/>
      <c r="DL90" s="97"/>
      <c r="DM90" s="400"/>
      <c r="DN90" s="97"/>
      <c r="DO90" s="400"/>
      <c r="DP90" s="97"/>
      <c r="DQ90" s="400"/>
      <c r="DR90" s="97"/>
      <c r="DS90" s="400"/>
      <c r="DT90" s="97"/>
      <c r="DU90" s="400"/>
      <c r="DV90" s="97"/>
      <c r="DW90" s="400"/>
      <c r="DX90" s="97"/>
      <c r="DY90" s="400"/>
      <c r="DZ90" s="97"/>
      <c r="EA90" s="401"/>
      <c r="EB90" s="97"/>
      <c r="EC90" s="400"/>
      <c r="ED90" s="97"/>
      <c r="EE90" s="400"/>
      <c r="EF90" s="97"/>
      <c r="EG90" s="400"/>
      <c r="EH90" s="97"/>
      <c r="EI90" s="400"/>
      <c r="EJ90" s="97"/>
      <c r="EK90" s="400"/>
      <c r="EL90" s="402">
        <f t="shared" si="114"/>
        <v>0</v>
      </c>
      <c r="EM90" s="402">
        <f t="shared" si="114"/>
        <v>0</v>
      </c>
    </row>
    <row r="91" spans="1:143" x14ac:dyDescent="0.25">
      <c r="A91" s="91"/>
      <c r="B91" s="91">
        <v>55</v>
      </c>
      <c r="C91" s="245" t="s">
        <v>1048</v>
      </c>
      <c r="D91" s="278" t="s">
        <v>498</v>
      </c>
      <c r="E91" s="246">
        <v>13540</v>
      </c>
      <c r="F91" s="157">
        <v>26.65</v>
      </c>
      <c r="G91" s="93"/>
      <c r="H91" s="247">
        <v>1</v>
      </c>
      <c r="I91" s="248"/>
      <c r="J91" s="164">
        <v>1.4</v>
      </c>
      <c r="K91" s="164">
        <v>1.68</v>
      </c>
      <c r="L91" s="164">
        <v>2.23</v>
      </c>
      <c r="M91" s="165">
        <v>2.57</v>
      </c>
      <c r="N91" s="97"/>
      <c r="O91" s="400"/>
      <c r="P91" s="366"/>
      <c r="Q91" s="400"/>
      <c r="R91" s="357"/>
      <c r="S91" s="357"/>
      <c r="T91" s="97"/>
      <c r="U91" s="400"/>
      <c r="V91" s="97"/>
      <c r="W91" s="357"/>
      <c r="X91" s="97"/>
      <c r="Y91" s="400"/>
      <c r="Z91" s="357"/>
      <c r="AA91" s="400"/>
      <c r="AB91" s="357"/>
      <c r="AC91" s="400"/>
      <c r="AD91" s="357"/>
      <c r="AE91" s="400"/>
      <c r="AF91" s="357"/>
      <c r="AG91" s="400"/>
      <c r="AH91" s="97"/>
      <c r="AI91" s="400"/>
      <c r="AJ91" s="357"/>
      <c r="AK91" s="357"/>
      <c r="AL91" s="97"/>
      <c r="AM91" s="400"/>
      <c r="AN91" s="97"/>
      <c r="AO91" s="400"/>
      <c r="AP91" s="357"/>
      <c r="AQ91" s="400"/>
      <c r="AR91" s="357"/>
      <c r="AS91" s="400"/>
      <c r="AT91" s="97"/>
      <c r="AU91" s="400"/>
      <c r="AV91" s="97"/>
      <c r="AW91" s="357"/>
      <c r="AX91" s="97"/>
      <c r="AY91" s="400"/>
      <c r="AZ91" s="97"/>
      <c r="BA91" s="400"/>
      <c r="BB91" s="97"/>
      <c r="BC91" s="400"/>
      <c r="BD91" s="97"/>
      <c r="BE91" s="400"/>
      <c r="BF91" s="97"/>
      <c r="BG91" s="400"/>
      <c r="BH91" s="97"/>
      <c r="BI91" s="400"/>
      <c r="BJ91" s="97"/>
      <c r="BK91" s="400"/>
      <c r="BL91" s="97"/>
      <c r="BM91" s="400"/>
      <c r="BN91" s="97"/>
      <c r="BO91" s="400"/>
      <c r="BP91" s="97"/>
      <c r="BQ91" s="400"/>
      <c r="BR91" s="97"/>
      <c r="BS91" s="400"/>
      <c r="BT91" s="97"/>
      <c r="BU91" s="400"/>
      <c r="BV91" s="328"/>
      <c r="BW91" s="329"/>
      <c r="BX91" s="97"/>
      <c r="BY91" s="400"/>
      <c r="BZ91" s="357"/>
      <c r="CA91" s="400"/>
      <c r="CB91" s="97"/>
      <c r="CC91" s="400"/>
      <c r="CD91" s="97"/>
      <c r="CE91" s="400"/>
      <c r="CF91" s="97"/>
      <c r="CG91" s="400"/>
      <c r="CH91" s="97"/>
      <c r="CI91" s="400"/>
      <c r="CJ91" s="357"/>
      <c r="CK91" s="400"/>
      <c r="CL91" s="97"/>
      <c r="CM91" s="400"/>
      <c r="CN91" s="97"/>
      <c r="CO91" s="400"/>
      <c r="CP91" s="357"/>
      <c r="CQ91" s="400"/>
      <c r="CR91" s="357"/>
      <c r="CS91" s="400"/>
      <c r="CT91" s="357"/>
      <c r="CU91" s="400"/>
      <c r="CV91" s="97"/>
      <c r="CW91" s="400"/>
      <c r="CX91" s="97"/>
      <c r="CY91" s="400"/>
      <c r="CZ91" s="97"/>
      <c r="DA91" s="400"/>
      <c r="DB91" s="357"/>
      <c r="DC91" s="400"/>
      <c r="DD91" s="97"/>
      <c r="DE91" s="400"/>
      <c r="DF91" s="97"/>
      <c r="DG91" s="400"/>
      <c r="DH91" s="97"/>
      <c r="DI91" s="400"/>
      <c r="DJ91" s="97"/>
      <c r="DK91" s="400"/>
      <c r="DL91" s="97"/>
      <c r="DM91" s="400"/>
      <c r="DN91" s="97"/>
      <c r="DO91" s="400"/>
      <c r="DP91" s="97"/>
      <c r="DQ91" s="400"/>
      <c r="DR91" s="97"/>
      <c r="DS91" s="400"/>
      <c r="DT91" s="97"/>
      <c r="DU91" s="400"/>
      <c r="DV91" s="97"/>
      <c r="DW91" s="400"/>
      <c r="DX91" s="97"/>
      <c r="DY91" s="400"/>
      <c r="DZ91" s="97"/>
      <c r="EA91" s="401"/>
      <c r="EB91" s="97"/>
      <c r="EC91" s="400"/>
      <c r="ED91" s="97"/>
      <c r="EE91" s="400"/>
      <c r="EF91" s="97"/>
      <c r="EG91" s="400"/>
      <c r="EH91" s="97"/>
      <c r="EI91" s="400"/>
      <c r="EJ91" s="97"/>
      <c r="EK91" s="400"/>
      <c r="EL91" s="402">
        <f t="shared" si="114"/>
        <v>0</v>
      </c>
      <c r="EM91" s="402">
        <f t="shared" si="114"/>
        <v>0</v>
      </c>
    </row>
    <row r="92" spans="1:143" ht="30" x14ac:dyDescent="0.25">
      <c r="A92" s="91"/>
      <c r="B92" s="91">
        <v>56</v>
      </c>
      <c r="C92" s="245" t="s">
        <v>1049</v>
      </c>
      <c r="D92" s="278" t="s">
        <v>500</v>
      </c>
      <c r="E92" s="246">
        <v>13540</v>
      </c>
      <c r="F92" s="163">
        <v>4.4000000000000004</v>
      </c>
      <c r="G92" s="93"/>
      <c r="H92" s="247">
        <v>1</v>
      </c>
      <c r="I92" s="248"/>
      <c r="J92" s="164">
        <v>1.4</v>
      </c>
      <c r="K92" s="164">
        <v>1.68</v>
      </c>
      <c r="L92" s="164">
        <v>2.23</v>
      </c>
      <c r="M92" s="165">
        <v>2.57</v>
      </c>
      <c r="N92" s="97"/>
      <c r="O92" s="400"/>
      <c r="P92" s="366"/>
      <c r="Q92" s="400"/>
      <c r="R92" s="357"/>
      <c r="S92" s="357"/>
      <c r="T92" s="97"/>
      <c r="U92" s="400"/>
      <c r="V92" s="97"/>
      <c r="W92" s="357"/>
      <c r="X92" s="97"/>
      <c r="Y92" s="400"/>
      <c r="Z92" s="357"/>
      <c r="AA92" s="400"/>
      <c r="AB92" s="357"/>
      <c r="AC92" s="400"/>
      <c r="AD92" s="357"/>
      <c r="AE92" s="400"/>
      <c r="AF92" s="357"/>
      <c r="AG92" s="400"/>
      <c r="AH92" s="97"/>
      <c r="AI92" s="400"/>
      <c r="AJ92" s="357"/>
      <c r="AK92" s="357"/>
      <c r="AL92" s="97"/>
      <c r="AM92" s="400"/>
      <c r="AN92" s="97"/>
      <c r="AO92" s="400"/>
      <c r="AP92" s="357"/>
      <c r="AQ92" s="400"/>
      <c r="AR92" s="357"/>
      <c r="AS92" s="400"/>
      <c r="AT92" s="97"/>
      <c r="AU92" s="400"/>
      <c r="AV92" s="97"/>
      <c r="AW92" s="357"/>
      <c r="AX92" s="97"/>
      <c r="AY92" s="400"/>
      <c r="AZ92" s="97"/>
      <c r="BA92" s="400"/>
      <c r="BB92" s="97"/>
      <c r="BC92" s="400"/>
      <c r="BD92" s="97"/>
      <c r="BE92" s="400"/>
      <c r="BF92" s="97"/>
      <c r="BG92" s="400"/>
      <c r="BH92" s="97"/>
      <c r="BI92" s="400"/>
      <c r="BJ92" s="97"/>
      <c r="BK92" s="400"/>
      <c r="BL92" s="97"/>
      <c r="BM92" s="400"/>
      <c r="BN92" s="97"/>
      <c r="BO92" s="400"/>
      <c r="BP92" s="97"/>
      <c r="BQ92" s="400"/>
      <c r="BR92" s="97"/>
      <c r="BS92" s="400"/>
      <c r="BT92" s="97"/>
      <c r="BU92" s="400"/>
      <c r="BV92" s="328"/>
      <c r="BW92" s="329"/>
      <c r="BX92" s="97"/>
      <c r="BY92" s="400"/>
      <c r="BZ92" s="357"/>
      <c r="CA92" s="400"/>
      <c r="CB92" s="97"/>
      <c r="CC92" s="400"/>
      <c r="CD92" s="97"/>
      <c r="CE92" s="400"/>
      <c r="CF92" s="97"/>
      <c r="CG92" s="400"/>
      <c r="CH92" s="97"/>
      <c r="CI92" s="400"/>
      <c r="CJ92" s="357"/>
      <c r="CK92" s="400"/>
      <c r="CL92" s="97"/>
      <c r="CM92" s="400"/>
      <c r="CN92" s="97"/>
      <c r="CO92" s="400"/>
      <c r="CP92" s="357"/>
      <c r="CQ92" s="400"/>
      <c r="CR92" s="357"/>
      <c r="CS92" s="400"/>
      <c r="CT92" s="357"/>
      <c r="CU92" s="400"/>
      <c r="CV92" s="97"/>
      <c r="CW92" s="400"/>
      <c r="CX92" s="97"/>
      <c r="CY92" s="400"/>
      <c r="CZ92" s="97"/>
      <c r="DA92" s="400"/>
      <c r="DB92" s="357"/>
      <c r="DC92" s="400"/>
      <c r="DD92" s="97"/>
      <c r="DE92" s="400"/>
      <c r="DF92" s="97"/>
      <c r="DG92" s="400"/>
      <c r="DH92" s="97"/>
      <c r="DI92" s="400"/>
      <c r="DJ92" s="97"/>
      <c r="DK92" s="400"/>
      <c r="DL92" s="97"/>
      <c r="DM92" s="400"/>
      <c r="DN92" s="97"/>
      <c r="DO92" s="400"/>
      <c r="DP92" s="97"/>
      <c r="DQ92" s="400"/>
      <c r="DR92" s="97"/>
      <c r="DS92" s="400"/>
      <c r="DT92" s="97"/>
      <c r="DU92" s="400"/>
      <c r="DV92" s="97"/>
      <c r="DW92" s="400"/>
      <c r="DX92" s="97"/>
      <c r="DY92" s="400"/>
      <c r="DZ92" s="97"/>
      <c r="EA92" s="401"/>
      <c r="EB92" s="97"/>
      <c r="EC92" s="400"/>
      <c r="ED92" s="97"/>
      <c r="EE92" s="400"/>
      <c r="EF92" s="97"/>
      <c r="EG92" s="400"/>
      <c r="EH92" s="97"/>
      <c r="EI92" s="400"/>
      <c r="EJ92" s="97"/>
      <c r="EK92" s="400"/>
      <c r="EL92" s="402">
        <f t="shared" si="114"/>
        <v>0</v>
      </c>
      <c r="EM92" s="402">
        <f t="shared" si="114"/>
        <v>0</v>
      </c>
    </row>
    <row r="93" spans="1:143" ht="30" x14ac:dyDescent="0.25">
      <c r="A93" s="91"/>
      <c r="B93" s="91">
        <v>57</v>
      </c>
      <c r="C93" s="245" t="s">
        <v>1050</v>
      </c>
      <c r="D93" s="278" t="s">
        <v>502</v>
      </c>
      <c r="E93" s="246">
        <v>13540</v>
      </c>
      <c r="F93" s="157">
        <v>8.2100000000000009</v>
      </c>
      <c r="G93" s="93"/>
      <c r="H93" s="247">
        <v>1</v>
      </c>
      <c r="I93" s="248"/>
      <c r="J93" s="164">
        <v>1.4</v>
      </c>
      <c r="K93" s="164">
        <v>1.68</v>
      </c>
      <c r="L93" s="164">
        <v>2.23</v>
      </c>
      <c r="M93" s="165">
        <v>2.57</v>
      </c>
      <c r="N93" s="97"/>
      <c r="O93" s="400"/>
      <c r="P93" s="366"/>
      <c r="Q93" s="400"/>
      <c r="R93" s="357"/>
      <c r="S93" s="357"/>
      <c r="T93" s="97"/>
      <c r="U93" s="400"/>
      <c r="V93" s="97"/>
      <c r="W93" s="357"/>
      <c r="X93" s="97"/>
      <c r="Y93" s="400"/>
      <c r="Z93" s="357"/>
      <c r="AA93" s="400"/>
      <c r="AB93" s="357"/>
      <c r="AC93" s="400"/>
      <c r="AD93" s="357"/>
      <c r="AE93" s="400"/>
      <c r="AF93" s="357"/>
      <c r="AG93" s="400"/>
      <c r="AH93" s="97"/>
      <c r="AI93" s="400"/>
      <c r="AJ93" s="357"/>
      <c r="AK93" s="357"/>
      <c r="AL93" s="97"/>
      <c r="AM93" s="400"/>
      <c r="AN93" s="97"/>
      <c r="AO93" s="400"/>
      <c r="AP93" s="357"/>
      <c r="AQ93" s="400"/>
      <c r="AR93" s="357"/>
      <c r="AS93" s="400"/>
      <c r="AT93" s="97"/>
      <c r="AU93" s="400"/>
      <c r="AV93" s="97"/>
      <c r="AW93" s="357"/>
      <c r="AX93" s="97"/>
      <c r="AY93" s="400"/>
      <c r="AZ93" s="97"/>
      <c r="BA93" s="400"/>
      <c r="BB93" s="97"/>
      <c r="BC93" s="400"/>
      <c r="BD93" s="97"/>
      <c r="BE93" s="400"/>
      <c r="BF93" s="97"/>
      <c r="BG93" s="400"/>
      <c r="BH93" s="97"/>
      <c r="BI93" s="400"/>
      <c r="BJ93" s="97"/>
      <c r="BK93" s="400"/>
      <c r="BL93" s="97"/>
      <c r="BM93" s="400"/>
      <c r="BN93" s="97"/>
      <c r="BO93" s="400"/>
      <c r="BP93" s="97"/>
      <c r="BQ93" s="400"/>
      <c r="BR93" s="97"/>
      <c r="BS93" s="400"/>
      <c r="BT93" s="97"/>
      <c r="BU93" s="400"/>
      <c r="BV93" s="328"/>
      <c r="BW93" s="329"/>
      <c r="BX93" s="97"/>
      <c r="BY93" s="400"/>
      <c r="BZ93" s="357"/>
      <c r="CA93" s="400"/>
      <c r="CB93" s="97"/>
      <c r="CC93" s="400"/>
      <c r="CD93" s="97"/>
      <c r="CE93" s="400"/>
      <c r="CF93" s="97"/>
      <c r="CG93" s="400"/>
      <c r="CH93" s="97"/>
      <c r="CI93" s="400"/>
      <c r="CJ93" s="357"/>
      <c r="CK93" s="400"/>
      <c r="CL93" s="97"/>
      <c r="CM93" s="400"/>
      <c r="CN93" s="97"/>
      <c r="CO93" s="400"/>
      <c r="CP93" s="357"/>
      <c r="CQ93" s="400"/>
      <c r="CR93" s="357"/>
      <c r="CS93" s="400"/>
      <c r="CT93" s="357"/>
      <c r="CU93" s="400"/>
      <c r="CV93" s="97"/>
      <c r="CW93" s="400"/>
      <c r="CX93" s="97"/>
      <c r="CY93" s="400"/>
      <c r="CZ93" s="97"/>
      <c r="DA93" s="400"/>
      <c r="DB93" s="357"/>
      <c r="DC93" s="400"/>
      <c r="DD93" s="97"/>
      <c r="DE93" s="400"/>
      <c r="DF93" s="97"/>
      <c r="DG93" s="400"/>
      <c r="DH93" s="97"/>
      <c r="DI93" s="400"/>
      <c r="DJ93" s="97"/>
      <c r="DK93" s="400"/>
      <c r="DL93" s="97"/>
      <c r="DM93" s="400"/>
      <c r="DN93" s="97"/>
      <c r="DO93" s="400"/>
      <c r="DP93" s="97"/>
      <c r="DQ93" s="400"/>
      <c r="DR93" s="97"/>
      <c r="DS93" s="400"/>
      <c r="DT93" s="97"/>
      <c r="DU93" s="400"/>
      <c r="DV93" s="97"/>
      <c r="DW93" s="400"/>
      <c r="DX93" s="97"/>
      <c r="DY93" s="400"/>
      <c r="DZ93" s="97"/>
      <c r="EA93" s="401"/>
      <c r="EB93" s="97"/>
      <c r="EC93" s="400"/>
      <c r="ED93" s="97"/>
      <c r="EE93" s="400"/>
      <c r="EF93" s="97"/>
      <c r="EG93" s="400"/>
      <c r="EH93" s="97"/>
      <c r="EI93" s="400"/>
      <c r="EJ93" s="97"/>
      <c r="EK93" s="400"/>
      <c r="EL93" s="402">
        <f t="shared" si="114"/>
        <v>0</v>
      </c>
      <c r="EM93" s="402">
        <f t="shared" si="114"/>
        <v>0</v>
      </c>
    </row>
    <row r="94" spans="1:143" ht="30" x14ac:dyDescent="0.25">
      <c r="A94" s="91"/>
      <c r="B94" s="91">
        <v>58</v>
      </c>
      <c r="C94" s="245" t="s">
        <v>1051</v>
      </c>
      <c r="D94" s="278" t="s">
        <v>504</v>
      </c>
      <c r="E94" s="246">
        <v>13540</v>
      </c>
      <c r="F94" s="163">
        <v>14.4</v>
      </c>
      <c r="G94" s="93"/>
      <c r="H94" s="247">
        <v>1</v>
      </c>
      <c r="I94" s="248"/>
      <c r="J94" s="164">
        <v>1.4</v>
      </c>
      <c r="K94" s="164">
        <v>1.68</v>
      </c>
      <c r="L94" s="164">
        <v>2.23</v>
      </c>
      <c r="M94" s="165">
        <v>2.57</v>
      </c>
      <c r="N94" s="97"/>
      <c r="O94" s="400"/>
      <c r="P94" s="366"/>
      <c r="Q94" s="400"/>
      <c r="R94" s="357"/>
      <c r="S94" s="357"/>
      <c r="T94" s="97"/>
      <c r="U94" s="400"/>
      <c r="V94" s="97"/>
      <c r="W94" s="357"/>
      <c r="X94" s="97"/>
      <c r="Y94" s="400"/>
      <c r="Z94" s="357"/>
      <c r="AA94" s="400"/>
      <c r="AB94" s="357"/>
      <c r="AC94" s="400"/>
      <c r="AD94" s="357"/>
      <c r="AE94" s="400"/>
      <c r="AF94" s="357"/>
      <c r="AG94" s="400"/>
      <c r="AH94" s="97"/>
      <c r="AI94" s="400"/>
      <c r="AJ94" s="357"/>
      <c r="AK94" s="357"/>
      <c r="AL94" s="97"/>
      <c r="AM94" s="400"/>
      <c r="AN94" s="97"/>
      <c r="AO94" s="400"/>
      <c r="AP94" s="357"/>
      <c r="AQ94" s="400"/>
      <c r="AR94" s="357"/>
      <c r="AS94" s="400"/>
      <c r="AT94" s="97"/>
      <c r="AU94" s="400"/>
      <c r="AV94" s="97"/>
      <c r="AW94" s="357"/>
      <c r="AX94" s="97"/>
      <c r="AY94" s="400"/>
      <c r="AZ94" s="97"/>
      <c r="BA94" s="400"/>
      <c r="BB94" s="97"/>
      <c r="BC94" s="400"/>
      <c r="BD94" s="97"/>
      <c r="BE94" s="400"/>
      <c r="BF94" s="97"/>
      <c r="BG94" s="400"/>
      <c r="BH94" s="97"/>
      <c r="BI94" s="400"/>
      <c r="BJ94" s="97"/>
      <c r="BK94" s="400"/>
      <c r="BL94" s="97"/>
      <c r="BM94" s="400"/>
      <c r="BN94" s="97"/>
      <c r="BO94" s="400"/>
      <c r="BP94" s="97"/>
      <c r="BQ94" s="400"/>
      <c r="BR94" s="97"/>
      <c r="BS94" s="400"/>
      <c r="BT94" s="97"/>
      <c r="BU94" s="400"/>
      <c r="BV94" s="328"/>
      <c r="BW94" s="329"/>
      <c r="BX94" s="97"/>
      <c r="BY94" s="400"/>
      <c r="BZ94" s="357"/>
      <c r="CA94" s="400"/>
      <c r="CB94" s="97"/>
      <c r="CC94" s="400"/>
      <c r="CD94" s="97"/>
      <c r="CE94" s="400"/>
      <c r="CF94" s="97"/>
      <c r="CG94" s="400"/>
      <c r="CH94" s="97"/>
      <c r="CI94" s="400"/>
      <c r="CJ94" s="357"/>
      <c r="CK94" s="400"/>
      <c r="CL94" s="97"/>
      <c r="CM94" s="400"/>
      <c r="CN94" s="97"/>
      <c r="CO94" s="400"/>
      <c r="CP94" s="357"/>
      <c r="CQ94" s="400"/>
      <c r="CR94" s="357"/>
      <c r="CS94" s="400"/>
      <c r="CT94" s="357"/>
      <c r="CU94" s="400"/>
      <c r="CV94" s="97"/>
      <c r="CW94" s="400"/>
      <c r="CX94" s="97"/>
      <c r="CY94" s="400"/>
      <c r="CZ94" s="97"/>
      <c r="DA94" s="400"/>
      <c r="DB94" s="357"/>
      <c r="DC94" s="400"/>
      <c r="DD94" s="97"/>
      <c r="DE94" s="400"/>
      <c r="DF94" s="97"/>
      <c r="DG94" s="400"/>
      <c r="DH94" s="97"/>
      <c r="DI94" s="400"/>
      <c r="DJ94" s="97"/>
      <c r="DK94" s="400"/>
      <c r="DL94" s="97"/>
      <c r="DM94" s="400"/>
      <c r="DN94" s="97"/>
      <c r="DO94" s="400"/>
      <c r="DP94" s="97"/>
      <c r="DQ94" s="400"/>
      <c r="DR94" s="97"/>
      <c r="DS94" s="400"/>
      <c r="DT94" s="97"/>
      <c r="DU94" s="400"/>
      <c r="DV94" s="97"/>
      <c r="DW94" s="400"/>
      <c r="DX94" s="97"/>
      <c r="DY94" s="400"/>
      <c r="DZ94" s="97"/>
      <c r="EA94" s="401"/>
      <c r="EB94" s="97"/>
      <c r="EC94" s="400"/>
      <c r="ED94" s="97"/>
      <c r="EE94" s="400"/>
      <c r="EF94" s="97"/>
      <c r="EG94" s="400"/>
      <c r="EH94" s="97"/>
      <c r="EI94" s="400"/>
      <c r="EJ94" s="97"/>
      <c r="EK94" s="400"/>
      <c r="EL94" s="402">
        <f t="shared" si="114"/>
        <v>0</v>
      </c>
      <c r="EM94" s="402">
        <f t="shared" si="114"/>
        <v>0</v>
      </c>
    </row>
    <row r="95" spans="1:143" ht="30" x14ac:dyDescent="0.25">
      <c r="A95" s="91"/>
      <c r="B95" s="91">
        <v>59</v>
      </c>
      <c r="C95" s="245" t="s">
        <v>1052</v>
      </c>
      <c r="D95" s="278" t="s">
        <v>506</v>
      </c>
      <c r="E95" s="246">
        <v>13540</v>
      </c>
      <c r="F95" s="157">
        <v>26.14</v>
      </c>
      <c r="G95" s="93"/>
      <c r="H95" s="247">
        <v>1</v>
      </c>
      <c r="I95" s="248"/>
      <c r="J95" s="164">
        <v>1.4</v>
      </c>
      <c r="K95" s="164">
        <v>1.68</v>
      </c>
      <c r="L95" s="164">
        <v>2.23</v>
      </c>
      <c r="M95" s="165">
        <v>2.57</v>
      </c>
      <c r="N95" s="97"/>
      <c r="O95" s="400"/>
      <c r="P95" s="366"/>
      <c r="Q95" s="400"/>
      <c r="R95" s="357"/>
      <c r="S95" s="357"/>
      <c r="T95" s="97"/>
      <c r="U95" s="400"/>
      <c r="V95" s="97"/>
      <c r="W95" s="357"/>
      <c r="X95" s="97"/>
      <c r="Y95" s="400"/>
      <c r="Z95" s="357"/>
      <c r="AA95" s="400"/>
      <c r="AB95" s="357"/>
      <c r="AC95" s="400"/>
      <c r="AD95" s="357"/>
      <c r="AE95" s="400"/>
      <c r="AF95" s="357"/>
      <c r="AG95" s="400"/>
      <c r="AH95" s="97"/>
      <c r="AI95" s="400"/>
      <c r="AJ95" s="357"/>
      <c r="AK95" s="357"/>
      <c r="AL95" s="97"/>
      <c r="AM95" s="400"/>
      <c r="AN95" s="97"/>
      <c r="AO95" s="400"/>
      <c r="AP95" s="357"/>
      <c r="AQ95" s="400"/>
      <c r="AR95" s="357"/>
      <c r="AS95" s="400"/>
      <c r="AT95" s="97"/>
      <c r="AU95" s="400"/>
      <c r="AV95" s="97"/>
      <c r="AW95" s="357"/>
      <c r="AX95" s="97"/>
      <c r="AY95" s="400"/>
      <c r="AZ95" s="97"/>
      <c r="BA95" s="400"/>
      <c r="BB95" s="97"/>
      <c r="BC95" s="400"/>
      <c r="BD95" s="97"/>
      <c r="BE95" s="400"/>
      <c r="BF95" s="97"/>
      <c r="BG95" s="400"/>
      <c r="BH95" s="97"/>
      <c r="BI95" s="400"/>
      <c r="BJ95" s="97"/>
      <c r="BK95" s="400"/>
      <c r="BL95" s="97"/>
      <c r="BM95" s="400"/>
      <c r="BN95" s="97"/>
      <c r="BO95" s="400"/>
      <c r="BP95" s="97"/>
      <c r="BQ95" s="400"/>
      <c r="BR95" s="97"/>
      <c r="BS95" s="400"/>
      <c r="BT95" s="97"/>
      <c r="BU95" s="400"/>
      <c r="BV95" s="328"/>
      <c r="BW95" s="329"/>
      <c r="BX95" s="97"/>
      <c r="BY95" s="400"/>
      <c r="BZ95" s="357"/>
      <c r="CA95" s="400"/>
      <c r="CB95" s="97"/>
      <c r="CC95" s="400"/>
      <c r="CD95" s="97"/>
      <c r="CE95" s="400"/>
      <c r="CF95" s="97"/>
      <c r="CG95" s="400"/>
      <c r="CH95" s="97"/>
      <c r="CI95" s="400"/>
      <c r="CJ95" s="357"/>
      <c r="CK95" s="400"/>
      <c r="CL95" s="97"/>
      <c r="CM95" s="400"/>
      <c r="CN95" s="97"/>
      <c r="CO95" s="400"/>
      <c r="CP95" s="357"/>
      <c r="CQ95" s="400"/>
      <c r="CR95" s="357"/>
      <c r="CS95" s="400"/>
      <c r="CT95" s="357"/>
      <c r="CU95" s="400"/>
      <c r="CV95" s="97"/>
      <c r="CW95" s="400"/>
      <c r="CX95" s="97"/>
      <c r="CY95" s="400"/>
      <c r="CZ95" s="97"/>
      <c r="DA95" s="400"/>
      <c r="DB95" s="357"/>
      <c r="DC95" s="400"/>
      <c r="DD95" s="97"/>
      <c r="DE95" s="400"/>
      <c r="DF95" s="97"/>
      <c r="DG95" s="400"/>
      <c r="DH95" s="97"/>
      <c r="DI95" s="400"/>
      <c r="DJ95" s="97"/>
      <c r="DK95" s="400"/>
      <c r="DL95" s="97"/>
      <c r="DM95" s="400"/>
      <c r="DN95" s="97"/>
      <c r="DO95" s="400"/>
      <c r="DP95" s="97"/>
      <c r="DQ95" s="400"/>
      <c r="DR95" s="97"/>
      <c r="DS95" s="400"/>
      <c r="DT95" s="97"/>
      <c r="DU95" s="400"/>
      <c r="DV95" s="97"/>
      <c r="DW95" s="400"/>
      <c r="DX95" s="97"/>
      <c r="DY95" s="400"/>
      <c r="DZ95" s="97"/>
      <c r="EA95" s="401"/>
      <c r="EB95" s="97"/>
      <c r="EC95" s="400"/>
      <c r="ED95" s="97"/>
      <c r="EE95" s="400"/>
      <c r="EF95" s="97"/>
      <c r="EG95" s="400"/>
      <c r="EH95" s="97"/>
      <c r="EI95" s="400"/>
      <c r="EJ95" s="97"/>
      <c r="EK95" s="400"/>
      <c r="EL95" s="402">
        <f t="shared" si="114"/>
        <v>0</v>
      </c>
      <c r="EM95" s="402">
        <f t="shared" si="114"/>
        <v>0</v>
      </c>
    </row>
    <row r="96" spans="1:143" ht="30" x14ac:dyDescent="0.25">
      <c r="A96" s="91"/>
      <c r="B96" s="91">
        <v>60</v>
      </c>
      <c r="C96" s="245" t="s">
        <v>1053</v>
      </c>
      <c r="D96" s="278" t="s">
        <v>508</v>
      </c>
      <c r="E96" s="246">
        <v>13540</v>
      </c>
      <c r="F96" s="157">
        <v>36.44</v>
      </c>
      <c r="G96" s="93"/>
      <c r="H96" s="247">
        <v>1</v>
      </c>
      <c r="I96" s="248"/>
      <c r="J96" s="164">
        <v>1.4</v>
      </c>
      <c r="K96" s="164">
        <v>1.68</v>
      </c>
      <c r="L96" s="164">
        <v>2.23</v>
      </c>
      <c r="M96" s="165">
        <v>2.57</v>
      </c>
      <c r="N96" s="97"/>
      <c r="O96" s="400"/>
      <c r="P96" s="366"/>
      <c r="Q96" s="400"/>
      <c r="R96" s="357"/>
      <c r="S96" s="357"/>
      <c r="T96" s="97"/>
      <c r="U96" s="400"/>
      <c r="V96" s="97"/>
      <c r="W96" s="357"/>
      <c r="X96" s="97"/>
      <c r="Y96" s="400"/>
      <c r="Z96" s="357"/>
      <c r="AA96" s="400"/>
      <c r="AB96" s="357"/>
      <c r="AC96" s="400"/>
      <c r="AD96" s="357"/>
      <c r="AE96" s="400"/>
      <c r="AF96" s="357"/>
      <c r="AG96" s="400"/>
      <c r="AH96" s="97"/>
      <c r="AI96" s="400"/>
      <c r="AJ96" s="357"/>
      <c r="AK96" s="357"/>
      <c r="AL96" s="97"/>
      <c r="AM96" s="400"/>
      <c r="AN96" s="97"/>
      <c r="AO96" s="400"/>
      <c r="AP96" s="357"/>
      <c r="AQ96" s="400"/>
      <c r="AR96" s="357"/>
      <c r="AS96" s="400"/>
      <c r="AT96" s="97"/>
      <c r="AU96" s="400"/>
      <c r="AV96" s="97"/>
      <c r="AW96" s="357"/>
      <c r="AX96" s="97"/>
      <c r="AY96" s="400"/>
      <c r="AZ96" s="97"/>
      <c r="BA96" s="400"/>
      <c r="BB96" s="97"/>
      <c r="BC96" s="400"/>
      <c r="BD96" s="97"/>
      <c r="BE96" s="400"/>
      <c r="BF96" s="97"/>
      <c r="BG96" s="400"/>
      <c r="BH96" s="97"/>
      <c r="BI96" s="400"/>
      <c r="BJ96" s="97"/>
      <c r="BK96" s="400"/>
      <c r="BL96" s="97"/>
      <c r="BM96" s="400"/>
      <c r="BN96" s="97"/>
      <c r="BO96" s="400"/>
      <c r="BP96" s="97"/>
      <c r="BQ96" s="400"/>
      <c r="BR96" s="97"/>
      <c r="BS96" s="400"/>
      <c r="BT96" s="97"/>
      <c r="BU96" s="400"/>
      <c r="BV96" s="328"/>
      <c r="BW96" s="329"/>
      <c r="BX96" s="97"/>
      <c r="BY96" s="400"/>
      <c r="BZ96" s="357"/>
      <c r="CA96" s="400"/>
      <c r="CB96" s="97"/>
      <c r="CC96" s="400"/>
      <c r="CD96" s="97"/>
      <c r="CE96" s="400"/>
      <c r="CF96" s="97"/>
      <c r="CG96" s="400"/>
      <c r="CH96" s="97"/>
      <c r="CI96" s="400"/>
      <c r="CJ96" s="357"/>
      <c r="CK96" s="400"/>
      <c r="CL96" s="97"/>
      <c r="CM96" s="400"/>
      <c r="CN96" s="97"/>
      <c r="CO96" s="400"/>
      <c r="CP96" s="357"/>
      <c r="CQ96" s="400"/>
      <c r="CR96" s="357"/>
      <c r="CS96" s="400"/>
      <c r="CT96" s="357"/>
      <c r="CU96" s="400"/>
      <c r="CV96" s="97"/>
      <c r="CW96" s="400"/>
      <c r="CX96" s="97"/>
      <c r="CY96" s="400"/>
      <c r="CZ96" s="97"/>
      <c r="DA96" s="400"/>
      <c r="DB96" s="357"/>
      <c r="DC96" s="400"/>
      <c r="DD96" s="97"/>
      <c r="DE96" s="400"/>
      <c r="DF96" s="97"/>
      <c r="DG96" s="400"/>
      <c r="DH96" s="97"/>
      <c r="DI96" s="400"/>
      <c r="DJ96" s="97"/>
      <c r="DK96" s="400"/>
      <c r="DL96" s="97"/>
      <c r="DM96" s="400"/>
      <c r="DN96" s="97"/>
      <c r="DO96" s="400"/>
      <c r="DP96" s="97"/>
      <c r="DQ96" s="400"/>
      <c r="DR96" s="97"/>
      <c r="DS96" s="400"/>
      <c r="DT96" s="97"/>
      <c r="DU96" s="400"/>
      <c r="DV96" s="97"/>
      <c r="DW96" s="400"/>
      <c r="DX96" s="97"/>
      <c r="DY96" s="400"/>
      <c r="DZ96" s="97"/>
      <c r="EA96" s="401"/>
      <c r="EB96" s="97"/>
      <c r="EC96" s="400"/>
      <c r="ED96" s="97"/>
      <c r="EE96" s="400"/>
      <c r="EF96" s="97"/>
      <c r="EG96" s="400"/>
      <c r="EH96" s="97"/>
      <c r="EI96" s="400"/>
      <c r="EJ96" s="97"/>
      <c r="EK96" s="400"/>
      <c r="EL96" s="402">
        <f t="shared" si="114"/>
        <v>0</v>
      </c>
      <c r="EM96" s="402">
        <f t="shared" si="114"/>
        <v>0</v>
      </c>
    </row>
    <row r="97" spans="1:143" ht="30" x14ac:dyDescent="0.25">
      <c r="A97" s="91"/>
      <c r="B97" s="91">
        <v>61</v>
      </c>
      <c r="C97" s="245" t="s">
        <v>1054</v>
      </c>
      <c r="D97" s="92" t="s">
        <v>414</v>
      </c>
      <c r="E97" s="246">
        <v>13540</v>
      </c>
      <c r="F97" s="93">
        <v>2.35</v>
      </c>
      <c r="G97" s="93"/>
      <c r="H97" s="247">
        <v>1</v>
      </c>
      <c r="I97" s="248"/>
      <c r="J97" s="95">
        <v>1.4</v>
      </c>
      <c r="K97" s="95">
        <v>1.68</v>
      </c>
      <c r="L97" s="95">
        <v>2.23</v>
      </c>
      <c r="M97" s="96">
        <v>2.57</v>
      </c>
      <c r="N97" s="97"/>
      <c r="O97" s="400">
        <f t="shared" si="113"/>
        <v>0</v>
      </c>
      <c r="P97" s="357"/>
      <c r="Q97" s="400">
        <f t="shared" ref="Q97:Q108" si="115">P97*E97*F97*H97*J97*$Q$10</f>
        <v>0</v>
      </c>
      <c r="R97" s="357">
        <v>150</v>
      </c>
      <c r="S97" s="357">
        <f t="shared" ref="S97:S113" si="116">R97*E97*F97*H97*J97*$S$10</f>
        <v>6681990</v>
      </c>
      <c r="T97" s="97"/>
      <c r="U97" s="400">
        <f t="shared" ref="U97:U108" si="117">SUM(T97*E97*F97*H97*J97*$U$10)</f>
        <v>0</v>
      </c>
      <c r="V97" s="97"/>
      <c r="W97" s="357">
        <f t="shared" ref="W97:W108" si="118">SUM(V97*E97*F97*H97*J97*$W$10)</f>
        <v>0</v>
      </c>
      <c r="X97" s="97"/>
      <c r="Y97" s="400">
        <f t="shared" ref="Y97:Y108" si="119">SUM(X97*E97*F97*H97*J97*$Y$10)</f>
        <v>0</v>
      </c>
      <c r="Z97" s="357"/>
      <c r="AA97" s="400">
        <f t="shared" ref="AA97:AA108" si="120">SUM(Z97*E97*F97*H97*J97*$AA$10)</f>
        <v>0</v>
      </c>
      <c r="AB97" s="357"/>
      <c r="AC97" s="400">
        <f t="shared" ref="AC97:AC108" si="121">SUM(AB97*E97*F97*H97*J97*$AC$10)</f>
        <v>0</v>
      </c>
      <c r="AD97" s="357">
        <v>204</v>
      </c>
      <c r="AE97" s="400">
        <f t="shared" ref="AE97:AE108" si="122">SUM(AD97*E97*F97*H97*K97*$AE$10)</f>
        <v>10905007.68</v>
      </c>
      <c r="AF97" s="357"/>
      <c r="AG97" s="400">
        <f t="shared" ref="AG97:AG108" si="123">SUM(AF97*E97*F97*H97*K97*$AG$10)</f>
        <v>0</v>
      </c>
      <c r="AH97" s="97"/>
      <c r="AI97" s="400">
        <f t="shared" ref="AI97:AI108" si="124">SUM(AH97*E97*F97*H97*J97*$AI$10)</f>
        <v>0</v>
      </c>
      <c r="AJ97" s="357"/>
      <c r="AK97" s="357">
        <f t="shared" ref="AK97:AK108" si="125">SUM(AJ97*E97*F97*H97*J97*$AK$10)</f>
        <v>0</v>
      </c>
      <c r="AL97" s="97"/>
      <c r="AM97" s="400">
        <f t="shared" ref="AM97:AM108" si="126">SUM(AL97*E97*F97*H97*J97*$AM$10)</f>
        <v>0</v>
      </c>
      <c r="AN97" s="97"/>
      <c r="AO97" s="400">
        <f t="shared" ref="AO97:AO108" si="127">SUM(AN97*E97*F97*H97*J97*$AO$10)</f>
        <v>0</v>
      </c>
      <c r="AP97" s="357"/>
      <c r="AQ97" s="400">
        <f t="shared" ref="AQ97:AQ108" si="128">SUM(E97*F97*H97*J97*AP97*$AQ$10)</f>
        <v>0</v>
      </c>
      <c r="AR97" s="357"/>
      <c r="AS97" s="400">
        <f t="shared" ref="AS97:AS108" si="129">SUM(AR97*E97*F97*H97*J97*$AS$10)</f>
        <v>0</v>
      </c>
      <c r="AT97" s="97"/>
      <c r="AU97" s="400">
        <f t="shared" ref="AU97:AU108" si="130">SUM(AT97*E97*F97*H97*J97*$AU$10)</f>
        <v>0</v>
      </c>
      <c r="AV97" s="97">
        <v>15</v>
      </c>
      <c r="AW97" s="357">
        <f t="shared" ref="AW97:AW108" si="131">SUM(AV97*E97*F97*H97*J97*$AW$10)</f>
        <v>668199</v>
      </c>
      <c r="AX97" s="97"/>
      <c r="AY97" s="400">
        <f t="shared" ref="AY97:AY108" si="132">SUM(AX97*E97*F97*H97*J97*$AY$10)</f>
        <v>0</v>
      </c>
      <c r="AZ97" s="97"/>
      <c r="BA97" s="400">
        <f t="shared" ref="BA97:BA108" si="133">SUM(AZ97*E97*F97*H97*J97*$BA$10)</f>
        <v>0</v>
      </c>
      <c r="BB97" s="97"/>
      <c r="BC97" s="400">
        <f t="shared" ref="BC97:BC108" si="134">SUM(BB97*E97*F97*H97*J97*$BC$10)</f>
        <v>0</v>
      </c>
      <c r="BD97" s="97"/>
      <c r="BE97" s="400">
        <f t="shared" ref="BE97:BE108" si="135">SUM(BD97*E97*F97*H97*J97*$BE$10)</f>
        <v>0</v>
      </c>
      <c r="BF97" s="97"/>
      <c r="BG97" s="400">
        <f t="shared" ref="BG97:BG108" si="136">BF97*E97*F97*H97*J97*$BG$10</f>
        <v>0</v>
      </c>
      <c r="BH97" s="97"/>
      <c r="BI97" s="400">
        <f t="shared" ref="BI97:BI108" si="137">BH97*E97*F97*H97*J97*$BI$10</f>
        <v>0</v>
      </c>
      <c r="BJ97" s="97"/>
      <c r="BK97" s="400">
        <f t="shared" ref="BK97:BK108" si="138">BJ97*E97*F97*H97*J97*$BK$10</f>
        <v>0</v>
      </c>
      <c r="BL97" s="97"/>
      <c r="BM97" s="400">
        <f t="shared" ref="BM97:BM108" si="139">SUM(BL97*E97*F97*H97*J97*$BM$10)</f>
        <v>0</v>
      </c>
      <c r="BN97" s="97"/>
      <c r="BO97" s="400">
        <f t="shared" ref="BO97:BO108" si="140">SUM(BN97*E97*F97*H97*J97*$BO$10)</f>
        <v>0</v>
      </c>
      <c r="BP97" s="97"/>
      <c r="BQ97" s="400">
        <f t="shared" ref="BQ97:BQ108" si="141">SUM(BP97*E97*F97*H97*J97*$BQ$10)</f>
        <v>0</v>
      </c>
      <c r="BR97" s="97"/>
      <c r="BS97" s="400">
        <f t="shared" ref="BS97:BS108" si="142">SUM(BR97*E97*F97*H97*J97*$BS$10)</f>
        <v>0</v>
      </c>
      <c r="BT97" s="97"/>
      <c r="BU97" s="400">
        <f t="shared" ref="BU97:BU108" si="143">SUM(BT97*E97*F97*H97*J97*$BU$10)</f>
        <v>0</v>
      </c>
      <c r="BV97" s="328"/>
      <c r="BW97" s="329">
        <f t="shared" ref="BW97:BW108" si="144">BV97*E97*F97*H97*J97*$BW$10</f>
        <v>0</v>
      </c>
      <c r="BX97" s="97"/>
      <c r="BY97" s="400">
        <f t="shared" ref="BY97:BY108" si="145">SUM(BX97*E97*F97*H97*J97*$BY$10)</f>
        <v>0</v>
      </c>
      <c r="BZ97" s="357"/>
      <c r="CA97" s="400">
        <f t="shared" ref="CA97:CA108" si="146">SUM(BZ97*E97*F97*H97*J97*$CA$10)</f>
        <v>0</v>
      </c>
      <c r="CB97" s="97"/>
      <c r="CC97" s="400">
        <f t="shared" ref="CC97:CC108" si="147">SUM(CB97*E97*F97*H97*J97*$CC$10)</f>
        <v>0</v>
      </c>
      <c r="CD97" s="97"/>
      <c r="CE97" s="400">
        <f t="shared" ref="CE97:CE108" si="148">SUM(CD97*E97*F97*H97*J97*$CE$10)</f>
        <v>0</v>
      </c>
      <c r="CF97" s="97"/>
      <c r="CG97" s="400">
        <f t="shared" ref="CG97:CG108" si="149">CF97*E97*F97*H97*J97*$CG$10</f>
        <v>0</v>
      </c>
      <c r="CH97" s="97"/>
      <c r="CI97" s="400">
        <f t="shared" ref="CI97:CI108" si="150">SUM(CH97*E97*F97*H97*J97*$CI$10)</f>
        <v>0</v>
      </c>
      <c r="CJ97" s="357"/>
      <c r="CK97" s="400">
        <f t="shared" ref="CK97:CK108" si="151">SUM(CJ97*E97*F97*H97*K97*$CK$10)</f>
        <v>0</v>
      </c>
      <c r="CL97" s="97"/>
      <c r="CM97" s="400">
        <f t="shared" ref="CM97:CM108" si="152">SUM(CL97*E97*F97*H97*K97*$CM$10)</f>
        <v>0</v>
      </c>
      <c r="CN97" s="97"/>
      <c r="CO97" s="400">
        <f t="shared" ref="CO97:CO108" si="153">SUM(CN97*E97*F97*H97*K97*$CO$10)</f>
        <v>0</v>
      </c>
      <c r="CP97" s="357"/>
      <c r="CQ97" s="400">
        <f t="shared" ref="CQ97:CQ108" si="154">SUM(CP97*E97*F97*H97*K97*$CQ$10)</f>
        <v>0</v>
      </c>
      <c r="CR97" s="357"/>
      <c r="CS97" s="400">
        <f t="shared" ref="CS97:CS108" si="155">SUM(CR97*E97*F97*H97*K97*$CS$10)</f>
        <v>0</v>
      </c>
      <c r="CT97" s="357"/>
      <c r="CU97" s="400">
        <f t="shared" ref="CU97:CU108" si="156">SUM(CT97*E97*F97*H97*K97*$CU$10)</f>
        <v>0</v>
      </c>
      <c r="CV97" s="97"/>
      <c r="CW97" s="400">
        <f t="shared" ref="CW97:CW108" si="157">SUM(CV97*E97*F97*H97*K97*$CW$10)</f>
        <v>0</v>
      </c>
      <c r="CX97" s="97"/>
      <c r="CY97" s="400">
        <f t="shared" ref="CY97:CY108" si="158">SUM(CX97*E97*F97*H97*K97*$CY$10)</f>
        <v>0</v>
      </c>
      <c r="CZ97" s="97"/>
      <c r="DA97" s="400">
        <f t="shared" ref="DA97:DA108" si="159">SUM(CZ97*E97*F97*H97*K97*$DA$10)</f>
        <v>0</v>
      </c>
      <c r="DB97" s="357"/>
      <c r="DC97" s="400">
        <f t="shared" ref="DC97:DC108" si="160">SUM(DB97*E97*F97*H97*K97*$DC$10)</f>
        <v>0</v>
      </c>
      <c r="DD97" s="97"/>
      <c r="DE97" s="400">
        <f t="shared" ref="DE97:DE108" si="161">SUM(DD97*E97*F97*H97*K97*$DE$10)</f>
        <v>0</v>
      </c>
      <c r="DF97" s="97"/>
      <c r="DG97" s="400">
        <f t="shared" ref="DG97:DG108" si="162">SUM(DF97*E97*F97*H97*K97*$DG$10)</f>
        <v>0</v>
      </c>
      <c r="DH97" s="97"/>
      <c r="DI97" s="400">
        <f t="shared" ref="DI97:DI108" si="163">SUM(DH97*E97*F97*H97*K97*$DI$10)</f>
        <v>0</v>
      </c>
      <c r="DJ97" s="97"/>
      <c r="DK97" s="400">
        <f t="shared" ref="DK97:DK108" si="164">SUM(DJ97*E97*F97*H97*K97*$DK$10)</f>
        <v>0</v>
      </c>
      <c r="DL97" s="97"/>
      <c r="DM97" s="400">
        <f t="shared" ref="DM97:DM108" si="165">SUM(DL97*E97*F97*H97*K97*$DM$10)</f>
        <v>0</v>
      </c>
      <c r="DN97" s="97"/>
      <c r="DO97" s="400">
        <f t="shared" ref="DO97:DO108" si="166">DN97*E97*F97*H97*K97*$DO$10</f>
        <v>0</v>
      </c>
      <c r="DP97" s="97"/>
      <c r="DQ97" s="400">
        <f t="shared" ref="DQ97:DQ108" si="167">SUM(DP97*E97*F97*H97*K97*$DQ$10)</f>
        <v>0</v>
      </c>
      <c r="DR97" s="97"/>
      <c r="DS97" s="400">
        <f t="shared" ref="DS97:DS108" si="168">SUM(DR97*E97*F97*H97*K97*$DS$10)</f>
        <v>0</v>
      </c>
      <c r="DT97" s="97"/>
      <c r="DU97" s="400">
        <f t="shared" ref="DU97:DU108" si="169">SUM(DT97*E97*F97*H97*L97*$DU$10)</f>
        <v>0</v>
      </c>
      <c r="DV97" s="97"/>
      <c r="DW97" s="400">
        <f t="shared" ref="DW97:DW108" si="170">SUM(DV97*E97*F97*H97*M97*$DW$10)</f>
        <v>0</v>
      </c>
      <c r="DX97" s="97"/>
      <c r="DY97" s="400">
        <f t="shared" ref="DY97:DY108" si="171">SUM(DX97*E97*F97*H97*J97*$DY$10)</f>
        <v>0</v>
      </c>
      <c r="DZ97" s="97"/>
      <c r="EA97" s="401">
        <f t="shared" ref="EA97:EA108" si="172">SUM(DZ97*E97*F97*H97*J97*$EA$10)</f>
        <v>0</v>
      </c>
      <c r="EB97" s="97"/>
      <c r="EC97" s="400">
        <f t="shared" ref="EC97:EC108" si="173">SUM(EB97*E97*F97*H97*J97*$EC$10)</f>
        <v>0</v>
      </c>
      <c r="ED97" s="97"/>
      <c r="EE97" s="400">
        <f t="shared" ref="EE97:EE108" si="174">SUM(ED97*E97*F97*H97*J97*$EE$10)</f>
        <v>0</v>
      </c>
      <c r="EF97" s="97"/>
      <c r="EG97" s="400">
        <f t="shared" ref="EG97:EG108" si="175">EF97*E97*F97*H97*J97*$EG$10</f>
        <v>0</v>
      </c>
      <c r="EH97" s="97"/>
      <c r="EI97" s="400">
        <f t="shared" ref="EI97:EI108" si="176">EH97*E97*F97*H97*J97*$EI$10</f>
        <v>0</v>
      </c>
      <c r="EJ97" s="97"/>
      <c r="EK97" s="400"/>
      <c r="EL97" s="402">
        <f t="shared" si="114"/>
        <v>369</v>
      </c>
      <c r="EM97" s="402">
        <f t="shared" si="114"/>
        <v>18255196.68</v>
      </c>
    </row>
    <row r="98" spans="1:143" ht="30" x14ac:dyDescent="0.25">
      <c r="A98" s="91"/>
      <c r="B98" s="91">
        <v>62</v>
      </c>
      <c r="C98" s="245" t="s">
        <v>1055</v>
      </c>
      <c r="D98" s="92" t="s">
        <v>416</v>
      </c>
      <c r="E98" s="246">
        <v>13540</v>
      </c>
      <c r="F98" s="93">
        <v>2.48</v>
      </c>
      <c r="G98" s="108"/>
      <c r="H98" s="248">
        <v>1</v>
      </c>
      <c r="I98" s="287"/>
      <c r="J98" s="95">
        <v>1.4</v>
      </c>
      <c r="K98" s="95">
        <v>1.68</v>
      </c>
      <c r="L98" s="95">
        <v>2.23</v>
      </c>
      <c r="M98" s="96">
        <v>2.57</v>
      </c>
      <c r="N98" s="97">
        <v>1</v>
      </c>
      <c r="O98" s="400">
        <f t="shared" si="113"/>
        <v>47010.87999999999</v>
      </c>
      <c r="P98" s="366"/>
      <c r="Q98" s="400">
        <f t="shared" si="115"/>
        <v>0</v>
      </c>
      <c r="R98" s="357">
        <v>80</v>
      </c>
      <c r="S98" s="357">
        <f t="shared" si="116"/>
        <v>3760870.4</v>
      </c>
      <c r="T98" s="97"/>
      <c r="U98" s="400">
        <f t="shared" si="117"/>
        <v>0</v>
      </c>
      <c r="V98" s="97"/>
      <c r="W98" s="357">
        <f t="shared" si="118"/>
        <v>0</v>
      </c>
      <c r="X98" s="97"/>
      <c r="Y98" s="400">
        <f t="shared" si="119"/>
        <v>0</v>
      </c>
      <c r="Z98" s="357"/>
      <c r="AA98" s="400">
        <f t="shared" si="120"/>
        <v>0</v>
      </c>
      <c r="AB98" s="357"/>
      <c r="AC98" s="400">
        <f t="shared" si="121"/>
        <v>0</v>
      </c>
      <c r="AD98" s="357">
        <v>1</v>
      </c>
      <c r="AE98" s="400">
        <f t="shared" si="122"/>
        <v>56413.05599999999</v>
      </c>
      <c r="AF98" s="357"/>
      <c r="AG98" s="400">
        <f t="shared" si="123"/>
        <v>0</v>
      </c>
      <c r="AH98" s="97"/>
      <c r="AI98" s="400">
        <f t="shared" si="124"/>
        <v>0</v>
      </c>
      <c r="AJ98" s="357"/>
      <c r="AK98" s="357">
        <f t="shared" si="125"/>
        <v>0</v>
      </c>
      <c r="AL98" s="97"/>
      <c r="AM98" s="400">
        <f t="shared" si="126"/>
        <v>0</v>
      </c>
      <c r="AN98" s="97"/>
      <c r="AO98" s="400">
        <f t="shared" si="127"/>
        <v>0</v>
      </c>
      <c r="AP98" s="357"/>
      <c r="AQ98" s="400">
        <f t="shared" si="128"/>
        <v>0</v>
      </c>
      <c r="AR98" s="357"/>
      <c r="AS98" s="400">
        <f t="shared" si="129"/>
        <v>0</v>
      </c>
      <c r="AT98" s="97"/>
      <c r="AU98" s="400">
        <f t="shared" si="130"/>
        <v>0</v>
      </c>
      <c r="AV98" s="97">
        <v>15</v>
      </c>
      <c r="AW98" s="357">
        <f t="shared" si="131"/>
        <v>705163.2</v>
      </c>
      <c r="AX98" s="97"/>
      <c r="AY98" s="400">
        <f t="shared" si="132"/>
        <v>0</v>
      </c>
      <c r="AZ98" s="97"/>
      <c r="BA98" s="400">
        <f t="shared" si="133"/>
        <v>0</v>
      </c>
      <c r="BB98" s="97"/>
      <c r="BC98" s="400">
        <f t="shared" si="134"/>
        <v>0</v>
      </c>
      <c r="BD98" s="97"/>
      <c r="BE98" s="400">
        <f t="shared" si="135"/>
        <v>0</v>
      </c>
      <c r="BF98" s="97"/>
      <c r="BG98" s="400">
        <f t="shared" si="136"/>
        <v>0</v>
      </c>
      <c r="BH98" s="97"/>
      <c r="BI98" s="400">
        <f t="shared" si="137"/>
        <v>0</v>
      </c>
      <c r="BJ98" s="97"/>
      <c r="BK98" s="400">
        <f t="shared" si="138"/>
        <v>0</v>
      </c>
      <c r="BL98" s="97"/>
      <c r="BM98" s="400">
        <f t="shared" si="139"/>
        <v>0</v>
      </c>
      <c r="BN98" s="97"/>
      <c r="BO98" s="400">
        <f t="shared" si="140"/>
        <v>0</v>
      </c>
      <c r="BP98" s="97"/>
      <c r="BQ98" s="400">
        <f t="shared" si="141"/>
        <v>0</v>
      </c>
      <c r="BR98" s="97"/>
      <c r="BS98" s="400">
        <f t="shared" si="142"/>
        <v>0</v>
      </c>
      <c r="BT98" s="97"/>
      <c r="BU98" s="400">
        <f t="shared" si="143"/>
        <v>0</v>
      </c>
      <c r="BV98" s="328"/>
      <c r="BW98" s="329">
        <f t="shared" si="144"/>
        <v>0</v>
      </c>
      <c r="BX98" s="97"/>
      <c r="BY98" s="400">
        <f t="shared" si="145"/>
        <v>0</v>
      </c>
      <c r="BZ98" s="357"/>
      <c r="CA98" s="400">
        <f t="shared" si="146"/>
        <v>0</v>
      </c>
      <c r="CB98" s="97"/>
      <c r="CC98" s="400">
        <f t="shared" si="147"/>
        <v>0</v>
      </c>
      <c r="CD98" s="97"/>
      <c r="CE98" s="400">
        <f t="shared" si="148"/>
        <v>0</v>
      </c>
      <c r="CF98" s="97"/>
      <c r="CG98" s="400">
        <f t="shared" si="149"/>
        <v>0</v>
      </c>
      <c r="CH98" s="97"/>
      <c r="CI98" s="400">
        <f t="shared" si="150"/>
        <v>0</v>
      </c>
      <c r="CJ98" s="357"/>
      <c r="CK98" s="400">
        <f t="shared" si="151"/>
        <v>0</v>
      </c>
      <c r="CL98" s="97"/>
      <c r="CM98" s="400">
        <f t="shared" si="152"/>
        <v>0</v>
      </c>
      <c r="CN98" s="97"/>
      <c r="CO98" s="400">
        <f t="shared" si="153"/>
        <v>0</v>
      </c>
      <c r="CP98" s="357"/>
      <c r="CQ98" s="400">
        <f t="shared" si="154"/>
        <v>0</v>
      </c>
      <c r="CR98" s="357"/>
      <c r="CS98" s="400">
        <f t="shared" si="155"/>
        <v>0</v>
      </c>
      <c r="CT98" s="357"/>
      <c r="CU98" s="400">
        <f t="shared" si="156"/>
        <v>0</v>
      </c>
      <c r="CV98" s="97"/>
      <c r="CW98" s="400">
        <f t="shared" si="157"/>
        <v>0</v>
      </c>
      <c r="CX98" s="97"/>
      <c r="CY98" s="400">
        <f t="shared" si="158"/>
        <v>0</v>
      </c>
      <c r="CZ98" s="97"/>
      <c r="DA98" s="400">
        <f t="shared" si="159"/>
        <v>0</v>
      </c>
      <c r="DB98" s="357"/>
      <c r="DC98" s="400">
        <f t="shared" si="160"/>
        <v>0</v>
      </c>
      <c r="DD98" s="97"/>
      <c r="DE98" s="400">
        <f t="shared" si="161"/>
        <v>0</v>
      </c>
      <c r="DF98" s="97"/>
      <c r="DG98" s="400">
        <f t="shared" si="162"/>
        <v>0</v>
      </c>
      <c r="DH98" s="97"/>
      <c r="DI98" s="400">
        <f t="shared" si="163"/>
        <v>0</v>
      </c>
      <c r="DJ98" s="97"/>
      <c r="DK98" s="400">
        <f t="shared" si="164"/>
        <v>0</v>
      </c>
      <c r="DL98" s="97"/>
      <c r="DM98" s="400">
        <f t="shared" si="165"/>
        <v>0</v>
      </c>
      <c r="DN98" s="97"/>
      <c r="DO98" s="400">
        <f t="shared" si="166"/>
        <v>0</v>
      </c>
      <c r="DP98" s="97"/>
      <c r="DQ98" s="400">
        <f t="shared" si="167"/>
        <v>0</v>
      </c>
      <c r="DR98" s="97"/>
      <c r="DS98" s="400">
        <f t="shared" si="168"/>
        <v>0</v>
      </c>
      <c r="DT98" s="97"/>
      <c r="DU98" s="400">
        <f t="shared" si="169"/>
        <v>0</v>
      </c>
      <c r="DV98" s="97"/>
      <c r="DW98" s="400">
        <f t="shared" si="170"/>
        <v>0</v>
      </c>
      <c r="DX98" s="97"/>
      <c r="DY98" s="400">
        <f t="shared" si="171"/>
        <v>0</v>
      </c>
      <c r="DZ98" s="97"/>
      <c r="EA98" s="401">
        <f t="shared" si="172"/>
        <v>0</v>
      </c>
      <c r="EB98" s="97"/>
      <c r="EC98" s="400">
        <f t="shared" si="173"/>
        <v>0</v>
      </c>
      <c r="ED98" s="97"/>
      <c r="EE98" s="400">
        <f t="shared" si="174"/>
        <v>0</v>
      </c>
      <c r="EF98" s="97"/>
      <c r="EG98" s="400">
        <f t="shared" si="175"/>
        <v>0</v>
      </c>
      <c r="EH98" s="97"/>
      <c r="EI98" s="400">
        <f t="shared" si="176"/>
        <v>0</v>
      </c>
      <c r="EJ98" s="97"/>
      <c r="EK98" s="400"/>
      <c r="EL98" s="402">
        <f t="shared" si="114"/>
        <v>97</v>
      </c>
      <c r="EM98" s="402">
        <f t="shared" si="114"/>
        <v>4569457.5359999994</v>
      </c>
    </row>
    <row r="99" spans="1:143" ht="60" x14ac:dyDescent="0.25">
      <c r="A99" s="91"/>
      <c r="B99" s="91">
        <v>63</v>
      </c>
      <c r="C99" s="245" t="s">
        <v>1056</v>
      </c>
      <c r="D99" s="168" t="s">
        <v>450</v>
      </c>
      <c r="E99" s="246">
        <v>13540</v>
      </c>
      <c r="F99" s="157">
        <v>1.18</v>
      </c>
      <c r="G99" s="93"/>
      <c r="H99" s="247">
        <v>1</v>
      </c>
      <c r="I99" s="248"/>
      <c r="J99" s="95">
        <v>1.4</v>
      </c>
      <c r="K99" s="95">
        <v>1.68</v>
      </c>
      <c r="L99" s="95">
        <v>2.23</v>
      </c>
      <c r="M99" s="96">
        <v>2.57</v>
      </c>
      <c r="N99" s="97"/>
      <c r="O99" s="400">
        <f t="shared" si="113"/>
        <v>0</v>
      </c>
      <c r="P99" s="366"/>
      <c r="Q99" s="400">
        <f t="shared" si="115"/>
        <v>0</v>
      </c>
      <c r="R99" s="357">
        <v>130</v>
      </c>
      <c r="S99" s="357">
        <f t="shared" si="116"/>
        <v>2907850.4</v>
      </c>
      <c r="T99" s="97"/>
      <c r="U99" s="400">
        <f t="shared" si="117"/>
        <v>0</v>
      </c>
      <c r="V99" s="97"/>
      <c r="W99" s="357">
        <f t="shared" si="118"/>
        <v>0</v>
      </c>
      <c r="X99" s="97"/>
      <c r="Y99" s="400">
        <f t="shared" si="119"/>
        <v>0</v>
      </c>
      <c r="Z99" s="357"/>
      <c r="AA99" s="400">
        <f t="shared" si="120"/>
        <v>0</v>
      </c>
      <c r="AB99" s="357">
        <v>50</v>
      </c>
      <c r="AC99" s="400">
        <f t="shared" si="121"/>
        <v>1118404</v>
      </c>
      <c r="AD99" s="357"/>
      <c r="AE99" s="400">
        <f t="shared" si="122"/>
        <v>0</v>
      </c>
      <c r="AF99" s="357"/>
      <c r="AG99" s="400">
        <f t="shared" si="123"/>
        <v>0</v>
      </c>
      <c r="AH99" s="97"/>
      <c r="AI99" s="400">
        <f t="shared" si="124"/>
        <v>0</v>
      </c>
      <c r="AJ99" s="357"/>
      <c r="AK99" s="357">
        <f t="shared" si="125"/>
        <v>0</v>
      </c>
      <c r="AL99" s="97"/>
      <c r="AM99" s="400">
        <f t="shared" si="126"/>
        <v>0</v>
      </c>
      <c r="AN99" s="97"/>
      <c r="AO99" s="400">
        <f t="shared" si="127"/>
        <v>0</v>
      </c>
      <c r="AP99" s="357"/>
      <c r="AQ99" s="400">
        <f t="shared" si="128"/>
        <v>0</v>
      </c>
      <c r="AR99" s="357"/>
      <c r="AS99" s="400">
        <f t="shared" si="129"/>
        <v>0</v>
      </c>
      <c r="AT99" s="97"/>
      <c r="AU99" s="400">
        <f t="shared" si="130"/>
        <v>0</v>
      </c>
      <c r="AV99" s="97">
        <v>247</v>
      </c>
      <c r="AW99" s="357">
        <f t="shared" si="131"/>
        <v>5524915.7599999998</v>
      </c>
      <c r="AX99" s="97"/>
      <c r="AY99" s="400">
        <f t="shared" si="132"/>
        <v>0</v>
      </c>
      <c r="AZ99" s="97"/>
      <c r="BA99" s="400">
        <f t="shared" si="133"/>
        <v>0</v>
      </c>
      <c r="BB99" s="97"/>
      <c r="BC99" s="400">
        <f t="shared" si="134"/>
        <v>0</v>
      </c>
      <c r="BD99" s="97"/>
      <c r="BE99" s="400">
        <f t="shared" si="135"/>
        <v>0</v>
      </c>
      <c r="BF99" s="97"/>
      <c r="BG99" s="400">
        <f t="shared" si="136"/>
        <v>0</v>
      </c>
      <c r="BH99" s="97"/>
      <c r="BI99" s="400">
        <f t="shared" si="137"/>
        <v>0</v>
      </c>
      <c r="BJ99" s="97"/>
      <c r="BK99" s="400">
        <f t="shared" si="138"/>
        <v>0</v>
      </c>
      <c r="BL99" s="97"/>
      <c r="BM99" s="400">
        <f t="shared" si="139"/>
        <v>0</v>
      </c>
      <c r="BN99" s="97"/>
      <c r="BO99" s="400">
        <f t="shared" si="140"/>
        <v>0</v>
      </c>
      <c r="BP99" s="97"/>
      <c r="BQ99" s="400">
        <f t="shared" si="141"/>
        <v>0</v>
      </c>
      <c r="BR99" s="97"/>
      <c r="BS99" s="400">
        <f t="shared" si="142"/>
        <v>0</v>
      </c>
      <c r="BT99" s="97"/>
      <c r="BU99" s="400">
        <f t="shared" si="143"/>
        <v>0</v>
      </c>
      <c r="BV99" s="328"/>
      <c r="BW99" s="329">
        <f t="shared" si="144"/>
        <v>0</v>
      </c>
      <c r="BX99" s="97"/>
      <c r="BY99" s="400">
        <f t="shared" si="145"/>
        <v>0</v>
      </c>
      <c r="BZ99" s="357"/>
      <c r="CA99" s="400">
        <f t="shared" si="146"/>
        <v>0</v>
      </c>
      <c r="CB99" s="97"/>
      <c r="CC99" s="400">
        <f t="shared" si="147"/>
        <v>0</v>
      </c>
      <c r="CD99" s="97"/>
      <c r="CE99" s="400">
        <f t="shared" si="148"/>
        <v>0</v>
      </c>
      <c r="CF99" s="97"/>
      <c r="CG99" s="400">
        <f t="shared" si="149"/>
        <v>0</v>
      </c>
      <c r="CH99" s="97"/>
      <c r="CI99" s="400">
        <f t="shared" si="150"/>
        <v>0</v>
      </c>
      <c r="CJ99" s="357"/>
      <c r="CK99" s="400">
        <f t="shared" si="151"/>
        <v>0</v>
      </c>
      <c r="CL99" s="97">
        <v>24</v>
      </c>
      <c r="CM99" s="400">
        <f t="shared" si="152"/>
        <v>644200.70399999991</v>
      </c>
      <c r="CN99" s="97">
        <v>51</v>
      </c>
      <c r="CO99" s="400">
        <f t="shared" si="153"/>
        <v>1368926.4959999998</v>
      </c>
      <c r="CP99" s="357"/>
      <c r="CQ99" s="400">
        <f t="shared" si="154"/>
        <v>0</v>
      </c>
      <c r="CR99" s="357"/>
      <c r="CS99" s="400">
        <f t="shared" si="155"/>
        <v>0</v>
      </c>
      <c r="CT99" s="357"/>
      <c r="CU99" s="400">
        <f t="shared" si="156"/>
        <v>0</v>
      </c>
      <c r="CV99" s="97"/>
      <c r="CW99" s="400">
        <f t="shared" si="157"/>
        <v>0</v>
      </c>
      <c r="CX99" s="97"/>
      <c r="CY99" s="400">
        <f t="shared" si="158"/>
        <v>0</v>
      </c>
      <c r="CZ99" s="97"/>
      <c r="DA99" s="400">
        <f t="shared" si="159"/>
        <v>0</v>
      </c>
      <c r="DB99" s="357"/>
      <c r="DC99" s="400">
        <f t="shared" si="160"/>
        <v>0</v>
      </c>
      <c r="DD99" s="97">
        <v>40</v>
      </c>
      <c r="DE99" s="400">
        <f t="shared" si="161"/>
        <v>1073667.8399999999</v>
      </c>
      <c r="DF99" s="97"/>
      <c r="DG99" s="400">
        <f t="shared" si="162"/>
        <v>0</v>
      </c>
      <c r="DH99" s="97"/>
      <c r="DI99" s="400">
        <f t="shared" si="163"/>
        <v>0</v>
      </c>
      <c r="DJ99" s="97"/>
      <c r="DK99" s="400">
        <f t="shared" si="164"/>
        <v>0</v>
      </c>
      <c r="DL99" s="97"/>
      <c r="DM99" s="400">
        <f t="shared" si="165"/>
        <v>0</v>
      </c>
      <c r="DN99" s="97"/>
      <c r="DO99" s="400">
        <f t="shared" si="166"/>
        <v>0</v>
      </c>
      <c r="DP99" s="97"/>
      <c r="DQ99" s="400">
        <f t="shared" si="167"/>
        <v>0</v>
      </c>
      <c r="DR99" s="97"/>
      <c r="DS99" s="400">
        <f t="shared" si="168"/>
        <v>0</v>
      </c>
      <c r="DT99" s="97"/>
      <c r="DU99" s="400">
        <f t="shared" si="169"/>
        <v>0</v>
      </c>
      <c r="DV99" s="97"/>
      <c r="DW99" s="400">
        <f t="shared" si="170"/>
        <v>0</v>
      </c>
      <c r="DX99" s="97"/>
      <c r="DY99" s="400">
        <f t="shared" si="171"/>
        <v>0</v>
      </c>
      <c r="DZ99" s="97"/>
      <c r="EA99" s="401">
        <f t="shared" si="172"/>
        <v>0</v>
      </c>
      <c r="EB99" s="97"/>
      <c r="EC99" s="400">
        <f t="shared" si="173"/>
        <v>0</v>
      </c>
      <c r="ED99" s="97"/>
      <c r="EE99" s="400">
        <f t="shared" si="174"/>
        <v>0</v>
      </c>
      <c r="EF99" s="97"/>
      <c r="EG99" s="400">
        <f t="shared" si="175"/>
        <v>0</v>
      </c>
      <c r="EH99" s="97"/>
      <c r="EI99" s="400">
        <f t="shared" si="176"/>
        <v>0</v>
      </c>
      <c r="EJ99" s="97">
        <v>50</v>
      </c>
      <c r="EK99" s="400">
        <f t="shared" ref="EK99:EK106" si="177">EJ99*E99*F99*H99*K99</f>
        <v>1342084.8</v>
      </c>
      <c r="EL99" s="402">
        <f t="shared" si="114"/>
        <v>592</v>
      </c>
      <c r="EM99" s="402">
        <f t="shared" si="114"/>
        <v>13980050</v>
      </c>
    </row>
    <row r="100" spans="1:143" ht="61.5" customHeight="1" x14ac:dyDescent="0.25">
      <c r="A100" s="91"/>
      <c r="B100" s="91">
        <v>64</v>
      </c>
      <c r="C100" s="245" t="s">
        <v>1057</v>
      </c>
      <c r="D100" s="168" t="s">
        <v>452</v>
      </c>
      <c r="E100" s="246">
        <v>13540</v>
      </c>
      <c r="F100" s="157">
        <v>3.34</v>
      </c>
      <c r="G100" s="93"/>
      <c r="H100" s="247">
        <v>1</v>
      </c>
      <c r="I100" s="248"/>
      <c r="J100" s="95">
        <v>1.4</v>
      </c>
      <c r="K100" s="95">
        <v>1.68</v>
      </c>
      <c r="L100" s="95">
        <v>2.23</v>
      </c>
      <c r="M100" s="96">
        <v>2.57</v>
      </c>
      <c r="N100" s="97"/>
      <c r="O100" s="400">
        <f t="shared" si="113"/>
        <v>0</v>
      </c>
      <c r="P100" s="366"/>
      <c r="Q100" s="400">
        <f t="shared" si="115"/>
        <v>0</v>
      </c>
      <c r="R100" s="357">
        <v>440</v>
      </c>
      <c r="S100" s="357">
        <f t="shared" si="116"/>
        <v>27857737.599999998</v>
      </c>
      <c r="T100" s="97"/>
      <c r="U100" s="400">
        <f t="shared" si="117"/>
        <v>0</v>
      </c>
      <c r="V100" s="97"/>
      <c r="W100" s="357">
        <f t="shared" si="118"/>
        <v>0</v>
      </c>
      <c r="X100" s="97"/>
      <c r="Y100" s="400">
        <f t="shared" si="119"/>
        <v>0</v>
      </c>
      <c r="Z100" s="357"/>
      <c r="AA100" s="400">
        <f t="shared" si="120"/>
        <v>0</v>
      </c>
      <c r="AB100" s="357">
        <v>10</v>
      </c>
      <c r="AC100" s="400">
        <f t="shared" si="121"/>
        <v>633130.39999999991</v>
      </c>
      <c r="AD100" s="357"/>
      <c r="AE100" s="400">
        <f t="shared" si="122"/>
        <v>0</v>
      </c>
      <c r="AF100" s="357"/>
      <c r="AG100" s="400">
        <f t="shared" si="123"/>
        <v>0</v>
      </c>
      <c r="AH100" s="97"/>
      <c r="AI100" s="400">
        <f t="shared" si="124"/>
        <v>0</v>
      </c>
      <c r="AJ100" s="357"/>
      <c r="AK100" s="357">
        <f t="shared" si="125"/>
        <v>0</v>
      </c>
      <c r="AL100" s="97"/>
      <c r="AM100" s="400">
        <f t="shared" si="126"/>
        <v>0</v>
      </c>
      <c r="AN100" s="97"/>
      <c r="AO100" s="400">
        <f t="shared" si="127"/>
        <v>0</v>
      </c>
      <c r="AP100" s="357"/>
      <c r="AQ100" s="400">
        <f t="shared" si="128"/>
        <v>0</v>
      </c>
      <c r="AR100" s="357"/>
      <c r="AS100" s="400">
        <f t="shared" si="129"/>
        <v>0</v>
      </c>
      <c r="AT100" s="97"/>
      <c r="AU100" s="400">
        <f t="shared" si="130"/>
        <v>0</v>
      </c>
      <c r="AV100" s="97">
        <v>135</v>
      </c>
      <c r="AW100" s="357">
        <f t="shared" si="131"/>
        <v>8547260.4000000004</v>
      </c>
      <c r="AX100" s="97">
        <v>224</v>
      </c>
      <c r="AY100" s="400">
        <f t="shared" si="132"/>
        <v>14182120.959999999</v>
      </c>
      <c r="AZ100" s="97"/>
      <c r="BA100" s="400">
        <f t="shared" si="133"/>
        <v>0</v>
      </c>
      <c r="BB100" s="97"/>
      <c r="BC100" s="400">
        <f t="shared" si="134"/>
        <v>0</v>
      </c>
      <c r="BD100" s="97"/>
      <c r="BE100" s="400">
        <f t="shared" si="135"/>
        <v>0</v>
      </c>
      <c r="BF100" s="97"/>
      <c r="BG100" s="400">
        <f t="shared" si="136"/>
        <v>0</v>
      </c>
      <c r="BH100" s="97"/>
      <c r="BI100" s="400">
        <f t="shared" si="137"/>
        <v>0</v>
      </c>
      <c r="BJ100" s="97"/>
      <c r="BK100" s="400">
        <f t="shared" si="138"/>
        <v>0</v>
      </c>
      <c r="BL100" s="97"/>
      <c r="BM100" s="400">
        <f t="shared" si="139"/>
        <v>0</v>
      </c>
      <c r="BN100" s="97"/>
      <c r="BO100" s="400">
        <f t="shared" si="140"/>
        <v>0</v>
      </c>
      <c r="BP100" s="97"/>
      <c r="BQ100" s="400">
        <f t="shared" si="141"/>
        <v>0</v>
      </c>
      <c r="BR100" s="97"/>
      <c r="BS100" s="400">
        <f t="shared" si="142"/>
        <v>0</v>
      </c>
      <c r="BT100" s="97"/>
      <c r="BU100" s="400">
        <f t="shared" si="143"/>
        <v>0</v>
      </c>
      <c r="BV100" s="328"/>
      <c r="BW100" s="329">
        <f t="shared" si="144"/>
        <v>0</v>
      </c>
      <c r="BX100" s="97"/>
      <c r="BY100" s="400">
        <f t="shared" si="145"/>
        <v>0</v>
      </c>
      <c r="BZ100" s="357"/>
      <c r="CA100" s="400">
        <f t="shared" si="146"/>
        <v>0</v>
      </c>
      <c r="CB100" s="97">
        <v>50</v>
      </c>
      <c r="CC100" s="400">
        <f t="shared" si="147"/>
        <v>3165652</v>
      </c>
      <c r="CD100" s="97"/>
      <c r="CE100" s="400">
        <f t="shared" si="148"/>
        <v>0</v>
      </c>
      <c r="CF100" s="97"/>
      <c r="CG100" s="400">
        <f t="shared" si="149"/>
        <v>0</v>
      </c>
      <c r="CH100" s="97"/>
      <c r="CI100" s="400">
        <f t="shared" si="150"/>
        <v>0</v>
      </c>
      <c r="CJ100" s="357"/>
      <c r="CK100" s="400">
        <f t="shared" si="151"/>
        <v>0</v>
      </c>
      <c r="CL100" s="97">
        <v>18</v>
      </c>
      <c r="CM100" s="400">
        <f t="shared" si="152"/>
        <v>1367561.6639999999</v>
      </c>
      <c r="CN100" s="97">
        <v>8</v>
      </c>
      <c r="CO100" s="400">
        <f t="shared" si="153"/>
        <v>607805.18400000001</v>
      </c>
      <c r="CP100" s="357"/>
      <c r="CQ100" s="400">
        <f t="shared" si="154"/>
        <v>0</v>
      </c>
      <c r="CR100" s="357"/>
      <c r="CS100" s="400">
        <f t="shared" si="155"/>
        <v>0</v>
      </c>
      <c r="CT100" s="357"/>
      <c r="CU100" s="400">
        <f t="shared" si="156"/>
        <v>0</v>
      </c>
      <c r="CV100" s="97"/>
      <c r="CW100" s="400">
        <f t="shared" si="157"/>
        <v>0</v>
      </c>
      <c r="CX100" s="97"/>
      <c r="CY100" s="400">
        <f t="shared" si="158"/>
        <v>0</v>
      </c>
      <c r="CZ100" s="97">
        <v>300</v>
      </c>
      <c r="DA100" s="400">
        <f t="shared" si="159"/>
        <v>22792694.399999999</v>
      </c>
      <c r="DB100" s="357"/>
      <c r="DC100" s="400">
        <f t="shared" si="160"/>
        <v>0</v>
      </c>
      <c r="DD100" s="97"/>
      <c r="DE100" s="400">
        <f t="shared" si="161"/>
        <v>0</v>
      </c>
      <c r="DF100" s="97"/>
      <c r="DG100" s="400">
        <f t="shared" si="162"/>
        <v>0</v>
      </c>
      <c r="DH100" s="97"/>
      <c r="DI100" s="400">
        <f t="shared" si="163"/>
        <v>0</v>
      </c>
      <c r="DJ100" s="97"/>
      <c r="DK100" s="400">
        <f t="shared" si="164"/>
        <v>0</v>
      </c>
      <c r="DL100" s="97"/>
      <c r="DM100" s="400">
        <f t="shared" si="165"/>
        <v>0</v>
      </c>
      <c r="DN100" s="97"/>
      <c r="DO100" s="400">
        <f t="shared" si="166"/>
        <v>0</v>
      </c>
      <c r="DP100" s="97"/>
      <c r="DQ100" s="400">
        <f t="shared" si="167"/>
        <v>0</v>
      </c>
      <c r="DR100" s="97"/>
      <c r="DS100" s="400">
        <f t="shared" si="168"/>
        <v>0</v>
      </c>
      <c r="DT100" s="97"/>
      <c r="DU100" s="400">
        <f t="shared" si="169"/>
        <v>0</v>
      </c>
      <c r="DV100" s="97"/>
      <c r="DW100" s="400">
        <f t="shared" si="170"/>
        <v>0</v>
      </c>
      <c r="DX100" s="97"/>
      <c r="DY100" s="400">
        <f t="shared" si="171"/>
        <v>0</v>
      </c>
      <c r="DZ100" s="97"/>
      <c r="EA100" s="401">
        <f t="shared" si="172"/>
        <v>0</v>
      </c>
      <c r="EB100" s="97"/>
      <c r="EC100" s="400">
        <f t="shared" si="173"/>
        <v>0</v>
      </c>
      <c r="ED100" s="97"/>
      <c r="EE100" s="400">
        <f t="shared" si="174"/>
        <v>0</v>
      </c>
      <c r="EF100" s="97"/>
      <c r="EG100" s="400">
        <f t="shared" si="175"/>
        <v>0</v>
      </c>
      <c r="EH100" s="97"/>
      <c r="EI100" s="400">
        <f t="shared" si="176"/>
        <v>0</v>
      </c>
      <c r="EJ100" s="97">
        <v>65</v>
      </c>
      <c r="EK100" s="400">
        <f t="shared" si="177"/>
        <v>4938417.12</v>
      </c>
      <c r="EL100" s="402">
        <f t="shared" si="114"/>
        <v>1250</v>
      </c>
      <c r="EM100" s="402">
        <f t="shared" si="114"/>
        <v>84092379.728</v>
      </c>
    </row>
    <row r="101" spans="1:143" s="355" customFormat="1" ht="60" x14ac:dyDescent="0.25">
      <c r="A101" s="91"/>
      <c r="B101" s="91">
        <v>65</v>
      </c>
      <c r="C101" s="245" t="s">
        <v>1058</v>
      </c>
      <c r="D101" s="168" t="s">
        <v>454</v>
      </c>
      <c r="E101" s="246">
        <v>13540</v>
      </c>
      <c r="F101" s="157">
        <v>5.45</v>
      </c>
      <c r="G101" s="93"/>
      <c r="H101" s="247">
        <v>1</v>
      </c>
      <c r="I101" s="248"/>
      <c r="J101" s="95">
        <v>1.4</v>
      </c>
      <c r="K101" s="95">
        <v>1.68</v>
      </c>
      <c r="L101" s="95">
        <v>2.23</v>
      </c>
      <c r="M101" s="96">
        <v>2.57</v>
      </c>
      <c r="N101" s="97">
        <v>0</v>
      </c>
      <c r="O101" s="400">
        <f t="shared" si="113"/>
        <v>0</v>
      </c>
      <c r="P101" s="366"/>
      <c r="Q101" s="400">
        <f t="shared" si="115"/>
        <v>0</v>
      </c>
      <c r="R101" s="357">
        <v>440</v>
      </c>
      <c r="S101" s="357">
        <f t="shared" si="116"/>
        <v>45456488</v>
      </c>
      <c r="T101" s="97">
        <v>0</v>
      </c>
      <c r="U101" s="400">
        <f t="shared" si="117"/>
        <v>0</v>
      </c>
      <c r="V101" s="97"/>
      <c r="W101" s="357">
        <f t="shared" si="118"/>
        <v>0</v>
      </c>
      <c r="X101" s="97"/>
      <c r="Y101" s="400">
        <f t="shared" si="119"/>
        <v>0</v>
      </c>
      <c r="Z101" s="357"/>
      <c r="AA101" s="400">
        <f t="shared" si="120"/>
        <v>0</v>
      </c>
      <c r="AB101" s="357">
        <v>0</v>
      </c>
      <c r="AC101" s="400">
        <f t="shared" si="121"/>
        <v>0</v>
      </c>
      <c r="AD101" s="357"/>
      <c r="AE101" s="400">
        <f t="shared" si="122"/>
        <v>0</v>
      </c>
      <c r="AF101" s="357">
        <v>0</v>
      </c>
      <c r="AG101" s="400">
        <f t="shared" si="123"/>
        <v>0</v>
      </c>
      <c r="AH101" s="97"/>
      <c r="AI101" s="400">
        <f t="shared" si="124"/>
        <v>0</v>
      </c>
      <c r="AJ101" s="357"/>
      <c r="AK101" s="357">
        <f t="shared" si="125"/>
        <v>0</v>
      </c>
      <c r="AL101" s="97">
        <v>0</v>
      </c>
      <c r="AM101" s="400">
        <f t="shared" si="126"/>
        <v>0</v>
      </c>
      <c r="AN101" s="97"/>
      <c r="AO101" s="400">
        <f t="shared" si="127"/>
        <v>0</v>
      </c>
      <c r="AP101" s="357">
        <v>0</v>
      </c>
      <c r="AQ101" s="400">
        <f t="shared" si="128"/>
        <v>0</v>
      </c>
      <c r="AR101" s="357"/>
      <c r="AS101" s="400">
        <f t="shared" si="129"/>
        <v>0</v>
      </c>
      <c r="AT101" s="97"/>
      <c r="AU101" s="400">
        <f t="shared" si="130"/>
        <v>0</v>
      </c>
      <c r="AV101" s="97">
        <v>0</v>
      </c>
      <c r="AW101" s="357">
        <f t="shared" si="131"/>
        <v>0</v>
      </c>
      <c r="AX101" s="97"/>
      <c r="AY101" s="400">
        <f t="shared" si="132"/>
        <v>0</v>
      </c>
      <c r="AZ101" s="97"/>
      <c r="BA101" s="400">
        <f t="shared" si="133"/>
        <v>0</v>
      </c>
      <c r="BB101" s="97"/>
      <c r="BC101" s="400">
        <f t="shared" si="134"/>
        <v>0</v>
      </c>
      <c r="BD101" s="97"/>
      <c r="BE101" s="400">
        <f t="shared" si="135"/>
        <v>0</v>
      </c>
      <c r="BF101" s="97"/>
      <c r="BG101" s="400">
        <f t="shared" si="136"/>
        <v>0</v>
      </c>
      <c r="BH101" s="97"/>
      <c r="BI101" s="400">
        <f t="shared" si="137"/>
        <v>0</v>
      </c>
      <c r="BJ101" s="97"/>
      <c r="BK101" s="400">
        <f t="shared" si="138"/>
        <v>0</v>
      </c>
      <c r="BL101" s="97"/>
      <c r="BM101" s="400">
        <f t="shared" si="139"/>
        <v>0</v>
      </c>
      <c r="BN101" s="97"/>
      <c r="BO101" s="400">
        <f t="shared" si="140"/>
        <v>0</v>
      </c>
      <c r="BP101" s="97"/>
      <c r="BQ101" s="400">
        <f t="shared" si="141"/>
        <v>0</v>
      </c>
      <c r="BR101" s="97"/>
      <c r="BS101" s="400">
        <f t="shared" si="142"/>
        <v>0</v>
      </c>
      <c r="BT101" s="97"/>
      <c r="BU101" s="400">
        <f t="shared" si="143"/>
        <v>0</v>
      </c>
      <c r="BV101" s="328"/>
      <c r="BW101" s="329">
        <f t="shared" si="144"/>
        <v>0</v>
      </c>
      <c r="BX101" s="97">
        <v>0</v>
      </c>
      <c r="BY101" s="400">
        <f t="shared" si="145"/>
        <v>0</v>
      </c>
      <c r="BZ101" s="357">
        <v>0</v>
      </c>
      <c r="CA101" s="400">
        <f t="shared" si="146"/>
        <v>0</v>
      </c>
      <c r="CB101" s="97">
        <v>0</v>
      </c>
      <c r="CC101" s="400">
        <f t="shared" si="147"/>
        <v>0</v>
      </c>
      <c r="CD101" s="97">
        <v>0</v>
      </c>
      <c r="CE101" s="400">
        <f t="shared" si="148"/>
        <v>0</v>
      </c>
      <c r="CF101" s="97">
        <v>0</v>
      </c>
      <c r="CG101" s="400">
        <f t="shared" si="149"/>
        <v>0</v>
      </c>
      <c r="CH101" s="97"/>
      <c r="CI101" s="400">
        <f t="shared" si="150"/>
        <v>0</v>
      </c>
      <c r="CJ101" s="357">
        <v>0</v>
      </c>
      <c r="CK101" s="400">
        <f t="shared" si="151"/>
        <v>0</v>
      </c>
      <c r="CL101" s="97">
        <v>0</v>
      </c>
      <c r="CM101" s="400">
        <f t="shared" si="152"/>
        <v>0</v>
      </c>
      <c r="CN101" s="97">
        <v>2</v>
      </c>
      <c r="CO101" s="400">
        <f t="shared" si="153"/>
        <v>247944.47999999998</v>
      </c>
      <c r="CP101" s="357">
        <v>0</v>
      </c>
      <c r="CQ101" s="400">
        <f t="shared" si="154"/>
        <v>0</v>
      </c>
      <c r="CR101" s="357">
        <v>0</v>
      </c>
      <c r="CS101" s="400">
        <f t="shared" si="155"/>
        <v>0</v>
      </c>
      <c r="CT101" s="357"/>
      <c r="CU101" s="400">
        <f t="shared" si="156"/>
        <v>0</v>
      </c>
      <c r="CV101" s="97"/>
      <c r="CW101" s="400">
        <f t="shared" si="157"/>
        <v>0</v>
      </c>
      <c r="CX101" s="97">
        <v>0</v>
      </c>
      <c r="CY101" s="400">
        <f t="shared" si="158"/>
        <v>0</v>
      </c>
      <c r="CZ101" s="97">
        <v>0</v>
      </c>
      <c r="DA101" s="400">
        <f t="shared" si="159"/>
        <v>0</v>
      </c>
      <c r="DB101" s="357">
        <v>0</v>
      </c>
      <c r="DC101" s="400">
        <f t="shared" si="160"/>
        <v>0</v>
      </c>
      <c r="DD101" s="97">
        <v>0</v>
      </c>
      <c r="DE101" s="400">
        <f t="shared" si="161"/>
        <v>0</v>
      </c>
      <c r="DF101" s="97">
        <v>0</v>
      </c>
      <c r="DG101" s="400">
        <f t="shared" si="162"/>
        <v>0</v>
      </c>
      <c r="DH101" s="97">
        <v>0</v>
      </c>
      <c r="DI101" s="400">
        <f t="shared" si="163"/>
        <v>0</v>
      </c>
      <c r="DJ101" s="97">
        <v>0</v>
      </c>
      <c r="DK101" s="400">
        <f t="shared" si="164"/>
        <v>0</v>
      </c>
      <c r="DL101" s="97"/>
      <c r="DM101" s="400">
        <f t="shared" si="165"/>
        <v>0</v>
      </c>
      <c r="DN101" s="97"/>
      <c r="DO101" s="400">
        <f t="shared" si="166"/>
        <v>0</v>
      </c>
      <c r="DP101" s="97"/>
      <c r="DQ101" s="400">
        <f t="shared" si="167"/>
        <v>0</v>
      </c>
      <c r="DR101" s="97">
        <v>0</v>
      </c>
      <c r="DS101" s="400">
        <f t="shared" si="168"/>
        <v>0</v>
      </c>
      <c r="DT101" s="97">
        <v>0</v>
      </c>
      <c r="DU101" s="400">
        <f t="shared" si="169"/>
        <v>0</v>
      </c>
      <c r="DV101" s="97">
        <v>0</v>
      </c>
      <c r="DW101" s="400">
        <f t="shared" si="170"/>
        <v>0</v>
      </c>
      <c r="DX101" s="97"/>
      <c r="DY101" s="400">
        <f t="shared" si="171"/>
        <v>0</v>
      </c>
      <c r="DZ101" s="97"/>
      <c r="EA101" s="401">
        <f t="shared" si="172"/>
        <v>0</v>
      </c>
      <c r="EB101" s="97"/>
      <c r="EC101" s="400">
        <f t="shared" si="173"/>
        <v>0</v>
      </c>
      <c r="ED101" s="97"/>
      <c r="EE101" s="400">
        <f t="shared" si="174"/>
        <v>0</v>
      </c>
      <c r="EF101" s="97"/>
      <c r="EG101" s="400">
        <f t="shared" si="175"/>
        <v>0</v>
      </c>
      <c r="EH101" s="97"/>
      <c r="EI101" s="400">
        <f t="shared" si="176"/>
        <v>0</v>
      </c>
      <c r="EJ101" s="97"/>
      <c r="EK101" s="400">
        <f t="shared" si="177"/>
        <v>0</v>
      </c>
      <c r="EL101" s="402">
        <f t="shared" si="114"/>
        <v>442</v>
      </c>
      <c r="EM101" s="402">
        <f t="shared" si="114"/>
        <v>45704432.479999997</v>
      </c>
    </row>
    <row r="102" spans="1:143" ht="29.25" customHeight="1" x14ac:dyDescent="0.25">
      <c r="A102" s="91"/>
      <c r="B102" s="91">
        <v>66</v>
      </c>
      <c r="C102" s="245" t="s">
        <v>1059</v>
      </c>
      <c r="D102" s="168" t="s">
        <v>456</v>
      </c>
      <c r="E102" s="246">
        <v>13540</v>
      </c>
      <c r="F102" s="157">
        <v>7.33</v>
      </c>
      <c r="G102" s="93"/>
      <c r="H102" s="247">
        <v>1</v>
      </c>
      <c r="I102" s="248"/>
      <c r="J102" s="95">
        <v>1.4</v>
      </c>
      <c r="K102" s="95">
        <v>1.68</v>
      </c>
      <c r="L102" s="95">
        <v>2.23</v>
      </c>
      <c r="M102" s="96">
        <v>2.57</v>
      </c>
      <c r="N102" s="97"/>
      <c r="O102" s="400">
        <f t="shared" si="113"/>
        <v>0</v>
      </c>
      <c r="P102" s="366"/>
      <c r="Q102" s="400">
        <f t="shared" si="115"/>
        <v>0</v>
      </c>
      <c r="R102" s="357">
        <v>310</v>
      </c>
      <c r="S102" s="357">
        <f t="shared" si="116"/>
        <v>43073718.799999997</v>
      </c>
      <c r="T102" s="97"/>
      <c r="U102" s="400">
        <f t="shared" si="117"/>
        <v>0</v>
      </c>
      <c r="V102" s="97"/>
      <c r="W102" s="357">
        <f t="shared" si="118"/>
        <v>0</v>
      </c>
      <c r="X102" s="97"/>
      <c r="Y102" s="400">
        <f t="shared" si="119"/>
        <v>0</v>
      </c>
      <c r="Z102" s="357"/>
      <c r="AA102" s="400">
        <f t="shared" si="120"/>
        <v>0</v>
      </c>
      <c r="AB102" s="357"/>
      <c r="AC102" s="400">
        <f t="shared" si="121"/>
        <v>0</v>
      </c>
      <c r="AD102" s="357"/>
      <c r="AE102" s="400">
        <f t="shared" si="122"/>
        <v>0</v>
      </c>
      <c r="AF102" s="357"/>
      <c r="AG102" s="400">
        <f t="shared" si="123"/>
        <v>0</v>
      </c>
      <c r="AH102" s="97"/>
      <c r="AI102" s="400">
        <f t="shared" si="124"/>
        <v>0</v>
      </c>
      <c r="AJ102" s="357"/>
      <c r="AK102" s="357">
        <f t="shared" si="125"/>
        <v>0</v>
      </c>
      <c r="AL102" s="97"/>
      <c r="AM102" s="400">
        <f t="shared" si="126"/>
        <v>0</v>
      </c>
      <c r="AN102" s="97"/>
      <c r="AO102" s="400">
        <f t="shared" si="127"/>
        <v>0</v>
      </c>
      <c r="AP102" s="357"/>
      <c r="AQ102" s="400">
        <f t="shared" si="128"/>
        <v>0</v>
      </c>
      <c r="AR102" s="357"/>
      <c r="AS102" s="400">
        <f t="shared" si="129"/>
        <v>0</v>
      </c>
      <c r="AT102" s="97"/>
      <c r="AU102" s="400">
        <f t="shared" si="130"/>
        <v>0</v>
      </c>
      <c r="AV102" s="97"/>
      <c r="AW102" s="357">
        <f t="shared" si="131"/>
        <v>0</v>
      </c>
      <c r="AX102" s="97"/>
      <c r="AY102" s="400">
        <f t="shared" si="132"/>
        <v>0</v>
      </c>
      <c r="AZ102" s="97"/>
      <c r="BA102" s="400">
        <f t="shared" si="133"/>
        <v>0</v>
      </c>
      <c r="BB102" s="97"/>
      <c r="BC102" s="400">
        <f t="shared" si="134"/>
        <v>0</v>
      </c>
      <c r="BD102" s="97"/>
      <c r="BE102" s="400">
        <f t="shared" si="135"/>
        <v>0</v>
      </c>
      <c r="BF102" s="97"/>
      <c r="BG102" s="400">
        <f t="shared" si="136"/>
        <v>0</v>
      </c>
      <c r="BH102" s="97"/>
      <c r="BI102" s="400">
        <f t="shared" si="137"/>
        <v>0</v>
      </c>
      <c r="BJ102" s="97"/>
      <c r="BK102" s="400">
        <f t="shared" si="138"/>
        <v>0</v>
      </c>
      <c r="BL102" s="97"/>
      <c r="BM102" s="400">
        <f t="shared" si="139"/>
        <v>0</v>
      </c>
      <c r="BN102" s="97"/>
      <c r="BO102" s="400">
        <f t="shared" si="140"/>
        <v>0</v>
      </c>
      <c r="BP102" s="97"/>
      <c r="BQ102" s="400">
        <f t="shared" si="141"/>
        <v>0</v>
      </c>
      <c r="BR102" s="97"/>
      <c r="BS102" s="400">
        <f t="shared" si="142"/>
        <v>0</v>
      </c>
      <c r="BT102" s="97"/>
      <c r="BU102" s="400">
        <f t="shared" si="143"/>
        <v>0</v>
      </c>
      <c r="BV102" s="328"/>
      <c r="BW102" s="329">
        <f t="shared" si="144"/>
        <v>0</v>
      </c>
      <c r="BX102" s="97"/>
      <c r="BY102" s="400">
        <f t="shared" si="145"/>
        <v>0</v>
      </c>
      <c r="BZ102" s="357"/>
      <c r="CA102" s="400">
        <f t="shared" si="146"/>
        <v>0</v>
      </c>
      <c r="CB102" s="97"/>
      <c r="CC102" s="400">
        <f t="shared" si="147"/>
        <v>0</v>
      </c>
      <c r="CD102" s="97"/>
      <c r="CE102" s="400">
        <f t="shared" si="148"/>
        <v>0</v>
      </c>
      <c r="CF102" s="97"/>
      <c r="CG102" s="400">
        <f t="shared" si="149"/>
        <v>0</v>
      </c>
      <c r="CH102" s="97"/>
      <c r="CI102" s="400">
        <f t="shared" si="150"/>
        <v>0</v>
      </c>
      <c r="CJ102" s="357"/>
      <c r="CK102" s="400">
        <f t="shared" si="151"/>
        <v>0</v>
      </c>
      <c r="CL102" s="97"/>
      <c r="CM102" s="400">
        <f t="shared" si="152"/>
        <v>0</v>
      </c>
      <c r="CN102" s="97"/>
      <c r="CO102" s="400">
        <f t="shared" si="153"/>
        <v>0</v>
      </c>
      <c r="CP102" s="357"/>
      <c r="CQ102" s="400">
        <f t="shared" si="154"/>
        <v>0</v>
      </c>
      <c r="CR102" s="357"/>
      <c r="CS102" s="400">
        <f t="shared" si="155"/>
        <v>0</v>
      </c>
      <c r="CT102" s="357"/>
      <c r="CU102" s="400">
        <f t="shared" si="156"/>
        <v>0</v>
      </c>
      <c r="CV102" s="97"/>
      <c r="CW102" s="400">
        <f t="shared" si="157"/>
        <v>0</v>
      </c>
      <c r="CX102" s="97"/>
      <c r="CY102" s="400">
        <f t="shared" si="158"/>
        <v>0</v>
      </c>
      <c r="CZ102" s="97"/>
      <c r="DA102" s="400">
        <f t="shared" si="159"/>
        <v>0</v>
      </c>
      <c r="DB102" s="357"/>
      <c r="DC102" s="400">
        <f t="shared" si="160"/>
        <v>0</v>
      </c>
      <c r="DD102" s="97"/>
      <c r="DE102" s="400">
        <f t="shared" si="161"/>
        <v>0</v>
      </c>
      <c r="DF102" s="97"/>
      <c r="DG102" s="400">
        <f t="shared" si="162"/>
        <v>0</v>
      </c>
      <c r="DH102" s="97"/>
      <c r="DI102" s="400">
        <f t="shared" si="163"/>
        <v>0</v>
      </c>
      <c r="DJ102" s="97"/>
      <c r="DK102" s="400">
        <f t="shared" si="164"/>
        <v>0</v>
      </c>
      <c r="DL102" s="97"/>
      <c r="DM102" s="400">
        <f t="shared" si="165"/>
        <v>0</v>
      </c>
      <c r="DN102" s="97"/>
      <c r="DO102" s="400">
        <f t="shared" si="166"/>
        <v>0</v>
      </c>
      <c r="DP102" s="97"/>
      <c r="DQ102" s="400">
        <f t="shared" si="167"/>
        <v>0</v>
      </c>
      <c r="DR102" s="97"/>
      <c r="DS102" s="400">
        <f t="shared" si="168"/>
        <v>0</v>
      </c>
      <c r="DT102" s="97"/>
      <c r="DU102" s="400">
        <f t="shared" si="169"/>
        <v>0</v>
      </c>
      <c r="DV102" s="97"/>
      <c r="DW102" s="400">
        <f t="shared" si="170"/>
        <v>0</v>
      </c>
      <c r="DX102" s="97"/>
      <c r="DY102" s="400">
        <f t="shared" si="171"/>
        <v>0</v>
      </c>
      <c r="DZ102" s="97"/>
      <c r="EA102" s="401">
        <f t="shared" si="172"/>
        <v>0</v>
      </c>
      <c r="EB102" s="97"/>
      <c r="EC102" s="400">
        <f t="shared" si="173"/>
        <v>0</v>
      </c>
      <c r="ED102" s="97"/>
      <c r="EE102" s="400">
        <f t="shared" si="174"/>
        <v>0</v>
      </c>
      <c r="EF102" s="97"/>
      <c r="EG102" s="400">
        <f t="shared" si="175"/>
        <v>0</v>
      </c>
      <c r="EH102" s="97"/>
      <c r="EI102" s="400">
        <f t="shared" si="176"/>
        <v>0</v>
      </c>
      <c r="EJ102" s="97"/>
      <c r="EK102" s="400">
        <f t="shared" si="177"/>
        <v>0</v>
      </c>
      <c r="EL102" s="402">
        <f t="shared" si="114"/>
        <v>310</v>
      </c>
      <c r="EM102" s="402">
        <f t="shared" si="114"/>
        <v>43073718.799999997</v>
      </c>
    </row>
    <row r="103" spans="1:143" ht="60" x14ac:dyDescent="0.25">
      <c r="A103" s="91"/>
      <c r="B103" s="91">
        <v>67</v>
      </c>
      <c r="C103" s="245" t="s">
        <v>1060</v>
      </c>
      <c r="D103" s="168" t="s">
        <v>458</v>
      </c>
      <c r="E103" s="246">
        <v>13540</v>
      </c>
      <c r="F103" s="157">
        <v>9.1199999999999992</v>
      </c>
      <c r="G103" s="93"/>
      <c r="H103" s="247">
        <v>1</v>
      </c>
      <c r="I103" s="248"/>
      <c r="J103" s="95">
        <v>1.4</v>
      </c>
      <c r="K103" s="95">
        <v>1.68</v>
      </c>
      <c r="L103" s="95">
        <v>2.23</v>
      </c>
      <c r="M103" s="96">
        <v>2.57</v>
      </c>
      <c r="N103" s="97"/>
      <c r="O103" s="400">
        <f t="shared" si="113"/>
        <v>0</v>
      </c>
      <c r="P103" s="366"/>
      <c r="Q103" s="400">
        <f t="shared" si="115"/>
        <v>0</v>
      </c>
      <c r="R103" s="357">
        <v>155</v>
      </c>
      <c r="S103" s="357">
        <f t="shared" si="116"/>
        <v>26796201.599999998</v>
      </c>
      <c r="T103" s="97"/>
      <c r="U103" s="400">
        <f t="shared" si="117"/>
        <v>0</v>
      </c>
      <c r="V103" s="97"/>
      <c r="W103" s="357">
        <f t="shared" si="118"/>
        <v>0</v>
      </c>
      <c r="X103" s="97"/>
      <c r="Y103" s="400">
        <f t="shared" si="119"/>
        <v>0</v>
      </c>
      <c r="Z103" s="357"/>
      <c r="AA103" s="400">
        <f t="shared" si="120"/>
        <v>0</v>
      </c>
      <c r="AB103" s="357"/>
      <c r="AC103" s="400">
        <f t="shared" si="121"/>
        <v>0</v>
      </c>
      <c r="AD103" s="357"/>
      <c r="AE103" s="400">
        <f t="shared" si="122"/>
        <v>0</v>
      </c>
      <c r="AF103" s="357"/>
      <c r="AG103" s="400">
        <f t="shared" si="123"/>
        <v>0</v>
      </c>
      <c r="AH103" s="97"/>
      <c r="AI103" s="400">
        <f t="shared" si="124"/>
        <v>0</v>
      </c>
      <c r="AJ103" s="357"/>
      <c r="AK103" s="357">
        <f t="shared" si="125"/>
        <v>0</v>
      </c>
      <c r="AL103" s="97"/>
      <c r="AM103" s="400">
        <f t="shared" si="126"/>
        <v>0</v>
      </c>
      <c r="AN103" s="97"/>
      <c r="AO103" s="400">
        <f t="shared" si="127"/>
        <v>0</v>
      </c>
      <c r="AP103" s="357"/>
      <c r="AQ103" s="400">
        <f t="shared" si="128"/>
        <v>0</v>
      </c>
      <c r="AR103" s="357"/>
      <c r="AS103" s="400">
        <f t="shared" si="129"/>
        <v>0</v>
      </c>
      <c r="AT103" s="97"/>
      <c r="AU103" s="400">
        <f t="shared" si="130"/>
        <v>0</v>
      </c>
      <c r="AV103" s="97"/>
      <c r="AW103" s="357">
        <f t="shared" si="131"/>
        <v>0</v>
      </c>
      <c r="AX103" s="97"/>
      <c r="AY103" s="400">
        <f t="shared" si="132"/>
        <v>0</v>
      </c>
      <c r="AZ103" s="97"/>
      <c r="BA103" s="400">
        <f t="shared" si="133"/>
        <v>0</v>
      </c>
      <c r="BB103" s="97"/>
      <c r="BC103" s="400">
        <f t="shared" si="134"/>
        <v>0</v>
      </c>
      <c r="BD103" s="97"/>
      <c r="BE103" s="400">
        <f t="shared" si="135"/>
        <v>0</v>
      </c>
      <c r="BF103" s="97"/>
      <c r="BG103" s="400">
        <f t="shared" si="136"/>
        <v>0</v>
      </c>
      <c r="BH103" s="97"/>
      <c r="BI103" s="400">
        <f t="shared" si="137"/>
        <v>0</v>
      </c>
      <c r="BJ103" s="97"/>
      <c r="BK103" s="400">
        <f t="shared" si="138"/>
        <v>0</v>
      </c>
      <c r="BL103" s="97"/>
      <c r="BM103" s="400">
        <f t="shared" si="139"/>
        <v>0</v>
      </c>
      <c r="BN103" s="97"/>
      <c r="BO103" s="400">
        <f t="shared" si="140"/>
        <v>0</v>
      </c>
      <c r="BP103" s="97"/>
      <c r="BQ103" s="400">
        <f t="shared" si="141"/>
        <v>0</v>
      </c>
      <c r="BR103" s="97"/>
      <c r="BS103" s="400">
        <f t="shared" si="142"/>
        <v>0</v>
      </c>
      <c r="BT103" s="97"/>
      <c r="BU103" s="400">
        <f t="shared" si="143"/>
        <v>0</v>
      </c>
      <c r="BV103" s="328"/>
      <c r="BW103" s="329">
        <f t="shared" si="144"/>
        <v>0</v>
      </c>
      <c r="BX103" s="97"/>
      <c r="BY103" s="400">
        <f t="shared" si="145"/>
        <v>0</v>
      </c>
      <c r="BZ103" s="357"/>
      <c r="CA103" s="400">
        <f t="shared" si="146"/>
        <v>0</v>
      </c>
      <c r="CB103" s="97"/>
      <c r="CC103" s="400">
        <f t="shared" si="147"/>
        <v>0</v>
      </c>
      <c r="CD103" s="97"/>
      <c r="CE103" s="400">
        <f t="shared" si="148"/>
        <v>0</v>
      </c>
      <c r="CF103" s="97"/>
      <c r="CG103" s="400">
        <f t="shared" si="149"/>
        <v>0</v>
      </c>
      <c r="CH103" s="97"/>
      <c r="CI103" s="400">
        <f t="shared" si="150"/>
        <v>0</v>
      </c>
      <c r="CJ103" s="357"/>
      <c r="CK103" s="400">
        <f t="shared" si="151"/>
        <v>0</v>
      </c>
      <c r="CL103" s="97"/>
      <c r="CM103" s="400">
        <f t="shared" si="152"/>
        <v>0</v>
      </c>
      <c r="CN103" s="97"/>
      <c r="CO103" s="400">
        <f t="shared" si="153"/>
        <v>0</v>
      </c>
      <c r="CP103" s="357"/>
      <c r="CQ103" s="400">
        <f t="shared" si="154"/>
        <v>0</v>
      </c>
      <c r="CR103" s="357"/>
      <c r="CS103" s="400">
        <f t="shared" si="155"/>
        <v>0</v>
      </c>
      <c r="CT103" s="357"/>
      <c r="CU103" s="400">
        <f t="shared" si="156"/>
        <v>0</v>
      </c>
      <c r="CV103" s="97"/>
      <c r="CW103" s="400">
        <f t="shared" si="157"/>
        <v>0</v>
      </c>
      <c r="CX103" s="97"/>
      <c r="CY103" s="400">
        <f t="shared" si="158"/>
        <v>0</v>
      </c>
      <c r="CZ103" s="97"/>
      <c r="DA103" s="400">
        <f t="shared" si="159"/>
        <v>0</v>
      </c>
      <c r="DB103" s="357"/>
      <c r="DC103" s="400">
        <f t="shared" si="160"/>
        <v>0</v>
      </c>
      <c r="DD103" s="97"/>
      <c r="DE103" s="400">
        <f t="shared" si="161"/>
        <v>0</v>
      </c>
      <c r="DF103" s="97"/>
      <c r="DG103" s="400">
        <f t="shared" si="162"/>
        <v>0</v>
      </c>
      <c r="DH103" s="97"/>
      <c r="DI103" s="400">
        <f t="shared" si="163"/>
        <v>0</v>
      </c>
      <c r="DJ103" s="97"/>
      <c r="DK103" s="400">
        <f t="shared" si="164"/>
        <v>0</v>
      </c>
      <c r="DL103" s="97"/>
      <c r="DM103" s="400">
        <f t="shared" si="165"/>
        <v>0</v>
      </c>
      <c r="DN103" s="97"/>
      <c r="DO103" s="400">
        <f t="shared" si="166"/>
        <v>0</v>
      </c>
      <c r="DP103" s="97"/>
      <c r="DQ103" s="400">
        <f t="shared" si="167"/>
        <v>0</v>
      </c>
      <c r="DR103" s="97"/>
      <c r="DS103" s="400">
        <f t="shared" si="168"/>
        <v>0</v>
      </c>
      <c r="DT103" s="97"/>
      <c r="DU103" s="400">
        <f t="shared" si="169"/>
        <v>0</v>
      </c>
      <c r="DV103" s="97"/>
      <c r="DW103" s="400">
        <f t="shared" si="170"/>
        <v>0</v>
      </c>
      <c r="DX103" s="97"/>
      <c r="DY103" s="400">
        <f t="shared" si="171"/>
        <v>0</v>
      </c>
      <c r="DZ103" s="97"/>
      <c r="EA103" s="401">
        <f t="shared" si="172"/>
        <v>0</v>
      </c>
      <c r="EB103" s="97"/>
      <c r="EC103" s="400">
        <f t="shared" si="173"/>
        <v>0</v>
      </c>
      <c r="ED103" s="97"/>
      <c r="EE103" s="400">
        <f t="shared" si="174"/>
        <v>0</v>
      </c>
      <c r="EF103" s="97"/>
      <c r="EG103" s="400">
        <f t="shared" si="175"/>
        <v>0</v>
      </c>
      <c r="EH103" s="97"/>
      <c r="EI103" s="400">
        <f t="shared" si="176"/>
        <v>0</v>
      </c>
      <c r="EJ103" s="97"/>
      <c r="EK103" s="400">
        <f t="shared" si="177"/>
        <v>0</v>
      </c>
      <c r="EL103" s="402">
        <f t="shared" si="114"/>
        <v>155</v>
      </c>
      <c r="EM103" s="402">
        <f t="shared" si="114"/>
        <v>26796201.599999998</v>
      </c>
    </row>
    <row r="104" spans="1:143" ht="60" x14ac:dyDescent="0.25">
      <c r="A104" s="91"/>
      <c r="B104" s="91">
        <v>68</v>
      </c>
      <c r="C104" s="245" t="s">
        <v>1061</v>
      </c>
      <c r="D104" s="168" t="s">
        <v>460</v>
      </c>
      <c r="E104" s="246">
        <v>13540</v>
      </c>
      <c r="F104" s="157">
        <v>10.77</v>
      </c>
      <c r="G104" s="93"/>
      <c r="H104" s="247">
        <v>1</v>
      </c>
      <c r="I104" s="248"/>
      <c r="J104" s="95">
        <v>1.4</v>
      </c>
      <c r="K104" s="95">
        <v>1.68</v>
      </c>
      <c r="L104" s="95">
        <v>2.23</v>
      </c>
      <c r="M104" s="96">
        <v>2.57</v>
      </c>
      <c r="N104" s="97"/>
      <c r="O104" s="400">
        <f t="shared" si="113"/>
        <v>0</v>
      </c>
      <c r="P104" s="366"/>
      <c r="Q104" s="400">
        <f t="shared" si="115"/>
        <v>0</v>
      </c>
      <c r="R104" s="357">
        <v>65</v>
      </c>
      <c r="S104" s="357">
        <f t="shared" si="116"/>
        <v>13270147.799999999</v>
      </c>
      <c r="T104" s="97"/>
      <c r="U104" s="400">
        <f t="shared" si="117"/>
        <v>0</v>
      </c>
      <c r="V104" s="97"/>
      <c r="W104" s="357">
        <f t="shared" si="118"/>
        <v>0</v>
      </c>
      <c r="X104" s="97"/>
      <c r="Y104" s="400">
        <f t="shared" si="119"/>
        <v>0</v>
      </c>
      <c r="Z104" s="357"/>
      <c r="AA104" s="400">
        <f t="shared" si="120"/>
        <v>0</v>
      </c>
      <c r="AB104" s="357"/>
      <c r="AC104" s="400">
        <f t="shared" si="121"/>
        <v>0</v>
      </c>
      <c r="AD104" s="357"/>
      <c r="AE104" s="400">
        <f t="shared" si="122"/>
        <v>0</v>
      </c>
      <c r="AF104" s="357"/>
      <c r="AG104" s="400">
        <f t="shared" si="123"/>
        <v>0</v>
      </c>
      <c r="AH104" s="97"/>
      <c r="AI104" s="400">
        <f t="shared" si="124"/>
        <v>0</v>
      </c>
      <c r="AJ104" s="357"/>
      <c r="AK104" s="357">
        <f t="shared" si="125"/>
        <v>0</v>
      </c>
      <c r="AL104" s="97"/>
      <c r="AM104" s="400">
        <f t="shared" si="126"/>
        <v>0</v>
      </c>
      <c r="AN104" s="97"/>
      <c r="AO104" s="400">
        <f t="shared" si="127"/>
        <v>0</v>
      </c>
      <c r="AP104" s="357"/>
      <c r="AQ104" s="400">
        <f t="shared" si="128"/>
        <v>0</v>
      </c>
      <c r="AR104" s="357"/>
      <c r="AS104" s="400">
        <f t="shared" si="129"/>
        <v>0</v>
      </c>
      <c r="AT104" s="97"/>
      <c r="AU104" s="400">
        <f t="shared" si="130"/>
        <v>0</v>
      </c>
      <c r="AV104" s="97"/>
      <c r="AW104" s="357">
        <f t="shared" si="131"/>
        <v>0</v>
      </c>
      <c r="AX104" s="97"/>
      <c r="AY104" s="400">
        <f t="shared" si="132"/>
        <v>0</v>
      </c>
      <c r="AZ104" s="97"/>
      <c r="BA104" s="400">
        <f t="shared" si="133"/>
        <v>0</v>
      </c>
      <c r="BB104" s="97"/>
      <c r="BC104" s="400">
        <f t="shared" si="134"/>
        <v>0</v>
      </c>
      <c r="BD104" s="97"/>
      <c r="BE104" s="400">
        <f t="shared" si="135"/>
        <v>0</v>
      </c>
      <c r="BF104" s="97"/>
      <c r="BG104" s="400">
        <f t="shared" si="136"/>
        <v>0</v>
      </c>
      <c r="BH104" s="97"/>
      <c r="BI104" s="400">
        <f t="shared" si="137"/>
        <v>0</v>
      </c>
      <c r="BJ104" s="97"/>
      <c r="BK104" s="400">
        <f t="shared" si="138"/>
        <v>0</v>
      </c>
      <c r="BL104" s="97"/>
      <c r="BM104" s="400">
        <f t="shared" si="139"/>
        <v>0</v>
      </c>
      <c r="BN104" s="97"/>
      <c r="BO104" s="400">
        <f t="shared" si="140"/>
        <v>0</v>
      </c>
      <c r="BP104" s="97"/>
      <c r="BQ104" s="400">
        <f t="shared" si="141"/>
        <v>0</v>
      </c>
      <c r="BR104" s="97"/>
      <c r="BS104" s="400">
        <f t="shared" si="142"/>
        <v>0</v>
      </c>
      <c r="BT104" s="97"/>
      <c r="BU104" s="400">
        <f t="shared" si="143"/>
        <v>0</v>
      </c>
      <c r="BV104" s="328"/>
      <c r="BW104" s="329">
        <f t="shared" si="144"/>
        <v>0</v>
      </c>
      <c r="BX104" s="97"/>
      <c r="BY104" s="400">
        <f t="shared" si="145"/>
        <v>0</v>
      </c>
      <c r="BZ104" s="357"/>
      <c r="CA104" s="400">
        <f t="shared" si="146"/>
        <v>0</v>
      </c>
      <c r="CB104" s="97"/>
      <c r="CC104" s="400">
        <f t="shared" si="147"/>
        <v>0</v>
      </c>
      <c r="CD104" s="97"/>
      <c r="CE104" s="400">
        <f t="shared" si="148"/>
        <v>0</v>
      </c>
      <c r="CF104" s="97"/>
      <c r="CG104" s="400">
        <f t="shared" si="149"/>
        <v>0</v>
      </c>
      <c r="CH104" s="97"/>
      <c r="CI104" s="400">
        <f t="shared" si="150"/>
        <v>0</v>
      </c>
      <c r="CJ104" s="357"/>
      <c r="CK104" s="400">
        <f t="shared" si="151"/>
        <v>0</v>
      </c>
      <c r="CL104" s="97"/>
      <c r="CM104" s="400">
        <f t="shared" si="152"/>
        <v>0</v>
      </c>
      <c r="CN104" s="97"/>
      <c r="CO104" s="400">
        <f t="shared" si="153"/>
        <v>0</v>
      </c>
      <c r="CP104" s="357"/>
      <c r="CQ104" s="400">
        <f t="shared" si="154"/>
        <v>0</v>
      </c>
      <c r="CR104" s="357"/>
      <c r="CS104" s="400">
        <f t="shared" si="155"/>
        <v>0</v>
      </c>
      <c r="CT104" s="357"/>
      <c r="CU104" s="400">
        <f t="shared" si="156"/>
        <v>0</v>
      </c>
      <c r="CV104" s="97"/>
      <c r="CW104" s="400">
        <f t="shared" si="157"/>
        <v>0</v>
      </c>
      <c r="CX104" s="97"/>
      <c r="CY104" s="400">
        <f t="shared" si="158"/>
        <v>0</v>
      </c>
      <c r="CZ104" s="97"/>
      <c r="DA104" s="400">
        <f t="shared" si="159"/>
        <v>0</v>
      </c>
      <c r="DB104" s="357"/>
      <c r="DC104" s="400">
        <f t="shared" si="160"/>
        <v>0</v>
      </c>
      <c r="DD104" s="97"/>
      <c r="DE104" s="400">
        <f t="shared" si="161"/>
        <v>0</v>
      </c>
      <c r="DF104" s="97"/>
      <c r="DG104" s="400">
        <f t="shared" si="162"/>
        <v>0</v>
      </c>
      <c r="DH104" s="97"/>
      <c r="DI104" s="400">
        <f t="shared" si="163"/>
        <v>0</v>
      </c>
      <c r="DJ104" s="97"/>
      <c r="DK104" s="400">
        <f t="shared" si="164"/>
        <v>0</v>
      </c>
      <c r="DL104" s="97"/>
      <c r="DM104" s="400">
        <f t="shared" si="165"/>
        <v>0</v>
      </c>
      <c r="DN104" s="97"/>
      <c r="DO104" s="400">
        <f t="shared" si="166"/>
        <v>0</v>
      </c>
      <c r="DP104" s="97"/>
      <c r="DQ104" s="400">
        <f t="shared" si="167"/>
        <v>0</v>
      </c>
      <c r="DR104" s="97"/>
      <c r="DS104" s="400">
        <f t="shared" si="168"/>
        <v>0</v>
      </c>
      <c r="DT104" s="97"/>
      <c r="DU104" s="400">
        <f t="shared" si="169"/>
        <v>0</v>
      </c>
      <c r="DV104" s="97"/>
      <c r="DW104" s="400">
        <f t="shared" si="170"/>
        <v>0</v>
      </c>
      <c r="DX104" s="97"/>
      <c r="DY104" s="400">
        <f t="shared" si="171"/>
        <v>0</v>
      </c>
      <c r="DZ104" s="97"/>
      <c r="EA104" s="401">
        <f t="shared" si="172"/>
        <v>0</v>
      </c>
      <c r="EB104" s="97"/>
      <c r="EC104" s="400">
        <f t="shared" si="173"/>
        <v>0</v>
      </c>
      <c r="ED104" s="97"/>
      <c r="EE104" s="400">
        <f t="shared" si="174"/>
        <v>0</v>
      </c>
      <c r="EF104" s="97"/>
      <c r="EG104" s="400">
        <f t="shared" si="175"/>
        <v>0</v>
      </c>
      <c r="EH104" s="97"/>
      <c r="EI104" s="400">
        <f t="shared" si="176"/>
        <v>0</v>
      </c>
      <c r="EJ104" s="97"/>
      <c r="EK104" s="400">
        <f t="shared" si="177"/>
        <v>0</v>
      </c>
      <c r="EL104" s="402">
        <f t="shared" si="114"/>
        <v>65</v>
      </c>
      <c r="EM104" s="402">
        <f t="shared" si="114"/>
        <v>13270147.799999999</v>
      </c>
    </row>
    <row r="105" spans="1:143" ht="60" x14ac:dyDescent="0.25">
      <c r="A105" s="91"/>
      <c r="B105" s="91">
        <v>69</v>
      </c>
      <c r="C105" s="245" t="s">
        <v>1062</v>
      </c>
      <c r="D105" s="168" t="s">
        <v>462</v>
      </c>
      <c r="E105" s="246">
        <v>13540</v>
      </c>
      <c r="F105" s="157">
        <v>13.06</v>
      </c>
      <c r="G105" s="93"/>
      <c r="H105" s="247">
        <v>1</v>
      </c>
      <c r="I105" s="248"/>
      <c r="J105" s="95">
        <v>1.4</v>
      </c>
      <c r="K105" s="95">
        <v>1.68</v>
      </c>
      <c r="L105" s="95">
        <v>2.23</v>
      </c>
      <c r="M105" s="96">
        <v>2.57</v>
      </c>
      <c r="N105" s="97"/>
      <c r="O105" s="400">
        <f t="shared" si="113"/>
        <v>0</v>
      </c>
      <c r="P105" s="366"/>
      <c r="Q105" s="400">
        <f t="shared" si="115"/>
        <v>0</v>
      </c>
      <c r="R105" s="357">
        <v>85</v>
      </c>
      <c r="S105" s="357">
        <f t="shared" si="116"/>
        <v>21043055.599999998</v>
      </c>
      <c r="T105" s="97"/>
      <c r="U105" s="400">
        <f t="shared" si="117"/>
        <v>0</v>
      </c>
      <c r="V105" s="97"/>
      <c r="W105" s="357">
        <f t="shared" si="118"/>
        <v>0</v>
      </c>
      <c r="X105" s="97"/>
      <c r="Y105" s="400">
        <f t="shared" si="119"/>
        <v>0</v>
      </c>
      <c r="Z105" s="357"/>
      <c r="AA105" s="400">
        <f t="shared" si="120"/>
        <v>0</v>
      </c>
      <c r="AB105" s="357"/>
      <c r="AC105" s="400">
        <f t="shared" si="121"/>
        <v>0</v>
      </c>
      <c r="AD105" s="357"/>
      <c r="AE105" s="400">
        <f t="shared" si="122"/>
        <v>0</v>
      </c>
      <c r="AF105" s="357"/>
      <c r="AG105" s="400">
        <f t="shared" si="123"/>
        <v>0</v>
      </c>
      <c r="AH105" s="97"/>
      <c r="AI105" s="400">
        <f t="shared" si="124"/>
        <v>0</v>
      </c>
      <c r="AJ105" s="357"/>
      <c r="AK105" s="357">
        <f t="shared" si="125"/>
        <v>0</v>
      </c>
      <c r="AL105" s="97"/>
      <c r="AM105" s="400">
        <f t="shared" si="126"/>
        <v>0</v>
      </c>
      <c r="AN105" s="113"/>
      <c r="AO105" s="400">
        <f t="shared" si="127"/>
        <v>0</v>
      </c>
      <c r="AP105" s="357"/>
      <c r="AQ105" s="400">
        <f t="shared" si="128"/>
        <v>0</v>
      </c>
      <c r="AR105" s="357"/>
      <c r="AS105" s="400">
        <f t="shared" si="129"/>
        <v>0</v>
      </c>
      <c r="AT105" s="97"/>
      <c r="AU105" s="400">
        <f t="shared" si="130"/>
        <v>0</v>
      </c>
      <c r="AV105" s="97"/>
      <c r="AW105" s="357">
        <f t="shared" si="131"/>
        <v>0</v>
      </c>
      <c r="AX105" s="97"/>
      <c r="AY105" s="400">
        <f t="shared" si="132"/>
        <v>0</v>
      </c>
      <c r="AZ105" s="97"/>
      <c r="BA105" s="400">
        <f t="shared" si="133"/>
        <v>0</v>
      </c>
      <c r="BB105" s="97"/>
      <c r="BC105" s="400">
        <f t="shared" si="134"/>
        <v>0</v>
      </c>
      <c r="BD105" s="97"/>
      <c r="BE105" s="400">
        <f t="shared" si="135"/>
        <v>0</v>
      </c>
      <c r="BF105" s="97"/>
      <c r="BG105" s="400">
        <f t="shared" si="136"/>
        <v>0</v>
      </c>
      <c r="BH105" s="97"/>
      <c r="BI105" s="400">
        <f t="shared" si="137"/>
        <v>0</v>
      </c>
      <c r="BJ105" s="97"/>
      <c r="BK105" s="400">
        <f t="shared" si="138"/>
        <v>0</v>
      </c>
      <c r="BL105" s="97"/>
      <c r="BM105" s="400">
        <f t="shared" si="139"/>
        <v>0</v>
      </c>
      <c r="BN105" s="97"/>
      <c r="BO105" s="400">
        <f t="shared" si="140"/>
        <v>0</v>
      </c>
      <c r="BP105" s="97"/>
      <c r="BQ105" s="400">
        <f t="shared" si="141"/>
        <v>0</v>
      </c>
      <c r="BR105" s="97"/>
      <c r="BS105" s="400">
        <f t="shared" si="142"/>
        <v>0</v>
      </c>
      <c r="BT105" s="97"/>
      <c r="BU105" s="400">
        <f t="shared" si="143"/>
        <v>0</v>
      </c>
      <c r="BV105" s="328"/>
      <c r="BW105" s="329">
        <f t="shared" si="144"/>
        <v>0</v>
      </c>
      <c r="BX105" s="97"/>
      <c r="BY105" s="400">
        <f t="shared" si="145"/>
        <v>0</v>
      </c>
      <c r="BZ105" s="357"/>
      <c r="CA105" s="400">
        <f t="shared" si="146"/>
        <v>0</v>
      </c>
      <c r="CB105" s="97"/>
      <c r="CC105" s="400">
        <f t="shared" si="147"/>
        <v>0</v>
      </c>
      <c r="CD105" s="97"/>
      <c r="CE105" s="400">
        <f t="shared" si="148"/>
        <v>0</v>
      </c>
      <c r="CF105" s="97"/>
      <c r="CG105" s="400">
        <f t="shared" si="149"/>
        <v>0</v>
      </c>
      <c r="CH105" s="97"/>
      <c r="CI105" s="400">
        <f t="shared" si="150"/>
        <v>0</v>
      </c>
      <c r="CJ105" s="357"/>
      <c r="CK105" s="400">
        <f t="shared" si="151"/>
        <v>0</v>
      </c>
      <c r="CL105" s="97"/>
      <c r="CM105" s="400">
        <f t="shared" si="152"/>
        <v>0</v>
      </c>
      <c r="CN105" s="97"/>
      <c r="CO105" s="400">
        <f t="shared" si="153"/>
        <v>0</v>
      </c>
      <c r="CP105" s="357"/>
      <c r="CQ105" s="400">
        <f t="shared" si="154"/>
        <v>0</v>
      </c>
      <c r="CR105" s="357"/>
      <c r="CS105" s="400">
        <f t="shared" si="155"/>
        <v>0</v>
      </c>
      <c r="CT105" s="357"/>
      <c r="CU105" s="400">
        <f t="shared" si="156"/>
        <v>0</v>
      </c>
      <c r="CV105" s="97"/>
      <c r="CW105" s="400">
        <f t="shared" si="157"/>
        <v>0</v>
      </c>
      <c r="CX105" s="97"/>
      <c r="CY105" s="400">
        <f t="shared" si="158"/>
        <v>0</v>
      </c>
      <c r="CZ105" s="97"/>
      <c r="DA105" s="400">
        <f t="shared" si="159"/>
        <v>0</v>
      </c>
      <c r="DB105" s="357"/>
      <c r="DC105" s="400">
        <f t="shared" si="160"/>
        <v>0</v>
      </c>
      <c r="DD105" s="97"/>
      <c r="DE105" s="400">
        <f t="shared" si="161"/>
        <v>0</v>
      </c>
      <c r="DF105" s="97"/>
      <c r="DG105" s="400">
        <f t="shared" si="162"/>
        <v>0</v>
      </c>
      <c r="DH105" s="97"/>
      <c r="DI105" s="400">
        <f t="shared" si="163"/>
        <v>0</v>
      </c>
      <c r="DJ105" s="97"/>
      <c r="DK105" s="400">
        <f t="shared" si="164"/>
        <v>0</v>
      </c>
      <c r="DL105" s="97"/>
      <c r="DM105" s="400">
        <f t="shared" si="165"/>
        <v>0</v>
      </c>
      <c r="DN105" s="97"/>
      <c r="DO105" s="400">
        <f t="shared" si="166"/>
        <v>0</v>
      </c>
      <c r="DP105" s="97"/>
      <c r="DQ105" s="400">
        <f t="shared" si="167"/>
        <v>0</v>
      </c>
      <c r="DR105" s="97"/>
      <c r="DS105" s="400">
        <f t="shared" si="168"/>
        <v>0</v>
      </c>
      <c r="DT105" s="97"/>
      <c r="DU105" s="400">
        <f t="shared" si="169"/>
        <v>0</v>
      </c>
      <c r="DV105" s="97"/>
      <c r="DW105" s="400">
        <f t="shared" si="170"/>
        <v>0</v>
      </c>
      <c r="DX105" s="113"/>
      <c r="DY105" s="400">
        <f t="shared" si="171"/>
        <v>0</v>
      </c>
      <c r="DZ105" s="97"/>
      <c r="EA105" s="401">
        <f t="shared" si="172"/>
        <v>0</v>
      </c>
      <c r="EB105" s="97"/>
      <c r="EC105" s="400">
        <f t="shared" si="173"/>
        <v>0</v>
      </c>
      <c r="ED105" s="97"/>
      <c r="EE105" s="400">
        <f t="shared" si="174"/>
        <v>0</v>
      </c>
      <c r="EF105" s="97"/>
      <c r="EG105" s="400">
        <f t="shared" si="175"/>
        <v>0</v>
      </c>
      <c r="EH105" s="97"/>
      <c r="EI105" s="400">
        <f t="shared" si="176"/>
        <v>0</v>
      </c>
      <c r="EJ105" s="97"/>
      <c r="EK105" s="400">
        <f t="shared" si="177"/>
        <v>0</v>
      </c>
      <c r="EL105" s="402">
        <f t="shared" si="114"/>
        <v>85</v>
      </c>
      <c r="EM105" s="402">
        <f t="shared" si="114"/>
        <v>21043055.599999998</v>
      </c>
    </row>
    <row r="106" spans="1:143" ht="60" x14ac:dyDescent="0.25">
      <c r="A106" s="91"/>
      <c r="B106" s="91">
        <v>70</v>
      </c>
      <c r="C106" s="245" t="s">
        <v>1063</v>
      </c>
      <c r="D106" s="168" t="s">
        <v>464</v>
      </c>
      <c r="E106" s="246">
        <v>13540</v>
      </c>
      <c r="F106" s="157">
        <v>15.87</v>
      </c>
      <c r="G106" s="93"/>
      <c r="H106" s="247">
        <v>1</v>
      </c>
      <c r="I106" s="248"/>
      <c r="J106" s="95">
        <v>1.4</v>
      </c>
      <c r="K106" s="95">
        <v>1.68</v>
      </c>
      <c r="L106" s="95">
        <v>2.23</v>
      </c>
      <c r="M106" s="96">
        <v>2.57</v>
      </c>
      <c r="N106" s="97"/>
      <c r="O106" s="400">
        <f t="shared" si="113"/>
        <v>0</v>
      </c>
      <c r="P106" s="366"/>
      <c r="Q106" s="400">
        <f t="shared" si="115"/>
        <v>0</v>
      </c>
      <c r="R106" s="357">
        <v>210</v>
      </c>
      <c r="S106" s="357">
        <f t="shared" si="116"/>
        <v>63174661.199999996</v>
      </c>
      <c r="T106" s="97"/>
      <c r="U106" s="400">
        <f t="shared" si="117"/>
        <v>0</v>
      </c>
      <c r="V106" s="97"/>
      <c r="W106" s="357">
        <f t="shared" si="118"/>
        <v>0</v>
      </c>
      <c r="X106" s="97"/>
      <c r="Y106" s="400">
        <f t="shared" si="119"/>
        <v>0</v>
      </c>
      <c r="Z106" s="357"/>
      <c r="AA106" s="400">
        <f t="shared" si="120"/>
        <v>0</v>
      </c>
      <c r="AB106" s="357"/>
      <c r="AC106" s="400">
        <f t="shared" si="121"/>
        <v>0</v>
      </c>
      <c r="AD106" s="357"/>
      <c r="AE106" s="400">
        <f t="shared" si="122"/>
        <v>0</v>
      </c>
      <c r="AF106" s="357"/>
      <c r="AG106" s="400">
        <f t="shared" si="123"/>
        <v>0</v>
      </c>
      <c r="AH106" s="97"/>
      <c r="AI106" s="400">
        <f t="shared" si="124"/>
        <v>0</v>
      </c>
      <c r="AJ106" s="357"/>
      <c r="AK106" s="357">
        <f t="shared" si="125"/>
        <v>0</v>
      </c>
      <c r="AL106" s="97"/>
      <c r="AM106" s="400">
        <f t="shared" si="126"/>
        <v>0</v>
      </c>
      <c r="AN106" s="97"/>
      <c r="AO106" s="400">
        <f t="shared" si="127"/>
        <v>0</v>
      </c>
      <c r="AP106" s="357"/>
      <c r="AQ106" s="400">
        <f t="shared" si="128"/>
        <v>0</v>
      </c>
      <c r="AR106" s="357"/>
      <c r="AS106" s="400">
        <f t="shared" si="129"/>
        <v>0</v>
      </c>
      <c r="AT106" s="97"/>
      <c r="AU106" s="400">
        <f t="shared" si="130"/>
        <v>0</v>
      </c>
      <c r="AV106" s="97"/>
      <c r="AW106" s="357">
        <f t="shared" si="131"/>
        <v>0</v>
      </c>
      <c r="AX106" s="97"/>
      <c r="AY106" s="400">
        <f t="shared" si="132"/>
        <v>0</v>
      </c>
      <c r="AZ106" s="97"/>
      <c r="BA106" s="400">
        <f t="shared" si="133"/>
        <v>0</v>
      </c>
      <c r="BB106" s="97"/>
      <c r="BC106" s="400">
        <f t="shared" si="134"/>
        <v>0</v>
      </c>
      <c r="BD106" s="97"/>
      <c r="BE106" s="400">
        <f t="shared" si="135"/>
        <v>0</v>
      </c>
      <c r="BF106" s="97"/>
      <c r="BG106" s="400">
        <f t="shared" si="136"/>
        <v>0</v>
      </c>
      <c r="BH106" s="97"/>
      <c r="BI106" s="400">
        <f t="shared" si="137"/>
        <v>0</v>
      </c>
      <c r="BJ106" s="97"/>
      <c r="BK106" s="400">
        <f t="shared" si="138"/>
        <v>0</v>
      </c>
      <c r="BL106" s="97"/>
      <c r="BM106" s="400">
        <f t="shared" si="139"/>
        <v>0</v>
      </c>
      <c r="BN106" s="97"/>
      <c r="BO106" s="400">
        <f t="shared" si="140"/>
        <v>0</v>
      </c>
      <c r="BP106" s="97"/>
      <c r="BQ106" s="400">
        <f t="shared" si="141"/>
        <v>0</v>
      </c>
      <c r="BR106" s="97"/>
      <c r="BS106" s="400">
        <f t="shared" si="142"/>
        <v>0</v>
      </c>
      <c r="BT106" s="97"/>
      <c r="BU106" s="400">
        <f t="shared" si="143"/>
        <v>0</v>
      </c>
      <c r="BV106" s="328"/>
      <c r="BW106" s="329">
        <f t="shared" si="144"/>
        <v>0</v>
      </c>
      <c r="BX106" s="97"/>
      <c r="BY106" s="400">
        <f t="shared" si="145"/>
        <v>0</v>
      </c>
      <c r="BZ106" s="357"/>
      <c r="CA106" s="400">
        <f t="shared" si="146"/>
        <v>0</v>
      </c>
      <c r="CB106" s="97"/>
      <c r="CC106" s="400">
        <f t="shared" si="147"/>
        <v>0</v>
      </c>
      <c r="CD106" s="97"/>
      <c r="CE106" s="400">
        <f t="shared" si="148"/>
        <v>0</v>
      </c>
      <c r="CF106" s="97"/>
      <c r="CG106" s="400">
        <f t="shared" si="149"/>
        <v>0</v>
      </c>
      <c r="CH106" s="97"/>
      <c r="CI106" s="400">
        <f t="shared" si="150"/>
        <v>0</v>
      </c>
      <c r="CJ106" s="357"/>
      <c r="CK106" s="400">
        <f t="shared" si="151"/>
        <v>0</v>
      </c>
      <c r="CL106" s="97"/>
      <c r="CM106" s="400">
        <f t="shared" si="152"/>
        <v>0</v>
      </c>
      <c r="CN106" s="97"/>
      <c r="CO106" s="400">
        <f t="shared" si="153"/>
        <v>0</v>
      </c>
      <c r="CP106" s="357"/>
      <c r="CQ106" s="400">
        <f t="shared" si="154"/>
        <v>0</v>
      </c>
      <c r="CR106" s="357"/>
      <c r="CS106" s="400">
        <f t="shared" si="155"/>
        <v>0</v>
      </c>
      <c r="CT106" s="357"/>
      <c r="CU106" s="400">
        <f t="shared" si="156"/>
        <v>0</v>
      </c>
      <c r="CV106" s="97"/>
      <c r="CW106" s="400">
        <f t="shared" si="157"/>
        <v>0</v>
      </c>
      <c r="CX106" s="97"/>
      <c r="CY106" s="400">
        <f t="shared" si="158"/>
        <v>0</v>
      </c>
      <c r="CZ106" s="97"/>
      <c r="DA106" s="400">
        <f t="shared" si="159"/>
        <v>0</v>
      </c>
      <c r="DB106" s="357"/>
      <c r="DC106" s="400">
        <f t="shared" si="160"/>
        <v>0</v>
      </c>
      <c r="DD106" s="97"/>
      <c r="DE106" s="400">
        <f t="shared" si="161"/>
        <v>0</v>
      </c>
      <c r="DF106" s="97"/>
      <c r="DG106" s="400">
        <f t="shared" si="162"/>
        <v>0</v>
      </c>
      <c r="DH106" s="97"/>
      <c r="DI106" s="400">
        <f t="shared" si="163"/>
        <v>0</v>
      </c>
      <c r="DJ106" s="97"/>
      <c r="DK106" s="400">
        <f t="shared" si="164"/>
        <v>0</v>
      </c>
      <c r="DL106" s="97"/>
      <c r="DM106" s="400">
        <f t="shared" si="165"/>
        <v>0</v>
      </c>
      <c r="DN106" s="97"/>
      <c r="DO106" s="400">
        <f t="shared" si="166"/>
        <v>0</v>
      </c>
      <c r="DP106" s="97"/>
      <c r="DQ106" s="400">
        <f t="shared" si="167"/>
        <v>0</v>
      </c>
      <c r="DR106" s="97"/>
      <c r="DS106" s="400">
        <f t="shared" si="168"/>
        <v>0</v>
      </c>
      <c r="DT106" s="97"/>
      <c r="DU106" s="400">
        <f t="shared" si="169"/>
        <v>0</v>
      </c>
      <c r="DV106" s="97"/>
      <c r="DW106" s="400">
        <f t="shared" si="170"/>
        <v>0</v>
      </c>
      <c r="DX106" s="97"/>
      <c r="DY106" s="400">
        <f t="shared" si="171"/>
        <v>0</v>
      </c>
      <c r="DZ106" s="97"/>
      <c r="EA106" s="401">
        <f t="shared" si="172"/>
        <v>0</v>
      </c>
      <c r="EB106" s="97"/>
      <c r="EC106" s="400">
        <f t="shared" si="173"/>
        <v>0</v>
      </c>
      <c r="ED106" s="97"/>
      <c r="EE106" s="400">
        <f t="shared" si="174"/>
        <v>0</v>
      </c>
      <c r="EF106" s="97"/>
      <c r="EG106" s="400">
        <f t="shared" si="175"/>
        <v>0</v>
      </c>
      <c r="EH106" s="97"/>
      <c r="EI106" s="400">
        <f t="shared" si="176"/>
        <v>0</v>
      </c>
      <c r="EJ106" s="97"/>
      <c r="EK106" s="400">
        <f t="shared" si="177"/>
        <v>0</v>
      </c>
      <c r="EL106" s="402">
        <f t="shared" si="114"/>
        <v>210</v>
      </c>
      <c r="EM106" s="402">
        <f t="shared" si="114"/>
        <v>63174661.199999996</v>
      </c>
    </row>
    <row r="107" spans="1:143" ht="60" x14ac:dyDescent="0.25">
      <c r="A107" s="91"/>
      <c r="B107" s="91">
        <v>71</v>
      </c>
      <c r="C107" s="245" t="s">
        <v>1064</v>
      </c>
      <c r="D107" s="278" t="s">
        <v>466</v>
      </c>
      <c r="E107" s="246">
        <v>13540</v>
      </c>
      <c r="F107" s="157">
        <v>18.850000000000001</v>
      </c>
      <c r="G107" s="93"/>
      <c r="H107" s="247">
        <v>1</v>
      </c>
      <c r="I107" s="248"/>
      <c r="J107" s="164">
        <v>1.4</v>
      </c>
      <c r="K107" s="164">
        <v>1.68</v>
      </c>
      <c r="L107" s="164">
        <v>2.23</v>
      </c>
      <c r="M107" s="165">
        <v>2.57</v>
      </c>
      <c r="N107" s="97"/>
      <c r="O107" s="400">
        <f t="shared" si="113"/>
        <v>0</v>
      </c>
      <c r="P107" s="366"/>
      <c r="Q107" s="400">
        <f t="shared" si="115"/>
        <v>0</v>
      </c>
      <c r="R107" s="357">
        <v>85</v>
      </c>
      <c r="S107" s="357">
        <f t="shared" si="116"/>
        <v>30372250.999999996</v>
      </c>
      <c r="T107" s="97"/>
      <c r="U107" s="400">
        <f t="shared" si="117"/>
        <v>0</v>
      </c>
      <c r="V107" s="97"/>
      <c r="W107" s="357">
        <f t="shared" si="118"/>
        <v>0</v>
      </c>
      <c r="X107" s="97"/>
      <c r="Y107" s="400">
        <f t="shared" si="119"/>
        <v>0</v>
      </c>
      <c r="Z107" s="357"/>
      <c r="AA107" s="400">
        <f t="shared" si="120"/>
        <v>0</v>
      </c>
      <c r="AB107" s="357"/>
      <c r="AC107" s="400">
        <f t="shared" si="121"/>
        <v>0</v>
      </c>
      <c r="AD107" s="357"/>
      <c r="AE107" s="400">
        <f t="shared" si="122"/>
        <v>0</v>
      </c>
      <c r="AF107" s="357"/>
      <c r="AG107" s="400">
        <f t="shared" si="123"/>
        <v>0</v>
      </c>
      <c r="AH107" s="97"/>
      <c r="AI107" s="400">
        <f t="shared" si="124"/>
        <v>0</v>
      </c>
      <c r="AJ107" s="357"/>
      <c r="AK107" s="357">
        <f t="shared" si="125"/>
        <v>0</v>
      </c>
      <c r="AL107" s="97"/>
      <c r="AM107" s="400">
        <f t="shared" si="126"/>
        <v>0</v>
      </c>
      <c r="AN107" s="97"/>
      <c r="AO107" s="400">
        <f t="shared" si="127"/>
        <v>0</v>
      </c>
      <c r="AP107" s="357"/>
      <c r="AQ107" s="400">
        <f t="shared" si="128"/>
        <v>0</v>
      </c>
      <c r="AR107" s="357"/>
      <c r="AS107" s="400">
        <f t="shared" si="129"/>
        <v>0</v>
      </c>
      <c r="AT107" s="97"/>
      <c r="AU107" s="400">
        <f t="shared" si="130"/>
        <v>0</v>
      </c>
      <c r="AV107" s="97"/>
      <c r="AW107" s="357">
        <f t="shared" si="131"/>
        <v>0</v>
      </c>
      <c r="AX107" s="97"/>
      <c r="AY107" s="400">
        <f t="shared" si="132"/>
        <v>0</v>
      </c>
      <c r="AZ107" s="97"/>
      <c r="BA107" s="400">
        <f t="shared" si="133"/>
        <v>0</v>
      </c>
      <c r="BB107" s="97"/>
      <c r="BC107" s="400">
        <f t="shared" si="134"/>
        <v>0</v>
      </c>
      <c r="BD107" s="97"/>
      <c r="BE107" s="400">
        <f t="shared" si="135"/>
        <v>0</v>
      </c>
      <c r="BF107" s="97"/>
      <c r="BG107" s="400">
        <f t="shared" si="136"/>
        <v>0</v>
      </c>
      <c r="BH107" s="97"/>
      <c r="BI107" s="400">
        <f t="shared" si="137"/>
        <v>0</v>
      </c>
      <c r="BJ107" s="97"/>
      <c r="BK107" s="400">
        <f t="shared" si="138"/>
        <v>0</v>
      </c>
      <c r="BL107" s="97"/>
      <c r="BM107" s="400">
        <f t="shared" si="139"/>
        <v>0</v>
      </c>
      <c r="BN107" s="97"/>
      <c r="BO107" s="400">
        <f t="shared" si="140"/>
        <v>0</v>
      </c>
      <c r="BP107" s="97"/>
      <c r="BQ107" s="400">
        <f t="shared" si="141"/>
        <v>0</v>
      </c>
      <c r="BR107" s="97"/>
      <c r="BS107" s="400">
        <f t="shared" si="142"/>
        <v>0</v>
      </c>
      <c r="BT107" s="97"/>
      <c r="BU107" s="400">
        <f t="shared" si="143"/>
        <v>0</v>
      </c>
      <c r="BV107" s="328"/>
      <c r="BW107" s="329">
        <f t="shared" si="144"/>
        <v>0</v>
      </c>
      <c r="BX107" s="97"/>
      <c r="BY107" s="400">
        <f t="shared" si="145"/>
        <v>0</v>
      </c>
      <c r="BZ107" s="357"/>
      <c r="CA107" s="400">
        <f t="shared" si="146"/>
        <v>0</v>
      </c>
      <c r="CB107" s="97"/>
      <c r="CC107" s="400">
        <f t="shared" si="147"/>
        <v>0</v>
      </c>
      <c r="CD107" s="97"/>
      <c r="CE107" s="400">
        <f t="shared" si="148"/>
        <v>0</v>
      </c>
      <c r="CF107" s="97"/>
      <c r="CG107" s="400">
        <f t="shared" si="149"/>
        <v>0</v>
      </c>
      <c r="CH107" s="97"/>
      <c r="CI107" s="400">
        <f t="shared" si="150"/>
        <v>0</v>
      </c>
      <c r="CJ107" s="357"/>
      <c r="CK107" s="400">
        <f t="shared" si="151"/>
        <v>0</v>
      </c>
      <c r="CL107" s="97"/>
      <c r="CM107" s="400">
        <f t="shared" si="152"/>
        <v>0</v>
      </c>
      <c r="CN107" s="97"/>
      <c r="CO107" s="400">
        <f t="shared" si="153"/>
        <v>0</v>
      </c>
      <c r="CP107" s="357"/>
      <c r="CQ107" s="400">
        <f t="shared" si="154"/>
        <v>0</v>
      </c>
      <c r="CR107" s="357"/>
      <c r="CS107" s="400">
        <f t="shared" si="155"/>
        <v>0</v>
      </c>
      <c r="CT107" s="357"/>
      <c r="CU107" s="400">
        <f t="shared" si="156"/>
        <v>0</v>
      </c>
      <c r="CV107" s="97"/>
      <c r="CW107" s="400">
        <f t="shared" si="157"/>
        <v>0</v>
      </c>
      <c r="CX107" s="97"/>
      <c r="CY107" s="400">
        <f t="shared" si="158"/>
        <v>0</v>
      </c>
      <c r="CZ107" s="97"/>
      <c r="DA107" s="400">
        <f t="shared" si="159"/>
        <v>0</v>
      </c>
      <c r="DB107" s="357"/>
      <c r="DC107" s="400">
        <f t="shared" si="160"/>
        <v>0</v>
      </c>
      <c r="DD107" s="97"/>
      <c r="DE107" s="400">
        <f t="shared" si="161"/>
        <v>0</v>
      </c>
      <c r="DF107" s="97"/>
      <c r="DG107" s="400">
        <f t="shared" si="162"/>
        <v>0</v>
      </c>
      <c r="DH107" s="97"/>
      <c r="DI107" s="400">
        <f t="shared" si="163"/>
        <v>0</v>
      </c>
      <c r="DJ107" s="97"/>
      <c r="DK107" s="400">
        <f t="shared" si="164"/>
        <v>0</v>
      </c>
      <c r="DL107" s="97"/>
      <c r="DM107" s="400">
        <f t="shared" si="165"/>
        <v>0</v>
      </c>
      <c r="DN107" s="97"/>
      <c r="DO107" s="400">
        <f t="shared" si="166"/>
        <v>0</v>
      </c>
      <c r="DP107" s="97"/>
      <c r="DQ107" s="400">
        <f t="shared" si="167"/>
        <v>0</v>
      </c>
      <c r="DR107" s="97"/>
      <c r="DS107" s="400">
        <f t="shared" si="168"/>
        <v>0</v>
      </c>
      <c r="DT107" s="97"/>
      <c r="DU107" s="400">
        <f t="shared" si="169"/>
        <v>0</v>
      </c>
      <c r="DV107" s="97"/>
      <c r="DW107" s="400">
        <f t="shared" si="170"/>
        <v>0</v>
      </c>
      <c r="DX107" s="97"/>
      <c r="DY107" s="400">
        <f t="shared" si="171"/>
        <v>0</v>
      </c>
      <c r="DZ107" s="97"/>
      <c r="EA107" s="401">
        <f t="shared" si="172"/>
        <v>0</v>
      </c>
      <c r="EB107" s="97"/>
      <c r="EC107" s="400">
        <f t="shared" si="173"/>
        <v>0</v>
      </c>
      <c r="ED107" s="97"/>
      <c r="EE107" s="400">
        <f t="shared" si="174"/>
        <v>0</v>
      </c>
      <c r="EF107" s="97"/>
      <c r="EG107" s="400">
        <f t="shared" si="175"/>
        <v>0</v>
      </c>
      <c r="EH107" s="97"/>
      <c r="EI107" s="400">
        <f t="shared" si="176"/>
        <v>0</v>
      </c>
      <c r="EJ107" s="97"/>
      <c r="EK107" s="400"/>
      <c r="EL107" s="402">
        <f t="shared" si="114"/>
        <v>85</v>
      </c>
      <c r="EM107" s="402">
        <f t="shared" si="114"/>
        <v>30372250.999999996</v>
      </c>
    </row>
    <row r="108" spans="1:143" s="355" customFormat="1" ht="60" x14ac:dyDescent="0.25">
      <c r="A108" s="91"/>
      <c r="B108" s="91">
        <v>72</v>
      </c>
      <c r="C108" s="245" t="s">
        <v>1065</v>
      </c>
      <c r="D108" s="278" t="s">
        <v>468</v>
      </c>
      <c r="E108" s="246">
        <v>13540</v>
      </c>
      <c r="F108" s="157">
        <v>21.4</v>
      </c>
      <c r="G108" s="93"/>
      <c r="H108" s="247">
        <v>1</v>
      </c>
      <c r="I108" s="248"/>
      <c r="J108" s="164">
        <v>1.4</v>
      </c>
      <c r="K108" s="164">
        <v>1.68</v>
      </c>
      <c r="L108" s="164">
        <v>2.23</v>
      </c>
      <c r="M108" s="165">
        <v>2.57</v>
      </c>
      <c r="N108" s="97"/>
      <c r="O108" s="400">
        <f t="shared" si="113"/>
        <v>0</v>
      </c>
      <c r="P108" s="366"/>
      <c r="Q108" s="400">
        <f t="shared" si="115"/>
        <v>0</v>
      </c>
      <c r="R108" s="357">
        <v>30</v>
      </c>
      <c r="S108" s="357">
        <f t="shared" si="116"/>
        <v>12169752</v>
      </c>
      <c r="T108" s="97"/>
      <c r="U108" s="400">
        <f t="shared" si="117"/>
        <v>0</v>
      </c>
      <c r="V108" s="97"/>
      <c r="W108" s="357">
        <f t="shared" si="118"/>
        <v>0</v>
      </c>
      <c r="X108" s="97"/>
      <c r="Y108" s="400">
        <f t="shared" si="119"/>
        <v>0</v>
      </c>
      <c r="Z108" s="357"/>
      <c r="AA108" s="400">
        <f t="shared" si="120"/>
        <v>0</v>
      </c>
      <c r="AB108" s="357"/>
      <c r="AC108" s="400">
        <f t="shared" si="121"/>
        <v>0</v>
      </c>
      <c r="AD108" s="357"/>
      <c r="AE108" s="400">
        <f t="shared" si="122"/>
        <v>0</v>
      </c>
      <c r="AF108" s="357"/>
      <c r="AG108" s="400">
        <f t="shared" si="123"/>
        <v>0</v>
      </c>
      <c r="AH108" s="97"/>
      <c r="AI108" s="400">
        <f t="shared" si="124"/>
        <v>0</v>
      </c>
      <c r="AJ108" s="357"/>
      <c r="AK108" s="357">
        <f t="shared" si="125"/>
        <v>0</v>
      </c>
      <c r="AL108" s="97"/>
      <c r="AM108" s="400">
        <f t="shared" si="126"/>
        <v>0</v>
      </c>
      <c r="AN108" s="97"/>
      <c r="AO108" s="400">
        <f t="shared" si="127"/>
        <v>0</v>
      </c>
      <c r="AP108" s="357"/>
      <c r="AQ108" s="400">
        <f t="shared" si="128"/>
        <v>0</v>
      </c>
      <c r="AR108" s="357"/>
      <c r="AS108" s="400">
        <f t="shared" si="129"/>
        <v>0</v>
      </c>
      <c r="AT108" s="97"/>
      <c r="AU108" s="400">
        <f t="shared" si="130"/>
        <v>0</v>
      </c>
      <c r="AV108" s="97"/>
      <c r="AW108" s="357">
        <f t="shared" si="131"/>
        <v>0</v>
      </c>
      <c r="AX108" s="97"/>
      <c r="AY108" s="400">
        <f t="shared" si="132"/>
        <v>0</v>
      </c>
      <c r="AZ108" s="97"/>
      <c r="BA108" s="400">
        <f t="shared" si="133"/>
        <v>0</v>
      </c>
      <c r="BB108" s="97"/>
      <c r="BC108" s="400">
        <f t="shared" si="134"/>
        <v>0</v>
      </c>
      <c r="BD108" s="97"/>
      <c r="BE108" s="400">
        <f t="shared" si="135"/>
        <v>0</v>
      </c>
      <c r="BF108" s="97"/>
      <c r="BG108" s="400">
        <f t="shared" si="136"/>
        <v>0</v>
      </c>
      <c r="BH108" s="97"/>
      <c r="BI108" s="400">
        <f t="shared" si="137"/>
        <v>0</v>
      </c>
      <c r="BJ108" s="97"/>
      <c r="BK108" s="400">
        <f t="shared" si="138"/>
        <v>0</v>
      </c>
      <c r="BL108" s="97"/>
      <c r="BM108" s="400">
        <f t="shared" si="139"/>
        <v>0</v>
      </c>
      <c r="BN108" s="97"/>
      <c r="BO108" s="400">
        <f t="shared" si="140"/>
        <v>0</v>
      </c>
      <c r="BP108" s="97"/>
      <c r="BQ108" s="400">
        <f t="shared" si="141"/>
        <v>0</v>
      </c>
      <c r="BR108" s="97"/>
      <c r="BS108" s="400">
        <f t="shared" si="142"/>
        <v>0</v>
      </c>
      <c r="BT108" s="97"/>
      <c r="BU108" s="400">
        <f t="shared" si="143"/>
        <v>0</v>
      </c>
      <c r="BV108" s="328"/>
      <c r="BW108" s="329">
        <f t="shared" si="144"/>
        <v>0</v>
      </c>
      <c r="BX108" s="97"/>
      <c r="BY108" s="400">
        <f t="shared" si="145"/>
        <v>0</v>
      </c>
      <c r="BZ108" s="357"/>
      <c r="CA108" s="400">
        <f t="shared" si="146"/>
        <v>0</v>
      </c>
      <c r="CB108" s="97"/>
      <c r="CC108" s="400">
        <f t="shared" si="147"/>
        <v>0</v>
      </c>
      <c r="CD108" s="97"/>
      <c r="CE108" s="400">
        <f t="shared" si="148"/>
        <v>0</v>
      </c>
      <c r="CF108" s="97"/>
      <c r="CG108" s="400">
        <f t="shared" si="149"/>
        <v>0</v>
      </c>
      <c r="CH108" s="97"/>
      <c r="CI108" s="400">
        <f t="shared" si="150"/>
        <v>0</v>
      </c>
      <c r="CJ108" s="357"/>
      <c r="CK108" s="400">
        <f t="shared" si="151"/>
        <v>0</v>
      </c>
      <c r="CL108" s="97"/>
      <c r="CM108" s="400">
        <f t="shared" si="152"/>
        <v>0</v>
      </c>
      <c r="CN108" s="97"/>
      <c r="CO108" s="400">
        <f t="shared" si="153"/>
        <v>0</v>
      </c>
      <c r="CP108" s="357"/>
      <c r="CQ108" s="400">
        <f t="shared" si="154"/>
        <v>0</v>
      </c>
      <c r="CR108" s="357"/>
      <c r="CS108" s="400">
        <f t="shared" si="155"/>
        <v>0</v>
      </c>
      <c r="CT108" s="357"/>
      <c r="CU108" s="400">
        <f t="shared" si="156"/>
        <v>0</v>
      </c>
      <c r="CV108" s="97"/>
      <c r="CW108" s="400">
        <f t="shared" si="157"/>
        <v>0</v>
      </c>
      <c r="CX108" s="97"/>
      <c r="CY108" s="400">
        <f t="shared" si="158"/>
        <v>0</v>
      </c>
      <c r="CZ108" s="97"/>
      <c r="DA108" s="400">
        <f t="shared" si="159"/>
        <v>0</v>
      </c>
      <c r="DB108" s="357"/>
      <c r="DC108" s="400">
        <f t="shared" si="160"/>
        <v>0</v>
      </c>
      <c r="DD108" s="97"/>
      <c r="DE108" s="400">
        <f t="shared" si="161"/>
        <v>0</v>
      </c>
      <c r="DF108" s="97"/>
      <c r="DG108" s="400">
        <f t="shared" si="162"/>
        <v>0</v>
      </c>
      <c r="DH108" s="97"/>
      <c r="DI108" s="400">
        <f t="shared" si="163"/>
        <v>0</v>
      </c>
      <c r="DJ108" s="97"/>
      <c r="DK108" s="400">
        <f t="shared" si="164"/>
        <v>0</v>
      </c>
      <c r="DL108" s="97"/>
      <c r="DM108" s="400">
        <f t="shared" si="165"/>
        <v>0</v>
      </c>
      <c r="DN108" s="97"/>
      <c r="DO108" s="400">
        <f t="shared" si="166"/>
        <v>0</v>
      </c>
      <c r="DP108" s="97"/>
      <c r="DQ108" s="400">
        <f t="shared" si="167"/>
        <v>0</v>
      </c>
      <c r="DR108" s="97"/>
      <c r="DS108" s="400">
        <f t="shared" si="168"/>
        <v>0</v>
      </c>
      <c r="DT108" s="97"/>
      <c r="DU108" s="400">
        <f t="shared" si="169"/>
        <v>0</v>
      </c>
      <c r="DV108" s="97"/>
      <c r="DW108" s="400">
        <f t="shared" si="170"/>
        <v>0</v>
      </c>
      <c r="DX108" s="97"/>
      <c r="DY108" s="400">
        <f t="shared" si="171"/>
        <v>0</v>
      </c>
      <c r="DZ108" s="97"/>
      <c r="EA108" s="401">
        <f t="shared" si="172"/>
        <v>0</v>
      </c>
      <c r="EB108" s="97"/>
      <c r="EC108" s="400">
        <f t="shared" si="173"/>
        <v>0</v>
      </c>
      <c r="ED108" s="97"/>
      <c r="EE108" s="400">
        <f t="shared" si="174"/>
        <v>0</v>
      </c>
      <c r="EF108" s="97"/>
      <c r="EG108" s="400">
        <f t="shared" si="175"/>
        <v>0</v>
      </c>
      <c r="EH108" s="97"/>
      <c r="EI108" s="400">
        <f t="shared" si="176"/>
        <v>0</v>
      </c>
      <c r="EJ108" s="97"/>
      <c r="EK108" s="400"/>
      <c r="EL108" s="402">
        <f t="shared" si="114"/>
        <v>30</v>
      </c>
      <c r="EM108" s="402">
        <f t="shared" si="114"/>
        <v>12169752</v>
      </c>
    </row>
    <row r="109" spans="1:143" s="355" customFormat="1" ht="60" x14ac:dyDescent="0.25">
      <c r="A109" s="91"/>
      <c r="B109" s="91">
        <v>73</v>
      </c>
      <c r="C109" s="245" t="s">
        <v>1066</v>
      </c>
      <c r="D109" s="278" t="s">
        <v>470</v>
      </c>
      <c r="E109" s="246">
        <v>13540</v>
      </c>
      <c r="F109" s="157">
        <v>22.71</v>
      </c>
      <c r="G109" s="93"/>
      <c r="H109" s="247">
        <v>1</v>
      </c>
      <c r="I109" s="248"/>
      <c r="J109" s="164">
        <v>1.4</v>
      </c>
      <c r="K109" s="164">
        <v>1.68</v>
      </c>
      <c r="L109" s="164">
        <v>2.23</v>
      </c>
      <c r="M109" s="165">
        <v>2.57</v>
      </c>
      <c r="N109" s="97"/>
      <c r="O109" s="400"/>
      <c r="P109" s="366"/>
      <c r="Q109" s="400"/>
      <c r="R109" s="357">
        <v>105</v>
      </c>
      <c r="S109" s="357">
        <f t="shared" si="116"/>
        <v>45201529.799999997</v>
      </c>
      <c r="T109" s="97"/>
      <c r="U109" s="400"/>
      <c r="V109" s="97"/>
      <c r="W109" s="357"/>
      <c r="X109" s="97"/>
      <c r="Y109" s="400"/>
      <c r="Z109" s="357"/>
      <c r="AA109" s="400"/>
      <c r="AB109" s="357"/>
      <c r="AC109" s="400"/>
      <c r="AD109" s="357"/>
      <c r="AE109" s="400"/>
      <c r="AF109" s="357"/>
      <c r="AG109" s="400"/>
      <c r="AH109" s="97"/>
      <c r="AI109" s="400"/>
      <c r="AJ109" s="357"/>
      <c r="AK109" s="357"/>
      <c r="AL109" s="97"/>
      <c r="AM109" s="400"/>
      <c r="AN109" s="97"/>
      <c r="AO109" s="400"/>
      <c r="AP109" s="357"/>
      <c r="AQ109" s="400"/>
      <c r="AR109" s="357"/>
      <c r="AS109" s="400"/>
      <c r="AT109" s="97"/>
      <c r="AU109" s="400"/>
      <c r="AV109" s="97"/>
      <c r="AW109" s="357"/>
      <c r="AX109" s="97"/>
      <c r="AY109" s="400"/>
      <c r="AZ109" s="97"/>
      <c r="BA109" s="400"/>
      <c r="BB109" s="97"/>
      <c r="BC109" s="400"/>
      <c r="BD109" s="97"/>
      <c r="BE109" s="400"/>
      <c r="BF109" s="97"/>
      <c r="BG109" s="400"/>
      <c r="BH109" s="97"/>
      <c r="BI109" s="400"/>
      <c r="BJ109" s="97"/>
      <c r="BK109" s="400"/>
      <c r="BL109" s="97"/>
      <c r="BM109" s="400"/>
      <c r="BN109" s="97"/>
      <c r="BO109" s="400"/>
      <c r="BP109" s="97"/>
      <c r="BQ109" s="400"/>
      <c r="BR109" s="97"/>
      <c r="BS109" s="400"/>
      <c r="BT109" s="97"/>
      <c r="BU109" s="400"/>
      <c r="BV109" s="328"/>
      <c r="BW109" s="329"/>
      <c r="BX109" s="97"/>
      <c r="BY109" s="400"/>
      <c r="BZ109" s="357"/>
      <c r="CA109" s="400"/>
      <c r="CB109" s="97"/>
      <c r="CC109" s="400"/>
      <c r="CD109" s="97"/>
      <c r="CE109" s="400"/>
      <c r="CF109" s="97"/>
      <c r="CG109" s="400"/>
      <c r="CH109" s="97"/>
      <c r="CI109" s="400"/>
      <c r="CJ109" s="357"/>
      <c r="CK109" s="400"/>
      <c r="CL109" s="97"/>
      <c r="CM109" s="400"/>
      <c r="CN109" s="97"/>
      <c r="CO109" s="400"/>
      <c r="CP109" s="357"/>
      <c r="CQ109" s="400"/>
      <c r="CR109" s="357"/>
      <c r="CS109" s="400"/>
      <c r="CT109" s="357"/>
      <c r="CU109" s="400"/>
      <c r="CV109" s="97"/>
      <c r="CW109" s="400"/>
      <c r="CX109" s="97"/>
      <c r="CY109" s="400"/>
      <c r="CZ109" s="97"/>
      <c r="DA109" s="400"/>
      <c r="DB109" s="357"/>
      <c r="DC109" s="400"/>
      <c r="DD109" s="97"/>
      <c r="DE109" s="400"/>
      <c r="DF109" s="97"/>
      <c r="DG109" s="400"/>
      <c r="DH109" s="97"/>
      <c r="DI109" s="400"/>
      <c r="DJ109" s="97"/>
      <c r="DK109" s="400"/>
      <c r="DL109" s="97"/>
      <c r="DM109" s="400"/>
      <c r="DN109" s="97"/>
      <c r="DO109" s="400"/>
      <c r="DP109" s="97"/>
      <c r="DQ109" s="400"/>
      <c r="DR109" s="97"/>
      <c r="DS109" s="400"/>
      <c r="DT109" s="97"/>
      <c r="DU109" s="400"/>
      <c r="DV109" s="97"/>
      <c r="DW109" s="400"/>
      <c r="DX109" s="97"/>
      <c r="DY109" s="400"/>
      <c r="DZ109" s="97"/>
      <c r="EA109" s="401"/>
      <c r="EB109" s="97"/>
      <c r="EC109" s="400"/>
      <c r="ED109" s="97"/>
      <c r="EE109" s="400"/>
      <c r="EF109" s="97"/>
      <c r="EG109" s="400"/>
      <c r="EH109" s="97"/>
      <c r="EI109" s="400"/>
      <c r="EJ109" s="97"/>
      <c r="EK109" s="400"/>
      <c r="EL109" s="402">
        <f t="shared" si="114"/>
        <v>105</v>
      </c>
      <c r="EM109" s="402">
        <f t="shared" si="114"/>
        <v>45201529.799999997</v>
      </c>
    </row>
    <row r="110" spans="1:143" s="355" customFormat="1" ht="60" x14ac:dyDescent="0.25">
      <c r="A110" s="91"/>
      <c r="B110" s="91">
        <v>74</v>
      </c>
      <c r="C110" s="245" t="s">
        <v>1067</v>
      </c>
      <c r="D110" s="278" t="s">
        <v>472</v>
      </c>
      <c r="E110" s="246">
        <v>13540</v>
      </c>
      <c r="F110" s="157">
        <v>27.09</v>
      </c>
      <c r="G110" s="93"/>
      <c r="H110" s="247">
        <v>1</v>
      </c>
      <c r="I110" s="248"/>
      <c r="J110" s="164">
        <v>1.4</v>
      </c>
      <c r="K110" s="164">
        <v>1.68</v>
      </c>
      <c r="L110" s="164">
        <v>2.23</v>
      </c>
      <c r="M110" s="165">
        <v>2.57</v>
      </c>
      <c r="N110" s="97"/>
      <c r="O110" s="400"/>
      <c r="P110" s="366"/>
      <c r="Q110" s="400"/>
      <c r="R110" s="357">
        <v>25</v>
      </c>
      <c r="S110" s="357">
        <f t="shared" si="116"/>
        <v>12837951</v>
      </c>
      <c r="T110" s="97"/>
      <c r="U110" s="400"/>
      <c r="V110" s="97"/>
      <c r="W110" s="357"/>
      <c r="X110" s="97"/>
      <c r="Y110" s="400"/>
      <c r="Z110" s="357"/>
      <c r="AA110" s="400"/>
      <c r="AB110" s="357"/>
      <c r="AC110" s="400"/>
      <c r="AD110" s="357"/>
      <c r="AE110" s="400"/>
      <c r="AF110" s="357"/>
      <c r="AG110" s="400"/>
      <c r="AH110" s="97"/>
      <c r="AI110" s="400"/>
      <c r="AJ110" s="357"/>
      <c r="AK110" s="357"/>
      <c r="AL110" s="97"/>
      <c r="AM110" s="400"/>
      <c r="AN110" s="97"/>
      <c r="AO110" s="400"/>
      <c r="AP110" s="357"/>
      <c r="AQ110" s="400"/>
      <c r="AR110" s="357"/>
      <c r="AS110" s="400"/>
      <c r="AT110" s="97"/>
      <c r="AU110" s="400"/>
      <c r="AV110" s="97"/>
      <c r="AW110" s="357"/>
      <c r="AX110" s="97"/>
      <c r="AY110" s="400"/>
      <c r="AZ110" s="97"/>
      <c r="BA110" s="400"/>
      <c r="BB110" s="97"/>
      <c r="BC110" s="400"/>
      <c r="BD110" s="97"/>
      <c r="BE110" s="400"/>
      <c r="BF110" s="97"/>
      <c r="BG110" s="400"/>
      <c r="BH110" s="97"/>
      <c r="BI110" s="400"/>
      <c r="BJ110" s="97"/>
      <c r="BK110" s="400"/>
      <c r="BL110" s="97"/>
      <c r="BM110" s="400"/>
      <c r="BN110" s="97"/>
      <c r="BO110" s="400"/>
      <c r="BP110" s="97"/>
      <c r="BQ110" s="400"/>
      <c r="BR110" s="97"/>
      <c r="BS110" s="400"/>
      <c r="BT110" s="97"/>
      <c r="BU110" s="400"/>
      <c r="BV110" s="328"/>
      <c r="BW110" s="329"/>
      <c r="BX110" s="97"/>
      <c r="BY110" s="400"/>
      <c r="BZ110" s="357"/>
      <c r="CA110" s="400"/>
      <c r="CB110" s="97"/>
      <c r="CC110" s="400"/>
      <c r="CD110" s="97"/>
      <c r="CE110" s="400"/>
      <c r="CF110" s="97"/>
      <c r="CG110" s="400"/>
      <c r="CH110" s="97"/>
      <c r="CI110" s="400"/>
      <c r="CJ110" s="357"/>
      <c r="CK110" s="400"/>
      <c r="CL110" s="97"/>
      <c r="CM110" s="400"/>
      <c r="CN110" s="97"/>
      <c r="CO110" s="400"/>
      <c r="CP110" s="357"/>
      <c r="CQ110" s="400"/>
      <c r="CR110" s="357"/>
      <c r="CS110" s="400"/>
      <c r="CT110" s="357"/>
      <c r="CU110" s="400"/>
      <c r="CV110" s="97"/>
      <c r="CW110" s="400"/>
      <c r="CX110" s="97"/>
      <c r="CY110" s="400"/>
      <c r="CZ110" s="97"/>
      <c r="DA110" s="400"/>
      <c r="DB110" s="357"/>
      <c r="DC110" s="400"/>
      <c r="DD110" s="97"/>
      <c r="DE110" s="400"/>
      <c r="DF110" s="97"/>
      <c r="DG110" s="400"/>
      <c r="DH110" s="97"/>
      <c r="DI110" s="400"/>
      <c r="DJ110" s="97"/>
      <c r="DK110" s="400"/>
      <c r="DL110" s="97"/>
      <c r="DM110" s="400"/>
      <c r="DN110" s="97"/>
      <c r="DO110" s="400"/>
      <c r="DP110" s="97"/>
      <c r="DQ110" s="400"/>
      <c r="DR110" s="97"/>
      <c r="DS110" s="400"/>
      <c r="DT110" s="97"/>
      <c r="DU110" s="400"/>
      <c r="DV110" s="97"/>
      <c r="DW110" s="400"/>
      <c r="DX110" s="97"/>
      <c r="DY110" s="400"/>
      <c r="DZ110" s="97"/>
      <c r="EA110" s="401"/>
      <c r="EB110" s="97"/>
      <c r="EC110" s="400"/>
      <c r="ED110" s="97"/>
      <c r="EE110" s="400"/>
      <c r="EF110" s="97"/>
      <c r="EG110" s="400"/>
      <c r="EH110" s="97"/>
      <c r="EI110" s="400"/>
      <c r="EJ110" s="97"/>
      <c r="EK110" s="400"/>
      <c r="EL110" s="402">
        <f t="shared" si="114"/>
        <v>25</v>
      </c>
      <c r="EM110" s="402">
        <f t="shared" si="114"/>
        <v>12837951</v>
      </c>
    </row>
    <row r="111" spans="1:143" s="355" customFormat="1" ht="60" x14ac:dyDescent="0.25">
      <c r="A111" s="91"/>
      <c r="B111" s="91">
        <v>75</v>
      </c>
      <c r="C111" s="245" t="s">
        <v>1068</v>
      </c>
      <c r="D111" s="278" t="s">
        <v>474</v>
      </c>
      <c r="E111" s="246">
        <v>13540</v>
      </c>
      <c r="F111" s="157">
        <v>48.92</v>
      </c>
      <c r="G111" s="93"/>
      <c r="H111" s="247">
        <v>1</v>
      </c>
      <c r="I111" s="248"/>
      <c r="J111" s="164">
        <v>1.4</v>
      </c>
      <c r="K111" s="164">
        <v>1.68</v>
      </c>
      <c r="L111" s="164">
        <v>2.23</v>
      </c>
      <c r="M111" s="165">
        <v>2.57</v>
      </c>
      <c r="N111" s="97"/>
      <c r="O111" s="400"/>
      <c r="P111" s="366"/>
      <c r="Q111" s="400"/>
      <c r="R111" s="357">
        <v>25</v>
      </c>
      <c r="S111" s="357">
        <f t="shared" si="116"/>
        <v>23183188</v>
      </c>
      <c r="T111" s="97"/>
      <c r="U111" s="400"/>
      <c r="V111" s="97"/>
      <c r="W111" s="357"/>
      <c r="X111" s="97"/>
      <c r="Y111" s="400"/>
      <c r="Z111" s="357"/>
      <c r="AA111" s="400"/>
      <c r="AB111" s="357"/>
      <c r="AC111" s="400"/>
      <c r="AD111" s="357"/>
      <c r="AE111" s="400"/>
      <c r="AF111" s="357"/>
      <c r="AG111" s="400"/>
      <c r="AH111" s="97"/>
      <c r="AI111" s="400"/>
      <c r="AJ111" s="357"/>
      <c r="AK111" s="357"/>
      <c r="AL111" s="97"/>
      <c r="AM111" s="400"/>
      <c r="AN111" s="97"/>
      <c r="AO111" s="400"/>
      <c r="AP111" s="357"/>
      <c r="AQ111" s="400"/>
      <c r="AR111" s="357"/>
      <c r="AS111" s="400"/>
      <c r="AT111" s="97"/>
      <c r="AU111" s="400"/>
      <c r="AV111" s="97"/>
      <c r="AW111" s="357"/>
      <c r="AX111" s="97"/>
      <c r="AY111" s="400"/>
      <c r="AZ111" s="97"/>
      <c r="BA111" s="400"/>
      <c r="BB111" s="97"/>
      <c r="BC111" s="400"/>
      <c r="BD111" s="97"/>
      <c r="BE111" s="400"/>
      <c r="BF111" s="97"/>
      <c r="BG111" s="400"/>
      <c r="BH111" s="97"/>
      <c r="BI111" s="400"/>
      <c r="BJ111" s="97"/>
      <c r="BK111" s="400"/>
      <c r="BL111" s="97"/>
      <c r="BM111" s="400"/>
      <c r="BN111" s="97"/>
      <c r="BO111" s="400"/>
      <c r="BP111" s="97"/>
      <c r="BQ111" s="400"/>
      <c r="BR111" s="97"/>
      <c r="BS111" s="400"/>
      <c r="BT111" s="97"/>
      <c r="BU111" s="400"/>
      <c r="BV111" s="328"/>
      <c r="BW111" s="329"/>
      <c r="BX111" s="97"/>
      <c r="BY111" s="400"/>
      <c r="BZ111" s="357"/>
      <c r="CA111" s="400"/>
      <c r="CB111" s="97"/>
      <c r="CC111" s="400"/>
      <c r="CD111" s="97"/>
      <c r="CE111" s="400"/>
      <c r="CF111" s="97"/>
      <c r="CG111" s="400"/>
      <c r="CH111" s="97"/>
      <c r="CI111" s="400"/>
      <c r="CJ111" s="357"/>
      <c r="CK111" s="400"/>
      <c r="CL111" s="97"/>
      <c r="CM111" s="400"/>
      <c r="CN111" s="97"/>
      <c r="CO111" s="400"/>
      <c r="CP111" s="357"/>
      <c r="CQ111" s="400"/>
      <c r="CR111" s="357"/>
      <c r="CS111" s="400"/>
      <c r="CT111" s="357"/>
      <c r="CU111" s="400"/>
      <c r="CV111" s="97"/>
      <c r="CW111" s="400"/>
      <c r="CX111" s="97"/>
      <c r="CY111" s="400"/>
      <c r="CZ111" s="97"/>
      <c r="DA111" s="400"/>
      <c r="DB111" s="357"/>
      <c r="DC111" s="400"/>
      <c r="DD111" s="97"/>
      <c r="DE111" s="400"/>
      <c r="DF111" s="97"/>
      <c r="DG111" s="400"/>
      <c r="DH111" s="97"/>
      <c r="DI111" s="400"/>
      <c r="DJ111" s="97"/>
      <c r="DK111" s="400"/>
      <c r="DL111" s="97"/>
      <c r="DM111" s="400"/>
      <c r="DN111" s="97"/>
      <c r="DO111" s="400"/>
      <c r="DP111" s="97"/>
      <c r="DQ111" s="400"/>
      <c r="DR111" s="97"/>
      <c r="DS111" s="400"/>
      <c r="DT111" s="97"/>
      <c r="DU111" s="400"/>
      <c r="DV111" s="97"/>
      <c r="DW111" s="400"/>
      <c r="DX111" s="97"/>
      <c r="DY111" s="400"/>
      <c r="DZ111" s="97"/>
      <c r="EA111" s="401"/>
      <c r="EB111" s="97"/>
      <c r="EC111" s="400"/>
      <c r="ED111" s="97"/>
      <c r="EE111" s="400"/>
      <c r="EF111" s="97"/>
      <c r="EG111" s="400"/>
      <c r="EH111" s="97"/>
      <c r="EI111" s="400"/>
      <c r="EJ111" s="97"/>
      <c r="EK111" s="400"/>
      <c r="EL111" s="402">
        <f t="shared" si="114"/>
        <v>25</v>
      </c>
      <c r="EM111" s="402">
        <f t="shared" si="114"/>
        <v>23183188</v>
      </c>
    </row>
    <row r="112" spans="1:143" s="413" customFormat="1" ht="60" x14ac:dyDescent="0.25">
      <c r="A112" s="91"/>
      <c r="B112" s="91">
        <v>76</v>
      </c>
      <c r="C112" s="245" t="s">
        <v>1069</v>
      </c>
      <c r="D112" s="278" t="s">
        <v>478</v>
      </c>
      <c r="E112" s="246">
        <v>13540</v>
      </c>
      <c r="F112" s="157">
        <v>2.17</v>
      </c>
      <c r="G112" s="93"/>
      <c r="H112" s="247">
        <v>1</v>
      </c>
      <c r="I112" s="248"/>
      <c r="J112" s="164">
        <v>1.4</v>
      </c>
      <c r="K112" s="164">
        <v>1.68</v>
      </c>
      <c r="L112" s="164">
        <v>2.23</v>
      </c>
      <c r="M112" s="165">
        <v>2.57</v>
      </c>
      <c r="N112" s="97"/>
      <c r="O112" s="400">
        <f t="shared" si="113"/>
        <v>0</v>
      </c>
      <c r="P112" s="366"/>
      <c r="Q112" s="400">
        <f>P112*E112*F112*H112*J112*$Q$10</f>
        <v>0</v>
      </c>
      <c r="R112" s="357"/>
      <c r="S112" s="357">
        <f t="shared" si="116"/>
        <v>0</v>
      </c>
      <c r="T112" s="97"/>
      <c r="U112" s="400">
        <f>SUM(T112*E112*F112*H112*J112*$U$10)</f>
        <v>0</v>
      </c>
      <c r="V112" s="97"/>
      <c r="W112" s="357">
        <f>SUM(V112*E112*F112*H112*J112*$W$10)</f>
        <v>0</v>
      </c>
      <c r="X112" s="97"/>
      <c r="Y112" s="400">
        <f>SUM(X112*E112*F112*H112*J112*$Y$10)</f>
        <v>0</v>
      </c>
      <c r="Z112" s="357"/>
      <c r="AA112" s="400">
        <f>SUM(Z112*E112*F112*H112*J112*$AA$10)</f>
        <v>0</v>
      </c>
      <c r="AB112" s="357"/>
      <c r="AC112" s="400">
        <f>SUM(AB112*E112*F112*H112*J112*$AC$10)</f>
        <v>0</v>
      </c>
      <c r="AD112" s="357"/>
      <c r="AE112" s="400">
        <f>SUM(AD112*E112*F112*H112*K112*$AE$10)</f>
        <v>0</v>
      </c>
      <c r="AF112" s="357"/>
      <c r="AG112" s="400">
        <f>SUM(AF112*E112*F112*H112*K112*$AG$10)</f>
        <v>0</v>
      </c>
      <c r="AH112" s="97"/>
      <c r="AI112" s="400">
        <f>SUM(AH112*E112*F112*H112*J112*$AI$10)</f>
        <v>0</v>
      </c>
      <c r="AJ112" s="357"/>
      <c r="AK112" s="357">
        <f>SUM(AJ112*E112*F112*H112*J112*$AK$10)</f>
        <v>0</v>
      </c>
      <c r="AL112" s="97"/>
      <c r="AM112" s="400">
        <f>SUM(AL112*E112*F112*H112*J112*$AM$10)</f>
        <v>0</v>
      </c>
      <c r="AN112" s="97"/>
      <c r="AO112" s="400">
        <f>SUM(AN112*E112*F112*H112*J112*$AO$10)</f>
        <v>0</v>
      </c>
      <c r="AP112" s="357"/>
      <c r="AQ112" s="400">
        <f>SUM(E112*F112*H112*J112*AP112*$AQ$10)</f>
        <v>0</v>
      </c>
      <c r="AR112" s="357"/>
      <c r="AS112" s="400">
        <f>SUM(AR112*E112*F112*H112*J112*$AS$10)</f>
        <v>0</v>
      </c>
      <c r="AT112" s="97"/>
      <c r="AU112" s="400">
        <f>SUM(AT112*E112*F112*H112*J112*$AU$10)</f>
        <v>0</v>
      </c>
      <c r="AV112" s="97"/>
      <c r="AW112" s="357">
        <f>SUM(AV112*E112*F112*H112*J112*$AW$10)</f>
        <v>0</v>
      </c>
      <c r="AX112" s="97"/>
      <c r="AY112" s="400">
        <f>SUM(AX112*E112*F112*H112*J112*$AY$10)</f>
        <v>0</v>
      </c>
      <c r="AZ112" s="97"/>
      <c r="BA112" s="400">
        <f>SUM(AZ112*E112*F112*H112*J112*$BA$10)</f>
        <v>0</v>
      </c>
      <c r="BB112" s="97"/>
      <c r="BC112" s="400">
        <f>SUM(BB112*E112*F112*H112*J112*$BC$10)</f>
        <v>0</v>
      </c>
      <c r="BD112" s="97"/>
      <c r="BE112" s="400">
        <f>SUM(BD112*E112*F112*H112*J112*$BE$10)</f>
        <v>0</v>
      </c>
      <c r="BF112" s="97"/>
      <c r="BG112" s="400">
        <f>BF112*E112*F112*H112*J112*$BG$10</f>
        <v>0</v>
      </c>
      <c r="BH112" s="97"/>
      <c r="BI112" s="400">
        <f>BH112*E112*F112*H112*J112*$BI$10</f>
        <v>0</v>
      </c>
      <c r="BJ112" s="97"/>
      <c r="BK112" s="400">
        <f>BJ112*E112*F112*H112*J112*$BK$10</f>
        <v>0</v>
      </c>
      <c r="BL112" s="97"/>
      <c r="BM112" s="400">
        <f>SUM(BL112*E112*F112*H112*J112*$BM$10)</f>
        <v>0</v>
      </c>
      <c r="BN112" s="97"/>
      <c r="BO112" s="400">
        <f>SUM(BN112*E112*F112*H112*J112*$BO$10)</f>
        <v>0</v>
      </c>
      <c r="BP112" s="97"/>
      <c r="BQ112" s="400">
        <f>SUM(BP112*E112*F112*H112*J112*$BQ$10)</f>
        <v>0</v>
      </c>
      <c r="BR112" s="97"/>
      <c r="BS112" s="400">
        <f>SUM(BR112*E112*F112*H112*J112*$BS$10)</f>
        <v>0</v>
      </c>
      <c r="BT112" s="97"/>
      <c r="BU112" s="400">
        <f>SUM(BT112*E112*F112*H112*J112*$BU$10)</f>
        <v>0</v>
      </c>
      <c r="BV112" s="328"/>
      <c r="BW112" s="329">
        <f>BV112*E112*F112*H112*J112*$BW$10</f>
        <v>0</v>
      </c>
      <c r="BX112" s="97"/>
      <c r="BY112" s="400">
        <f>SUM(BX112*E112*F112*H112*J112*$BY$10)</f>
        <v>0</v>
      </c>
      <c r="BZ112" s="357"/>
      <c r="CA112" s="400">
        <f>SUM(BZ112*E112*F112*H112*J112*$CA$10)</f>
        <v>0</v>
      </c>
      <c r="CB112" s="97"/>
      <c r="CC112" s="400">
        <f>SUM(CB112*E112*F112*H112*J112*$CC$10)</f>
        <v>0</v>
      </c>
      <c r="CD112" s="97"/>
      <c r="CE112" s="400">
        <f>SUM(CD112*E112*F112*H112*J112*$CE$10)</f>
        <v>0</v>
      </c>
      <c r="CF112" s="97"/>
      <c r="CG112" s="400">
        <f>CF112*E112*F112*H112*J112*$CG$10</f>
        <v>0</v>
      </c>
      <c r="CH112" s="97"/>
      <c r="CI112" s="400">
        <f>SUM(CH112*E112*F112*H112*J112*$CI$10)</f>
        <v>0</v>
      </c>
      <c r="CJ112" s="357"/>
      <c r="CK112" s="400">
        <f>SUM(CJ112*E112*F112*H112*K112*$CK$10)</f>
        <v>0</v>
      </c>
      <c r="CL112" s="97"/>
      <c r="CM112" s="400">
        <f>SUM(CL112*E112*F112*H112*K112*$CM$10)</f>
        <v>0</v>
      </c>
      <c r="CN112" s="97"/>
      <c r="CO112" s="400">
        <f>SUM(CN112*E112*F112*H112*K112*$CO$10)</f>
        <v>0</v>
      </c>
      <c r="CP112" s="357"/>
      <c r="CQ112" s="400">
        <f>SUM(CP112*E112*F112*H112*K112*$CQ$10)</f>
        <v>0</v>
      </c>
      <c r="CR112" s="357"/>
      <c r="CS112" s="400">
        <f>SUM(CR112*E112*F112*H112*K112*$CS$10)</f>
        <v>0</v>
      </c>
      <c r="CT112" s="357"/>
      <c r="CU112" s="400">
        <f>SUM(CT112*E112*F112*H112*K112*$CU$10)</f>
        <v>0</v>
      </c>
      <c r="CV112" s="97"/>
      <c r="CW112" s="400">
        <f>SUM(CV112*E112*F112*H112*K112*$CW$10)</f>
        <v>0</v>
      </c>
      <c r="CX112" s="97"/>
      <c r="CY112" s="400">
        <f>SUM(CX112*E112*F112*H112*K112*$CY$10)</f>
        <v>0</v>
      </c>
      <c r="CZ112" s="97"/>
      <c r="DA112" s="400">
        <f>SUM(CZ112*E112*F112*H112*K112*$DA$10)</f>
        <v>0</v>
      </c>
      <c r="DB112" s="357"/>
      <c r="DC112" s="400">
        <f>SUM(DB112*E112*F112*H112*K112*$DC$10)</f>
        <v>0</v>
      </c>
      <c r="DD112" s="97"/>
      <c r="DE112" s="400">
        <f>SUM(DD112*E112*F112*H112*K112*$DE$10)</f>
        <v>0</v>
      </c>
      <c r="DF112" s="97"/>
      <c r="DG112" s="400">
        <f>SUM(DF112*E112*F112*H112*K112*$DG$10)</f>
        <v>0</v>
      </c>
      <c r="DH112" s="97"/>
      <c r="DI112" s="400">
        <f>SUM(DH112*E112*F112*H112*K112*$DI$10)</f>
        <v>0</v>
      </c>
      <c r="DJ112" s="97"/>
      <c r="DK112" s="400">
        <f>SUM(DJ112*E112*F112*H112*K112*$DK$10)</f>
        <v>0</v>
      </c>
      <c r="DL112" s="97"/>
      <c r="DM112" s="400">
        <f>SUM(DL112*E112*F112*H112*K112*$DM$10)</f>
        <v>0</v>
      </c>
      <c r="DN112" s="97"/>
      <c r="DO112" s="400">
        <f>DN112*E112*F112*H112*K112*$DO$10</f>
        <v>0</v>
      </c>
      <c r="DP112" s="97"/>
      <c r="DQ112" s="400">
        <f>SUM(DP112*E112*F112*H112*K112*$DQ$10)</f>
        <v>0</v>
      </c>
      <c r="DR112" s="97"/>
      <c r="DS112" s="400">
        <f>SUM(DR112*E112*F112*H112*K112*$DS$10)</f>
        <v>0</v>
      </c>
      <c r="DT112" s="97"/>
      <c r="DU112" s="400">
        <f>SUM(DT112*E112*F112*H112*L112*$DU$10)</f>
        <v>0</v>
      </c>
      <c r="DV112" s="97"/>
      <c r="DW112" s="400">
        <f>SUM(DV112*E112*F112*H112*M112*$DW$10)</f>
        <v>0</v>
      </c>
      <c r="DX112" s="97"/>
      <c r="DY112" s="400">
        <f>SUM(DX112*E112*F112*H112*J112*$DY$10)</f>
        <v>0</v>
      </c>
      <c r="DZ112" s="97"/>
      <c r="EA112" s="401">
        <f>SUM(DZ112*E112*F112*H112*J112*$EA$10)</f>
        <v>0</v>
      </c>
      <c r="EB112" s="97"/>
      <c r="EC112" s="400">
        <f>SUM(EB112*E112*F112*H112*J112*$EC$10)</f>
        <v>0</v>
      </c>
      <c r="ED112" s="97"/>
      <c r="EE112" s="400">
        <f>SUM(ED112*E112*F112*H112*J112*$EE$10)</f>
        <v>0</v>
      </c>
      <c r="EF112" s="97"/>
      <c r="EG112" s="400">
        <f>EF112*E112*F112*H112*J112*$EG$10</f>
        <v>0</v>
      </c>
      <c r="EH112" s="97"/>
      <c r="EI112" s="400">
        <f>EH112*E112*F112*H112*J112*$EI$10</f>
        <v>0</v>
      </c>
      <c r="EJ112" s="97"/>
      <c r="EK112" s="400"/>
      <c r="EL112" s="402">
        <f t="shared" si="114"/>
        <v>0</v>
      </c>
      <c r="EM112" s="402">
        <f t="shared" si="114"/>
        <v>0</v>
      </c>
    </row>
    <row r="113" spans="1:143" ht="60" x14ac:dyDescent="0.25">
      <c r="A113" s="91"/>
      <c r="B113" s="91">
        <v>77</v>
      </c>
      <c r="C113" s="245" t="s">
        <v>1070</v>
      </c>
      <c r="D113" s="278" t="s">
        <v>1071</v>
      </c>
      <c r="E113" s="246">
        <v>13540</v>
      </c>
      <c r="F113" s="157">
        <v>2.5499999999999998</v>
      </c>
      <c r="G113" s="93"/>
      <c r="H113" s="247">
        <v>1</v>
      </c>
      <c r="I113" s="248"/>
      <c r="J113" s="164">
        <v>1.4</v>
      </c>
      <c r="K113" s="164">
        <v>1.68</v>
      </c>
      <c r="L113" s="164">
        <v>2.23</v>
      </c>
      <c r="M113" s="165">
        <v>2.57</v>
      </c>
      <c r="N113" s="97"/>
      <c r="O113" s="400">
        <f t="shared" si="113"/>
        <v>0</v>
      </c>
      <c r="P113" s="366"/>
      <c r="Q113" s="400">
        <f>P113*E113*F113*H113*J113*$Q$10</f>
        <v>0</v>
      </c>
      <c r="R113" s="357"/>
      <c r="S113" s="357">
        <f t="shared" si="116"/>
        <v>0</v>
      </c>
      <c r="T113" s="97"/>
      <c r="U113" s="400">
        <f>SUM(T113*E113*F113*H113*J113*$U$10)</f>
        <v>0</v>
      </c>
      <c r="V113" s="97"/>
      <c r="W113" s="357">
        <f>SUM(V113*E113*F113*H113*J113*$W$10)</f>
        <v>0</v>
      </c>
      <c r="X113" s="97"/>
      <c r="Y113" s="400">
        <f>SUM(X113*E113*F113*H113*J113*$Y$10)</f>
        <v>0</v>
      </c>
      <c r="Z113" s="357"/>
      <c r="AA113" s="400">
        <f>SUM(Z113*E113*F113*H113*J113*$AA$10)</f>
        <v>0</v>
      </c>
      <c r="AB113" s="357"/>
      <c r="AC113" s="400">
        <f>SUM(AB113*E113*F113*H113*J113*$AC$10)</f>
        <v>0</v>
      </c>
      <c r="AD113" s="357"/>
      <c r="AE113" s="400">
        <f>SUM(AD113*E113*F113*H113*K113*$AE$10)</f>
        <v>0</v>
      </c>
      <c r="AF113" s="357"/>
      <c r="AG113" s="400">
        <f>SUM(AF113*E113*F113*H113*K113*$AG$10)</f>
        <v>0</v>
      </c>
      <c r="AH113" s="97"/>
      <c r="AI113" s="400">
        <f>SUM(AH113*E113*F113*H113*J113*$AI$10)</f>
        <v>0</v>
      </c>
      <c r="AJ113" s="357"/>
      <c r="AK113" s="357">
        <f>SUM(AJ113*E113*F113*H113*J113*$AK$10)</f>
        <v>0</v>
      </c>
      <c r="AL113" s="97"/>
      <c r="AM113" s="400">
        <f>SUM(AL113*E113*F113*H113*J113*$AM$10)</f>
        <v>0</v>
      </c>
      <c r="AN113" s="97"/>
      <c r="AO113" s="400">
        <f>SUM(AN113*E113*F113*H113*J113*$AO$10)</f>
        <v>0</v>
      </c>
      <c r="AP113" s="357"/>
      <c r="AQ113" s="400">
        <f>SUM(E113*F113*H113*J113*AP113*$AQ$10)</f>
        <v>0</v>
      </c>
      <c r="AR113" s="357"/>
      <c r="AS113" s="400">
        <f>SUM(AR113*E113*F113*H113*J113*$AS$10)</f>
        <v>0</v>
      </c>
      <c r="AT113" s="97"/>
      <c r="AU113" s="400">
        <f>SUM(AT113*E113*F113*H113*J113*$AU$10)</f>
        <v>0</v>
      </c>
      <c r="AV113" s="97"/>
      <c r="AW113" s="357">
        <f>SUM(AV113*E113*F113*H113*J113*$AW$10)</f>
        <v>0</v>
      </c>
      <c r="AX113" s="97"/>
      <c r="AY113" s="400">
        <f>SUM(AX113*E113*F113*H113*J113*$AY$10)</f>
        <v>0</v>
      </c>
      <c r="AZ113" s="97"/>
      <c r="BA113" s="400">
        <f>SUM(AZ113*E113*F113*H113*J113*$BA$10)</f>
        <v>0</v>
      </c>
      <c r="BB113" s="97"/>
      <c r="BC113" s="400">
        <f>SUM(BB113*E113*F113*H113*J113*$BC$10)</f>
        <v>0</v>
      </c>
      <c r="BD113" s="97"/>
      <c r="BE113" s="400">
        <f>SUM(BD113*E113*F113*H113*J113*$BE$10)</f>
        <v>0</v>
      </c>
      <c r="BF113" s="97"/>
      <c r="BG113" s="400">
        <f>BF113*E113*F113*H113*J113*$BG$10</f>
        <v>0</v>
      </c>
      <c r="BH113" s="97"/>
      <c r="BI113" s="400">
        <f>BH113*E113*F113*H113*J113*$BI$10</f>
        <v>0</v>
      </c>
      <c r="BJ113" s="97"/>
      <c r="BK113" s="400">
        <f>BJ113*E113*F113*H113*J113*$BK$10</f>
        <v>0</v>
      </c>
      <c r="BL113" s="97"/>
      <c r="BM113" s="400">
        <f>SUM(BL113*E113*F113*H113*J113*$BM$10)</f>
        <v>0</v>
      </c>
      <c r="BN113" s="97"/>
      <c r="BO113" s="400">
        <f>SUM(BN113*E113*F113*H113*J113*$BO$10)</f>
        <v>0</v>
      </c>
      <c r="BP113" s="97"/>
      <c r="BQ113" s="400">
        <f>SUM(BP113*E113*F113*H113*J113*$BQ$10)</f>
        <v>0</v>
      </c>
      <c r="BR113" s="97"/>
      <c r="BS113" s="400">
        <f>SUM(BR113*E113*F113*H113*J113*$BS$10)</f>
        <v>0</v>
      </c>
      <c r="BT113" s="97"/>
      <c r="BU113" s="400">
        <f>SUM(BT113*E113*F113*H113*J113*$BU$10)</f>
        <v>0</v>
      </c>
      <c r="BV113" s="328"/>
      <c r="BW113" s="329">
        <f>BV113*E113*F113*H113*J113*$BW$10</f>
        <v>0</v>
      </c>
      <c r="BX113" s="97"/>
      <c r="BY113" s="400">
        <f>SUM(BX113*E113*F113*H113*J113*$BY$10)</f>
        <v>0</v>
      </c>
      <c r="BZ113" s="357"/>
      <c r="CA113" s="400">
        <f>SUM(BZ113*E113*F113*H113*J113*$CA$10)</f>
        <v>0</v>
      </c>
      <c r="CB113" s="97"/>
      <c r="CC113" s="400">
        <f>SUM(CB113*E113*F113*H113*J113*$CC$10)</f>
        <v>0</v>
      </c>
      <c r="CD113" s="97"/>
      <c r="CE113" s="400">
        <f>SUM(CD113*E113*F113*H113*J113*$CE$10)</f>
        <v>0</v>
      </c>
      <c r="CF113" s="97"/>
      <c r="CG113" s="400">
        <f>CF113*E113*F113*H113*J113*$CG$10</f>
        <v>0</v>
      </c>
      <c r="CH113" s="97"/>
      <c r="CI113" s="400">
        <f>SUM(CH113*E113*F113*H113*J113*$CI$10)</f>
        <v>0</v>
      </c>
      <c r="CJ113" s="357"/>
      <c r="CK113" s="400">
        <f>SUM(CJ113*E113*F113*H113*K113*$CK$10)</f>
        <v>0</v>
      </c>
      <c r="CL113" s="97"/>
      <c r="CM113" s="400">
        <f>SUM(CL113*E113*F113*H113*K113*$CM$10)</f>
        <v>0</v>
      </c>
      <c r="CN113" s="97"/>
      <c r="CO113" s="400">
        <f>SUM(CN113*E113*F113*H113*K113*$CO$10)</f>
        <v>0</v>
      </c>
      <c r="CP113" s="357"/>
      <c r="CQ113" s="400">
        <f>SUM(CP113*E113*F113*H113*K113*$CQ$10)</f>
        <v>0</v>
      </c>
      <c r="CR113" s="357"/>
      <c r="CS113" s="400">
        <f>SUM(CR113*E113*F113*H113*K113*$CS$10)</f>
        <v>0</v>
      </c>
      <c r="CT113" s="357"/>
      <c r="CU113" s="400">
        <f>SUM(CT113*E113*F113*H113*K113*$CU$10)</f>
        <v>0</v>
      </c>
      <c r="CV113" s="97"/>
      <c r="CW113" s="400">
        <f>SUM(CV113*E113*F113*H113*K113*$CW$10)</f>
        <v>0</v>
      </c>
      <c r="CX113" s="97"/>
      <c r="CY113" s="400">
        <f>SUM(CX113*E113*F113*H113*K113*$CY$10)</f>
        <v>0</v>
      </c>
      <c r="CZ113" s="97"/>
      <c r="DA113" s="400">
        <f>SUM(CZ113*E113*F113*H113*K113*$DA$10)</f>
        <v>0</v>
      </c>
      <c r="DB113" s="357"/>
      <c r="DC113" s="400">
        <f>SUM(DB113*E113*F113*H113*K113*$DC$10)</f>
        <v>0</v>
      </c>
      <c r="DD113" s="97"/>
      <c r="DE113" s="400">
        <f>SUM(DD113*E113*F113*H113*K113*$DE$10)</f>
        <v>0</v>
      </c>
      <c r="DF113" s="97"/>
      <c r="DG113" s="400">
        <f>SUM(DF113*E113*F113*H113*K113*$DG$10)</f>
        <v>0</v>
      </c>
      <c r="DH113" s="97"/>
      <c r="DI113" s="400">
        <f>SUM(DH113*E113*F113*H113*K113*$DI$10)</f>
        <v>0</v>
      </c>
      <c r="DJ113" s="97"/>
      <c r="DK113" s="400">
        <f>SUM(DJ113*E113*F113*H113*K113*$DK$10)</f>
        <v>0</v>
      </c>
      <c r="DL113" s="97"/>
      <c r="DM113" s="400">
        <f>SUM(DL113*E113*F113*H113*K113*$DM$10)</f>
        <v>0</v>
      </c>
      <c r="DN113" s="97"/>
      <c r="DO113" s="400">
        <f>DN113*E113*F113*H113*K113*$DO$10</f>
        <v>0</v>
      </c>
      <c r="DP113" s="97"/>
      <c r="DQ113" s="400">
        <f>SUM(DP113*E113*F113*H113*K113*$DQ$10)</f>
        <v>0</v>
      </c>
      <c r="DR113" s="97"/>
      <c r="DS113" s="400">
        <f>SUM(DR113*E113*F113*H113*K113*$DS$10)</f>
        <v>0</v>
      </c>
      <c r="DT113" s="97"/>
      <c r="DU113" s="400">
        <f>SUM(DT113*E113*F113*H113*L113*$DU$10)</f>
        <v>0</v>
      </c>
      <c r="DV113" s="97"/>
      <c r="DW113" s="400">
        <f>SUM(DV113*E113*F113*H113*M113*$DW$10)</f>
        <v>0</v>
      </c>
      <c r="DX113" s="97"/>
      <c r="DY113" s="400">
        <f>SUM(DX113*E113*F113*H113*J113*$DY$10)</f>
        <v>0</v>
      </c>
      <c r="DZ113" s="97"/>
      <c r="EA113" s="401">
        <f>SUM(DZ113*E113*F113*H113*J113*$EA$10)</f>
        <v>0</v>
      </c>
      <c r="EB113" s="97"/>
      <c r="EC113" s="400">
        <f>SUM(EB113*E113*F113*H113*J113*$EC$10)</f>
        <v>0</v>
      </c>
      <c r="ED113" s="97"/>
      <c r="EE113" s="400">
        <f>SUM(ED113*E113*F113*H113*J113*$EE$10)</f>
        <v>0</v>
      </c>
      <c r="EF113" s="97"/>
      <c r="EG113" s="400">
        <f>EF113*E113*F113*H113*J113*$EG$10</f>
        <v>0</v>
      </c>
      <c r="EH113" s="97"/>
      <c r="EI113" s="400">
        <f>EH113*E113*F113*H113*J113*$EI$10</f>
        <v>0</v>
      </c>
      <c r="EJ113" s="97"/>
      <c r="EK113" s="400"/>
      <c r="EL113" s="402">
        <f t="shared" si="114"/>
        <v>0</v>
      </c>
      <c r="EM113" s="402">
        <f t="shared" si="114"/>
        <v>0</v>
      </c>
    </row>
    <row r="114" spans="1:143" ht="75" x14ac:dyDescent="0.25">
      <c r="A114" s="91"/>
      <c r="B114" s="91">
        <v>78</v>
      </c>
      <c r="C114" s="245" t="s">
        <v>1072</v>
      </c>
      <c r="D114" s="278" t="s">
        <v>1073</v>
      </c>
      <c r="E114" s="246">
        <v>13540</v>
      </c>
      <c r="F114" s="157">
        <v>2.44</v>
      </c>
      <c r="G114" s="93"/>
      <c r="H114" s="247">
        <v>1</v>
      </c>
      <c r="I114" s="248"/>
      <c r="J114" s="164">
        <v>1.4</v>
      </c>
      <c r="K114" s="164">
        <v>1.68</v>
      </c>
      <c r="L114" s="164">
        <v>2.23</v>
      </c>
      <c r="M114" s="165">
        <v>2.57</v>
      </c>
      <c r="N114" s="97"/>
      <c r="O114" s="400"/>
      <c r="P114" s="366"/>
      <c r="Q114" s="400"/>
      <c r="R114" s="357"/>
      <c r="S114" s="357"/>
      <c r="T114" s="97"/>
      <c r="U114" s="400"/>
      <c r="V114" s="97"/>
      <c r="W114" s="357"/>
      <c r="X114" s="97"/>
      <c r="Y114" s="400"/>
      <c r="Z114" s="357"/>
      <c r="AA114" s="400"/>
      <c r="AB114" s="357"/>
      <c r="AC114" s="400"/>
      <c r="AD114" s="357"/>
      <c r="AE114" s="400"/>
      <c r="AF114" s="357"/>
      <c r="AG114" s="400"/>
      <c r="AH114" s="97"/>
      <c r="AI114" s="400"/>
      <c r="AJ114" s="357"/>
      <c r="AK114" s="357"/>
      <c r="AL114" s="97"/>
      <c r="AM114" s="400"/>
      <c r="AN114" s="97"/>
      <c r="AO114" s="400"/>
      <c r="AP114" s="357"/>
      <c r="AQ114" s="400"/>
      <c r="AR114" s="357"/>
      <c r="AS114" s="400"/>
      <c r="AT114" s="97"/>
      <c r="AU114" s="400"/>
      <c r="AV114" s="97"/>
      <c r="AW114" s="357"/>
      <c r="AX114" s="97"/>
      <c r="AY114" s="400"/>
      <c r="AZ114" s="97"/>
      <c r="BA114" s="400"/>
      <c r="BB114" s="97"/>
      <c r="BC114" s="400"/>
      <c r="BD114" s="97"/>
      <c r="BE114" s="400"/>
      <c r="BF114" s="97"/>
      <c r="BG114" s="400"/>
      <c r="BH114" s="97"/>
      <c r="BI114" s="400"/>
      <c r="BJ114" s="97"/>
      <c r="BK114" s="400"/>
      <c r="BL114" s="97"/>
      <c r="BM114" s="400"/>
      <c r="BN114" s="97"/>
      <c r="BO114" s="400"/>
      <c r="BP114" s="97"/>
      <c r="BQ114" s="400"/>
      <c r="BR114" s="97"/>
      <c r="BS114" s="400"/>
      <c r="BT114" s="97"/>
      <c r="BU114" s="400"/>
      <c r="BV114" s="328"/>
      <c r="BW114" s="329"/>
      <c r="BX114" s="97"/>
      <c r="BY114" s="400"/>
      <c r="BZ114" s="357"/>
      <c r="CA114" s="400"/>
      <c r="CB114" s="97"/>
      <c r="CC114" s="400"/>
      <c r="CD114" s="97"/>
      <c r="CE114" s="400"/>
      <c r="CF114" s="97"/>
      <c r="CG114" s="400"/>
      <c r="CH114" s="97"/>
      <c r="CI114" s="400"/>
      <c r="CJ114" s="357"/>
      <c r="CK114" s="400"/>
      <c r="CL114" s="97"/>
      <c r="CM114" s="400"/>
      <c r="CN114" s="97"/>
      <c r="CO114" s="400"/>
      <c r="CP114" s="357"/>
      <c r="CQ114" s="400"/>
      <c r="CR114" s="357"/>
      <c r="CS114" s="400"/>
      <c r="CT114" s="357"/>
      <c r="CU114" s="400"/>
      <c r="CV114" s="97"/>
      <c r="CW114" s="400"/>
      <c r="CX114" s="97"/>
      <c r="CY114" s="400"/>
      <c r="CZ114" s="97"/>
      <c r="DA114" s="400"/>
      <c r="DB114" s="357"/>
      <c r="DC114" s="400"/>
      <c r="DD114" s="97"/>
      <c r="DE114" s="400"/>
      <c r="DF114" s="97"/>
      <c r="DG114" s="400"/>
      <c r="DH114" s="97"/>
      <c r="DI114" s="400"/>
      <c r="DJ114" s="97"/>
      <c r="DK114" s="400"/>
      <c r="DL114" s="97"/>
      <c r="DM114" s="400"/>
      <c r="DN114" s="97"/>
      <c r="DO114" s="400"/>
      <c r="DP114" s="97"/>
      <c r="DQ114" s="400"/>
      <c r="DR114" s="97"/>
      <c r="DS114" s="400"/>
      <c r="DT114" s="97"/>
      <c r="DU114" s="400"/>
      <c r="DV114" s="97"/>
      <c r="DW114" s="400"/>
      <c r="DX114" s="97"/>
      <c r="DY114" s="400"/>
      <c r="DZ114" s="97"/>
      <c r="EA114" s="401"/>
      <c r="EB114" s="97"/>
      <c r="EC114" s="400"/>
      <c r="ED114" s="97"/>
      <c r="EE114" s="400"/>
      <c r="EF114" s="97"/>
      <c r="EG114" s="400"/>
      <c r="EH114" s="97"/>
      <c r="EI114" s="400"/>
      <c r="EJ114" s="97"/>
      <c r="EK114" s="400"/>
      <c r="EL114" s="402"/>
      <c r="EM114" s="402"/>
    </row>
    <row r="115" spans="1:143" s="355" customFormat="1" ht="30" x14ac:dyDescent="0.25">
      <c r="A115" s="91"/>
      <c r="B115" s="91">
        <v>79</v>
      </c>
      <c r="C115" s="245" t="s">
        <v>1074</v>
      </c>
      <c r="D115" s="278" t="s">
        <v>514</v>
      </c>
      <c r="E115" s="246">
        <v>13540</v>
      </c>
      <c r="F115" s="93">
        <v>7.77</v>
      </c>
      <c r="G115" s="93"/>
      <c r="H115" s="247">
        <v>1</v>
      </c>
      <c r="I115" s="248"/>
      <c r="J115" s="164">
        <v>1.4</v>
      </c>
      <c r="K115" s="164">
        <v>1.68</v>
      </c>
      <c r="L115" s="164">
        <v>2.23</v>
      </c>
      <c r="M115" s="165">
        <v>2.57</v>
      </c>
      <c r="N115" s="97">
        <v>34</v>
      </c>
      <c r="O115" s="400">
        <f>N115*E115*F115*H115*J115*$O$10</f>
        <v>5007796.0799999991</v>
      </c>
      <c r="P115" s="366"/>
      <c r="Q115" s="400"/>
      <c r="R115" s="357"/>
      <c r="S115" s="357"/>
      <c r="T115" s="97">
        <v>0</v>
      </c>
      <c r="U115" s="400"/>
      <c r="V115" s="97"/>
      <c r="W115" s="357"/>
      <c r="X115" s="97"/>
      <c r="Y115" s="400"/>
      <c r="Z115" s="357">
        <v>0</v>
      </c>
      <c r="AA115" s="400"/>
      <c r="AB115" s="357">
        <v>0</v>
      </c>
      <c r="AC115" s="400"/>
      <c r="AD115" s="357"/>
      <c r="AE115" s="400"/>
      <c r="AF115" s="357">
        <v>0</v>
      </c>
      <c r="AG115" s="400"/>
      <c r="AH115" s="97"/>
      <c r="AI115" s="400"/>
      <c r="AJ115" s="357"/>
      <c r="AK115" s="357"/>
      <c r="AL115" s="97">
        <v>0</v>
      </c>
      <c r="AM115" s="400"/>
      <c r="AN115" s="97"/>
      <c r="AO115" s="400"/>
      <c r="AP115" s="357">
        <v>0</v>
      </c>
      <c r="AQ115" s="400"/>
      <c r="AR115" s="357"/>
      <c r="AS115" s="400"/>
      <c r="AT115" s="97"/>
      <c r="AU115" s="400"/>
      <c r="AV115" s="97">
        <v>0</v>
      </c>
      <c r="AW115" s="357"/>
      <c r="AX115" s="97"/>
      <c r="AY115" s="400"/>
      <c r="AZ115" s="97"/>
      <c r="BA115" s="400"/>
      <c r="BB115" s="97"/>
      <c r="BC115" s="400"/>
      <c r="BD115" s="97"/>
      <c r="BE115" s="400"/>
      <c r="BF115" s="97"/>
      <c r="BG115" s="400"/>
      <c r="BH115" s="97"/>
      <c r="BI115" s="400"/>
      <c r="BJ115" s="97"/>
      <c r="BK115" s="400"/>
      <c r="BL115" s="97"/>
      <c r="BM115" s="400"/>
      <c r="BN115" s="97"/>
      <c r="BO115" s="400"/>
      <c r="BP115" s="97"/>
      <c r="BQ115" s="400"/>
      <c r="BR115" s="97"/>
      <c r="BS115" s="400"/>
      <c r="BT115" s="97"/>
      <c r="BU115" s="400"/>
      <c r="BV115" s="328"/>
      <c r="BW115" s="329"/>
      <c r="BX115" s="97"/>
      <c r="BY115" s="400"/>
      <c r="BZ115" s="357">
        <v>0</v>
      </c>
      <c r="CA115" s="400"/>
      <c r="CB115" s="97">
        <v>0</v>
      </c>
      <c r="CC115" s="400"/>
      <c r="CD115" s="97">
        <v>0</v>
      </c>
      <c r="CE115" s="400"/>
      <c r="CF115" s="97"/>
      <c r="CG115" s="400"/>
      <c r="CH115" s="97"/>
      <c r="CI115" s="400"/>
      <c r="CJ115" s="357">
        <v>0</v>
      </c>
      <c r="CK115" s="400"/>
      <c r="CL115" s="97">
        <v>0</v>
      </c>
      <c r="CM115" s="400"/>
      <c r="CN115" s="97">
        <v>0</v>
      </c>
      <c r="CO115" s="400"/>
      <c r="CP115" s="357">
        <v>0</v>
      </c>
      <c r="CQ115" s="400"/>
      <c r="CR115" s="357">
        <v>0</v>
      </c>
      <c r="CS115" s="400"/>
      <c r="CT115" s="357"/>
      <c r="CU115" s="400"/>
      <c r="CV115" s="97"/>
      <c r="CW115" s="400"/>
      <c r="CX115" s="97">
        <v>0</v>
      </c>
      <c r="CY115" s="400"/>
      <c r="CZ115" s="97">
        <v>0</v>
      </c>
      <c r="DA115" s="400"/>
      <c r="DB115" s="357">
        <v>0</v>
      </c>
      <c r="DC115" s="400"/>
      <c r="DD115" s="97">
        <v>0</v>
      </c>
      <c r="DE115" s="400"/>
      <c r="DF115" s="97">
        <v>0</v>
      </c>
      <c r="DG115" s="400"/>
      <c r="DH115" s="97">
        <v>0</v>
      </c>
      <c r="DI115" s="400"/>
      <c r="DJ115" s="97">
        <v>0</v>
      </c>
      <c r="DK115" s="400"/>
      <c r="DL115" s="97"/>
      <c r="DM115" s="400"/>
      <c r="DN115" s="97"/>
      <c r="DO115" s="400"/>
      <c r="DP115" s="97"/>
      <c r="DQ115" s="400"/>
      <c r="DR115" s="97">
        <v>0</v>
      </c>
      <c r="DS115" s="400"/>
      <c r="DT115" s="97">
        <v>0</v>
      </c>
      <c r="DU115" s="400"/>
      <c r="DV115" s="97">
        <v>0</v>
      </c>
      <c r="DW115" s="400"/>
      <c r="DX115" s="97"/>
      <c r="DY115" s="400"/>
      <c r="DZ115" s="97"/>
      <c r="EA115" s="401"/>
      <c r="EB115" s="97"/>
      <c r="EC115" s="400"/>
      <c r="ED115" s="97"/>
      <c r="EE115" s="400"/>
      <c r="EF115" s="97"/>
      <c r="EG115" s="400"/>
      <c r="EH115" s="97"/>
      <c r="EI115" s="400"/>
      <c r="EJ115" s="97"/>
      <c r="EK115" s="400"/>
      <c r="EL115" s="402">
        <f t="shared" ref="EL115:EM117" si="178">SUM(N115,X115,P115,R115,Z115,T115,V115,AB115,AD115,AF115,AH115,AJ115,AP115,AR115,AT115,AN115,CJ115,CP115,CT115,BX115,BZ115,CZ115,DB115,DD115,DF115,DH115,DJ115,DL115,AV115,AL115,AX115,AZ115,BB115,BD115,BF115,BH115,BJ115,BL115,BN115,BP115,BR115,EB115,ED115,DX115,DZ115,BT115,BV115,CR115,CL115,CN115,CV115,CX115,CB115,CD115,CF115,CH115,DN115,DP115,DR115,DT115,DV115,EF115,EH115,EJ115)</f>
        <v>34</v>
      </c>
      <c r="EM115" s="402">
        <f t="shared" si="178"/>
        <v>5007796.0799999991</v>
      </c>
    </row>
    <row r="116" spans="1:143" s="355" customFormat="1" ht="45" x14ac:dyDescent="0.25">
      <c r="A116" s="91"/>
      <c r="B116" s="91">
        <v>80</v>
      </c>
      <c r="C116" s="245" t="s">
        <v>1075</v>
      </c>
      <c r="D116" s="278" t="s">
        <v>1076</v>
      </c>
      <c r="E116" s="246">
        <v>13540</v>
      </c>
      <c r="F116" s="94">
        <v>6.3</v>
      </c>
      <c r="G116" s="93"/>
      <c r="H116" s="247">
        <v>1</v>
      </c>
      <c r="I116" s="248"/>
      <c r="J116" s="164">
        <v>1.4</v>
      </c>
      <c r="K116" s="164">
        <v>1.68</v>
      </c>
      <c r="L116" s="164">
        <v>2.23</v>
      </c>
      <c r="M116" s="165">
        <v>2.57</v>
      </c>
      <c r="N116" s="97">
        <v>350</v>
      </c>
      <c r="O116" s="400">
        <f>N116*E116*F116*H116*J116*$O$10</f>
        <v>41797980</v>
      </c>
      <c r="P116" s="366"/>
      <c r="Q116" s="400"/>
      <c r="R116" s="357"/>
      <c r="S116" s="357"/>
      <c r="T116" s="97">
        <v>0</v>
      </c>
      <c r="U116" s="400"/>
      <c r="V116" s="97"/>
      <c r="W116" s="357"/>
      <c r="X116" s="97"/>
      <c r="Y116" s="400"/>
      <c r="Z116" s="357">
        <v>0</v>
      </c>
      <c r="AA116" s="400"/>
      <c r="AB116" s="357">
        <v>0</v>
      </c>
      <c r="AC116" s="400"/>
      <c r="AD116" s="357"/>
      <c r="AE116" s="400"/>
      <c r="AF116" s="357">
        <v>0</v>
      </c>
      <c r="AG116" s="400"/>
      <c r="AH116" s="97"/>
      <c r="AI116" s="400"/>
      <c r="AJ116" s="357"/>
      <c r="AK116" s="357"/>
      <c r="AL116" s="97">
        <v>0</v>
      </c>
      <c r="AM116" s="400"/>
      <c r="AN116" s="113"/>
      <c r="AO116" s="400"/>
      <c r="AP116" s="357">
        <v>0</v>
      </c>
      <c r="AQ116" s="400"/>
      <c r="AR116" s="357"/>
      <c r="AS116" s="400"/>
      <c r="AT116" s="97"/>
      <c r="AU116" s="400"/>
      <c r="AV116" s="97">
        <v>0</v>
      </c>
      <c r="AW116" s="357"/>
      <c r="AX116" s="97"/>
      <c r="AY116" s="400"/>
      <c r="AZ116" s="97"/>
      <c r="BA116" s="400"/>
      <c r="BB116" s="97"/>
      <c r="BC116" s="400"/>
      <c r="BD116" s="97"/>
      <c r="BE116" s="400"/>
      <c r="BF116" s="97"/>
      <c r="BG116" s="400"/>
      <c r="BH116" s="97"/>
      <c r="BI116" s="400"/>
      <c r="BJ116" s="97"/>
      <c r="BK116" s="400"/>
      <c r="BL116" s="97"/>
      <c r="BM116" s="400"/>
      <c r="BN116" s="97"/>
      <c r="BO116" s="400"/>
      <c r="BP116" s="97"/>
      <c r="BQ116" s="400"/>
      <c r="BR116" s="97"/>
      <c r="BS116" s="400"/>
      <c r="BT116" s="97"/>
      <c r="BU116" s="400"/>
      <c r="BV116" s="328"/>
      <c r="BW116" s="329"/>
      <c r="BX116" s="97">
        <v>0</v>
      </c>
      <c r="BY116" s="400"/>
      <c r="BZ116" s="357">
        <v>0</v>
      </c>
      <c r="CA116" s="400"/>
      <c r="CB116" s="97">
        <v>0</v>
      </c>
      <c r="CC116" s="400"/>
      <c r="CD116" s="97">
        <v>0</v>
      </c>
      <c r="CE116" s="400"/>
      <c r="CF116" s="97">
        <v>0</v>
      </c>
      <c r="CG116" s="400"/>
      <c r="CH116" s="97"/>
      <c r="CI116" s="400"/>
      <c r="CJ116" s="357">
        <v>0</v>
      </c>
      <c r="CK116" s="400"/>
      <c r="CL116" s="97">
        <v>0</v>
      </c>
      <c r="CM116" s="400"/>
      <c r="CN116" s="97">
        <v>0</v>
      </c>
      <c r="CO116" s="400"/>
      <c r="CP116" s="357">
        <v>0</v>
      </c>
      <c r="CQ116" s="400"/>
      <c r="CR116" s="357">
        <v>0</v>
      </c>
      <c r="CS116" s="400"/>
      <c r="CT116" s="357"/>
      <c r="CU116" s="400"/>
      <c r="CV116" s="97"/>
      <c r="CW116" s="400"/>
      <c r="CX116" s="97">
        <v>0</v>
      </c>
      <c r="CY116" s="400"/>
      <c r="CZ116" s="97">
        <v>0</v>
      </c>
      <c r="DA116" s="400"/>
      <c r="DB116" s="357">
        <v>0</v>
      </c>
      <c r="DC116" s="400"/>
      <c r="DD116" s="97">
        <v>0</v>
      </c>
      <c r="DE116" s="400"/>
      <c r="DF116" s="97">
        <v>0</v>
      </c>
      <c r="DG116" s="400"/>
      <c r="DH116" s="97">
        <v>0</v>
      </c>
      <c r="DI116" s="400"/>
      <c r="DJ116" s="97">
        <v>0</v>
      </c>
      <c r="DK116" s="400"/>
      <c r="DL116" s="97"/>
      <c r="DM116" s="400"/>
      <c r="DN116" s="97"/>
      <c r="DO116" s="400"/>
      <c r="DP116" s="97"/>
      <c r="DQ116" s="400"/>
      <c r="DR116" s="97">
        <v>0</v>
      </c>
      <c r="DS116" s="400"/>
      <c r="DT116" s="97">
        <v>0</v>
      </c>
      <c r="DU116" s="400"/>
      <c r="DV116" s="97">
        <v>0</v>
      </c>
      <c r="DW116" s="400"/>
      <c r="DX116" s="113"/>
      <c r="DY116" s="400"/>
      <c r="DZ116" s="97"/>
      <c r="EA116" s="401"/>
      <c r="EB116" s="97"/>
      <c r="EC116" s="400"/>
      <c r="ED116" s="97"/>
      <c r="EE116" s="400"/>
      <c r="EF116" s="97"/>
      <c r="EG116" s="400"/>
      <c r="EH116" s="97"/>
      <c r="EI116" s="400"/>
      <c r="EJ116" s="97"/>
      <c r="EK116" s="400"/>
      <c r="EL116" s="402">
        <f t="shared" si="178"/>
        <v>350</v>
      </c>
      <c r="EM116" s="402">
        <f t="shared" si="178"/>
        <v>41797980</v>
      </c>
    </row>
    <row r="117" spans="1:143" s="355" customFormat="1" ht="75" x14ac:dyDescent="0.25">
      <c r="A117" s="91"/>
      <c r="B117" s="91">
        <v>81</v>
      </c>
      <c r="C117" s="245" t="s">
        <v>1077</v>
      </c>
      <c r="D117" s="278" t="s">
        <v>518</v>
      </c>
      <c r="E117" s="246">
        <v>13540</v>
      </c>
      <c r="F117" s="94">
        <v>14.41</v>
      </c>
      <c r="G117" s="94"/>
      <c r="H117" s="247">
        <v>1</v>
      </c>
      <c r="I117" s="248"/>
      <c r="J117" s="164">
        <v>1.4</v>
      </c>
      <c r="K117" s="164">
        <v>1.68</v>
      </c>
      <c r="L117" s="164">
        <v>2.23</v>
      </c>
      <c r="M117" s="165">
        <v>2.57</v>
      </c>
      <c r="N117" s="97">
        <v>30</v>
      </c>
      <c r="O117" s="400">
        <f>N117*E117*F117*H117*J117*$O$10</f>
        <v>8194678.7999999998</v>
      </c>
      <c r="P117" s="366"/>
      <c r="Q117" s="400"/>
      <c r="R117" s="357"/>
      <c r="S117" s="357"/>
      <c r="T117" s="97"/>
      <c r="U117" s="400"/>
      <c r="V117" s="97"/>
      <c r="W117" s="357"/>
      <c r="X117" s="97"/>
      <c r="Y117" s="400"/>
      <c r="Z117" s="357"/>
      <c r="AA117" s="400"/>
      <c r="AB117" s="357"/>
      <c r="AC117" s="400"/>
      <c r="AD117" s="357"/>
      <c r="AE117" s="400"/>
      <c r="AF117" s="357"/>
      <c r="AG117" s="400"/>
      <c r="AH117" s="97"/>
      <c r="AI117" s="400"/>
      <c r="AJ117" s="357"/>
      <c r="AK117" s="357"/>
      <c r="AL117" s="97"/>
      <c r="AM117" s="400"/>
      <c r="AN117" s="113"/>
      <c r="AO117" s="400"/>
      <c r="AP117" s="357"/>
      <c r="AQ117" s="400"/>
      <c r="AR117" s="357"/>
      <c r="AS117" s="400"/>
      <c r="AT117" s="97"/>
      <c r="AU117" s="400"/>
      <c r="AV117" s="97"/>
      <c r="AW117" s="357"/>
      <c r="AX117" s="97"/>
      <c r="AY117" s="400"/>
      <c r="AZ117" s="97"/>
      <c r="BA117" s="400"/>
      <c r="BB117" s="97"/>
      <c r="BC117" s="400"/>
      <c r="BD117" s="97"/>
      <c r="BE117" s="400"/>
      <c r="BF117" s="97"/>
      <c r="BG117" s="400"/>
      <c r="BH117" s="97"/>
      <c r="BI117" s="400"/>
      <c r="BJ117" s="97"/>
      <c r="BK117" s="400"/>
      <c r="BL117" s="97"/>
      <c r="BM117" s="400"/>
      <c r="BN117" s="97"/>
      <c r="BO117" s="400"/>
      <c r="BP117" s="97"/>
      <c r="BQ117" s="400"/>
      <c r="BR117" s="97"/>
      <c r="BS117" s="400"/>
      <c r="BT117" s="97"/>
      <c r="BU117" s="400"/>
      <c r="BV117" s="328"/>
      <c r="BW117" s="329"/>
      <c r="BX117" s="97"/>
      <c r="BY117" s="400"/>
      <c r="BZ117" s="357"/>
      <c r="CA117" s="400"/>
      <c r="CB117" s="97"/>
      <c r="CC117" s="400"/>
      <c r="CD117" s="97"/>
      <c r="CE117" s="400"/>
      <c r="CF117" s="97"/>
      <c r="CG117" s="400"/>
      <c r="CH117" s="97"/>
      <c r="CI117" s="400"/>
      <c r="CJ117" s="357"/>
      <c r="CK117" s="400"/>
      <c r="CL117" s="97"/>
      <c r="CM117" s="400"/>
      <c r="CN117" s="97"/>
      <c r="CO117" s="400"/>
      <c r="CP117" s="357"/>
      <c r="CQ117" s="400"/>
      <c r="CR117" s="357"/>
      <c r="CS117" s="400"/>
      <c r="CT117" s="357"/>
      <c r="CU117" s="400"/>
      <c r="CV117" s="97"/>
      <c r="CW117" s="400"/>
      <c r="CX117" s="97"/>
      <c r="CY117" s="400"/>
      <c r="CZ117" s="97"/>
      <c r="DA117" s="400"/>
      <c r="DB117" s="357"/>
      <c r="DC117" s="400"/>
      <c r="DD117" s="97"/>
      <c r="DE117" s="400"/>
      <c r="DF117" s="97"/>
      <c r="DG117" s="400"/>
      <c r="DH117" s="97"/>
      <c r="DI117" s="400"/>
      <c r="DJ117" s="97"/>
      <c r="DK117" s="400"/>
      <c r="DL117" s="97"/>
      <c r="DM117" s="400"/>
      <c r="DN117" s="97"/>
      <c r="DO117" s="400"/>
      <c r="DP117" s="97"/>
      <c r="DQ117" s="400"/>
      <c r="DR117" s="97"/>
      <c r="DS117" s="400"/>
      <c r="DT117" s="97"/>
      <c r="DU117" s="400"/>
      <c r="DV117" s="97"/>
      <c r="DW117" s="400"/>
      <c r="DX117" s="97"/>
      <c r="DY117" s="400"/>
      <c r="DZ117" s="97"/>
      <c r="EA117" s="401"/>
      <c r="EB117" s="97"/>
      <c r="EC117" s="400"/>
      <c r="ED117" s="97"/>
      <c r="EE117" s="400"/>
      <c r="EF117" s="97"/>
      <c r="EG117" s="400"/>
      <c r="EH117" s="97"/>
      <c r="EI117" s="400"/>
      <c r="EJ117" s="97"/>
      <c r="EK117" s="400"/>
      <c r="EL117" s="402">
        <f t="shared" si="178"/>
        <v>30</v>
      </c>
      <c r="EM117" s="402">
        <f t="shared" si="178"/>
        <v>8194678.7999999998</v>
      </c>
    </row>
    <row r="118" spans="1:143" x14ac:dyDescent="0.25">
      <c r="A118" s="91">
        <v>20</v>
      </c>
      <c r="B118" s="91"/>
      <c r="C118" s="245" t="s">
        <v>1078</v>
      </c>
      <c r="D118" s="243" t="s">
        <v>519</v>
      </c>
      <c r="E118" s="246">
        <v>13540</v>
      </c>
      <c r="F118" s="157">
        <v>0.98</v>
      </c>
      <c r="G118" s="157"/>
      <c r="H118" s="236">
        <v>1</v>
      </c>
      <c r="I118" s="68"/>
      <c r="J118" s="95">
        <v>1.4</v>
      </c>
      <c r="K118" s="95">
        <v>1.68</v>
      </c>
      <c r="L118" s="95">
        <v>2.23</v>
      </c>
      <c r="M118" s="96">
        <v>2.57</v>
      </c>
      <c r="N118" s="113">
        <f>SUM(N119:N124)</f>
        <v>5</v>
      </c>
      <c r="O118" s="399">
        <f t="shared" ref="O118:BZ118" si="179">SUM(O119:O124)</f>
        <v>70137.2</v>
      </c>
      <c r="P118" s="399">
        <f t="shared" si="179"/>
        <v>0</v>
      </c>
      <c r="Q118" s="399">
        <f t="shared" si="179"/>
        <v>0</v>
      </c>
      <c r="R118" s="399">
        <f t="shared" si="179"/>
        <v>0</v>
      </c>
      <c r="S118" s="399">
        <f t="shared" si="179"/>
        <v>0</v>
      </c>
      <c r="T118" s="113">
        <f t="shared" si="179"/>
        <v>0</v>
      </c>
      <c r="U118" s="399">
        <f t="shared" si="179"/>
        <v>0</v>
      </c>
      <c r="V118" s="113">
        <f t="shared" si="179"/>
        <v>0</v>
      </c>
      <c r="W118" s="399">
        <f t="shared" si="179"/>
        <v>0</v>
      </c>
      <c r="X118" s="113">
        <f t="shared" si="179"/>
        <v>0</v>
      </c>
      <c r="Y118" s="399">
        <f t="shared" si="179"/>
        <v>0</v>
      </c>
      <c r="Z118" s="399">
        <f t="shared" si="179"/>
        <v>75</v>
      </c>
      <c r="AA118" s="399">
        <f t="shared" si="179"/>
        <v>1052058</v>
      </c>
      <c r="AB118" s="399">
        <f t="shared" si="179"/>
        <v>12</v>
      </c>
      <c r="AC118" s="399">
        <f t="shared" si="179"/>
        <v>168329.28</v>
      </c>
      <c r="AD118" s="399">
        <f t="shared" si="179"/>
        <v>0</v>
      </c>
      <c r="AE118" s="399">
        <f t="shared" si="179"/>
        <v>0</v>
      </c>
      <c r="AF118" s="399">
        <f t="shared" si="179"/>
        <v>15</v>
      </c>
      <c r="AG118" s="399">
        <f t="shared" si="179"/>
        <v>252493.91999999998</v>
      </c>
      <c r="AH118" s="113">
        <f t="shared" si="179"/>
        <v>43</v>
      </c>
      <c r="AI118" s="399">
        <f t="shared" si="179"/>
        <v>1210909.2799999998</v>
      </c>
      <c r="AJ118" s="399">
        <f t="shared" si="179"/>
        <v>0</v>
      </c>
      <c r="AK118" s="399">
        <f t="shared" si="179"/>
        <v>0</v>
      </c>
      <c r="AL118" s="113">
        <f t="shared" si="179"/>
        <v>0</v>
      </c>
      <c r="AM118" s="399">
        <f t="shared" si="179"/>
        <v>0</v>
      </c>
      <c r="AN118" s="113">
        <f t="shared" si="179"/>
        <v>0</v>
      </c>
      <c r="AO118" s="399">
        <f t="shared" si="179"/>
        <v>0</v>
      </c>
      <c r="AP118" s="399">
        <f t="shared" si="179"/>
        <v>0</v>
      </c>
      <c r="AQ118" s="399">
        <f t="shared" si="179"/>
        <v>0</v>
      </c>
      <c r="AR118" s="399">
        <f t="shared" si="179"/>
        <v>0</v>
      </c>
      <c r="AS118" s="399">
        <f t="shared" si="179"/>
        <v>0</v>
      </c>
      <c r="AT118" s="113">
        <f t="shared" si="179"/>
        <v>0</v>
      </c>
      <c r="AU118" s="399">
        <f t="shared" si="179"/>
        <v>0</v>
      </c>
      <c r="AV118" s="113">
        <f t="shared" si="179"/>
        <v>25</v>
      </c>
      <c r="AW118" s="399">
        <f t="shared" si="179"/>
        <v>422718.79999999993</v>
      </c>
      <c r="AX118" s="113">
        <f t="shared" si="179"/>
        <v>185</v>
      </c>
      <c r="AY118" s="399">
        <f t="shared" si="179"/>
        <v>2595076.4</v>
      </c>
      <c r="AZ118" s="113">
        <f t="shared" si="179"/>
        <v>49</v>
      </c>
      <c r="BA118" s="399">
        <f t="shared" si="179"/>
        <v>687344.55999999994</v>
      </c>
      <c r="BB118" s="113">
        <f t="shared" si="179"/>
        <v>24</v>
      </c>
      <c r="BC118" s="399">
        <f t="shared" si="179"/>
        <v>336658.56</v>
      </c>
      <c r="BD118" s="113">
        <f t="shared" si="179"/>
        <v>0</v>
      </c>
      <c r="BE118" s="399">
        <f t="shared" si="179"/>
        <v>0</v>
      </c>
      <c r="BF118" s="113">
        <f t="shared" si="179"/>
        <v>18</v>
      </c>
      <c r="BG118" s="399">
        <f t="shared" si="179"/>
        <v>252493.91999999995</v>
      </c>
      <c r="BH118" s="113">
        <f t="shared" si="179"/>
        <v>0</v>
      </c>
      <c r="BI118" s="399">
        <f t="shared" si="179"/>
        <v>0</v>
      </c>
      <c r="BJ118" s="113">
        <f t="shared" si="179"/>
        <v>10</v>
      </c>
      <c r="BK118" s="399">
        <f t="shared" si="179"/>
        <v>140274.4</v>
      </c>
      <c r="BL118" s="113">
        <f t="shared" si="179"/>
        <v>70</v>
      </c>
      <c r="BM118" s="399">
        <f t="shared" si="179"/>
        <v>981920.79999999993</v>
      </c>
      <c r="BN118" s="113">
        <f t="shared" si="179"/>
        <v>81</v>
      </c>
      <c r="BO118" s="399">
        <f t="shared" si="179"/>
        <v>1136222.6399999999</v>
      </c>
      <c r="BP118" s="113">
        <f t="shared" si="179"/>
        <v>0</v>
      </c>
      <c r="BQ118" s="399">
        <f t="shared" si="179"/>
        <v>0</v>
      </c>
      <c r="BR118" s="113">
        <f t="shared" si="179"/>
        <v>30</v>
      </c>
      <c r="BS118" s="399">
        <f t="shared" si="179"/>
        <v>420823.19999999995</v>
      </c>
      <c r="BT118" s="113">
        <f t="shared" si="179"/>
        <v>2</v>
      </c>
      <c r="BU118" s="399">
        <f t="shared" si="179"/>
        <v>28054.880000000001</v>
      </c>
      <c r="BV118" s="365">
        <f t="shared" si="179"/>
        <v>5</v>
      </c>
      <c r="BW118" s="365">
        <f t="shared" si="179"/>
        <v>70137.2</v>
      </c>
      <c r="BX118" s="113">
        <f t="shared" si="179"/>
        <v>5</v>
      </c>
      <c r="BY118" s="399">
        <f t="shared" si="179"/>
        <v>70137.2</v>
      </c>
      <c r="BZ118" s="399">
        <f t="shared" si="179"/>
        <v>20</v>
      </c>
      <c r="CA118" s="399">
        <f t="shared" ref="CA118:EM118" si="180">SUM(CA119:CA124)</f>
        <v>280548.8</v>
      </c>
      <c r="CB118" s="113">
        <f t="shared" si="180"/>
        <v>4</v>
      </c>
      <c r="CC118" s="399">
        <f t="shared" si="180"/>
        <v>56109.760000000002</v>
      </c>
      <c r="CD118" s="113">
        <f t="shared" si="180"/>
        <v>0</v>
      </c>
      <c r="CE118" s="399">
        <f t="shared" si="180"/>
        <v>0</v>
      </c>
      <c r="CF118" s="113">
        <f t="shared" si="180"/>
        <v>0</v>
      </c>
      <c r="CG118" s="399">
        <f t="shared" si="180"/>
        <v>0</v>
      </c>
      <c r="CH118" s="113">
        <f t="shared" si="180"/>
        <v>7</v>
      </c>
      <c r="CI118" s="399">
        <f t="shared" si="180"/>
        <v>98192.079999999987</v>
      </c>
      <c r="CJ118" s="399">
        <f t="shared" si="180"/>
        <v>0</v>
      </c>
      <c r="CK118" s="399">
        <f t="shared" si="180"/>
        <v>0</v>
      </c>
      <c r="CL118" s="113">
        <f t="shared" si="180"/>
        <v>0</v>
      </c>
      <c r="CM118" s="399">
        <f t="shared" si="180"/>
        <v>0</v>
      </c>
      <c r="CN118" s="113">
        <f t="shared" si="180"/>
        <v>0</v>
      </c>
      <c r="CO118" s="399">
        <f t="shared" si="180"/>
        <v>0</v>
      </c>
      <c r="CP118" s="399">
        <f t="shared" si="180"/>
        <v>0</v>
      </c>
      <c r="CQ118" s="399">
        <f t="shared" si="180"/>
        <v>0</v>
      </c>
      <c r="CR118" s="399">
        <f t="shared" si="180"/>
        <v>0</v>
      </c>
      <c r="CS118" s="399">
        <f t="shared" si="180"/>
        <v>0</v>
      </c>
      <c r="CT118" s="399">
        <f t="shared" si="180"/>
        <v>0</v>
      </c>
      <c r="CU118" s="399">
        <f t="shared" si="180"/>
        <v>0</v>
      </c>
      <c r="CV118" s="113">
        <f t="shared" si="180"/>
        <v>0</v>
      </c>
      <c r="CW118" s="399">
        <f t="shared" si="180"/>
        <v>0</v>
      </c>
      <c r="CX118" s="113">
        <f t="shared" si="180"/>
        <v>0</v>
      </c>
      <c r="CY118" s="399">
        <f t="shared" si="180"/>
        <v>0</v>
      </c>
      <c r="CZ118" s="113">
        <f t="shared" si="180"/>
        <v>35</v>
      </c>
      <c r="DA118" s="399">
        <f t="shared" si="180"/>
        <v>589152.48</v>
      </c>
      <c r="DB118" s="399">
        <f t="shared" si="180"/>
        <v>0</v>
      </c>
      <c r="DC118" s="399">
        <f t="shared" si="180"/>
        <v>0</v>
      </c>
      <c r="DD118" s="113">
        <f t="shared" si="180"/>
        <v>11</v>
      </c>
      <c r="DE118" s="399">
        <f t="shared" si="180"/>
        <v>185162.20800000001</v>
      </c>
      <c r="DF118" s="113">
        <f t="shared" si="180"/>
        <v>9</v>
      </c>
      <c r="DG118" s="399">
        <f t="shared" si="180"/>
        <v>151496.35199999998</v>
      </c>
      <c r="DH118" s="113">
        <f t="shared" si="180"/>
        <v>10</v>
      </c>
      <c r="DI118" s="399">
        <f t="shared" si="180"/>
        <v>168329.28</v>
      </c>
      <c r="DJ118" s="113">
        <f t="shared" si="180"/>
        <v>29</v>
      </c>
      <c r="DK118" s="399">
        <f t="shared" si="180"/>
        <v>488154.91200000001</v>
      </c>
      <c r="DL118" s="113">
        <f t="shared" si="180"/>
        <v>7</v>
      </c>
      <c r="DM118" s="399">
        <f t="shared" si="180"/>
        <v>117830.49599999998</v>
      </c>
      <c r="DN118" s="113">
        <f t="shared" si="180"/>
        <v>0</v>
      </c>
      <c r="DO118" s="399">
        <f t="shared" si="180"/>
        <v>0</v>
      </c>
      <c r="DP118" s="113">
        <f t="shared" si="180"/>
        <v>1</v>
      </c>
      <c r="DQ118" s="399">
        <f t="shared" si="180"/>
        <v>16832.928</v>
      </c>
      <c r="DR118" s="113">
        <f t="shared" si="180"/>
        <v>0</v>
      </c>
      <c r="DS118" s="399">
        <f t="shared" si="180"/>
        <v>0</v>
      </c>
      <c r="DT118" s="113">
        <f t="shared" si="180"/>
        <v>0</v>
      </c>
      <c r="DU118" s="399">
        <f t="shared" si="180"/>
        <v>0</v>
      </c>
      <c r="DV118" s="113">
        <f t="shared" si="180"/>
        <v>3</v>
      </c>
      <c r="DW118" s="399">
        <f t="shared" si="180"/>
        <v>77251.115999999995</v>
      </c>
      <c r="DX118" s="113">
        <f t="shared" si="180"/>
        <v>0</v>
      </c>
      <c r="DY118" s="399">
        <f t="shared" si="180"/>
        <v>0</v>
      </c>
      <c r="DZ118" s="113">
        <f t="shared" si="180"/>
        <v>0</v>
      </c>
      <c r="EA118" s="399">
        <f t="shared" si="180"/>
        <v>0</v>
      </c>
      <c r="EB118" s="113">
        <f t="shared" si="180"/>
        <v>0</v>
      </c>
      <c r="EC118" s="399">
        <f t="shared" si="180"/>
        <v>0</v>
      </c>
      <c r="ED118" s="113">
        <f t="shared" si="180"/>
        <v>0</v>
      </c>
      <c r="EE118" s="399">
        <f t="shared" si="180"/>
        <v>0</v>
      </c>
      <c r="EF118" s="113">
        <f t="shared" si="180"/>
        <v>0</v>
      </c>
      <c r="EG118" s="399">
        <f t="shared" si="180"/>
        <v>0</v>
      </c>
      <c r="EH118" s="113">
        <f t="shared" si="180"/>
        <v>0</v>
      </c>
      <c r="EI118" s="399">
        <f t="shared" si="180"/>
        <v>0</v>
      </c>
      <c r="EJ118" s="113"/>
      <c r="EK118" s="399"/>
      <c r="EL118" s="399">
        <f t="shared" si="180"/>
        <v>790</v>
      </c>
      <c r="EM118" s="399">
        <f t="shared" si="180"/>
        <v>12124850.651999999</v>
      </c>
    </row>
    <row r="119" spans="1:143" x14ac:dyDescent="0.25">
      <c r="A119" s="91"/>
      <c r="B119" s="91">
        <v>82</v>
      </c>
      <c r="C119" s="245" t="s">
        <v>1079</v>
      </c>
      <c r="D119" s="168" t="s">
        <v>1080</v>
      </c>
      <c r="E119" s="246">
        <v>13540</v>
      </c>
      <c r="F119" s="93">
        <v>0.74</v>
      </c>
      <c r="G119" s="93"/>
      <c r="H119" s="247">
        <v>1</v>
      </c>
      <c r="I119" s="248"/>
      <c r="J119" s="95">
        <v>1.4</v>
      </c>
      <c r="K119" s="95">
        <v>1.68</v>
      </c>
      <c r="L119" s="95">
        <v>2.23</v>
      </c>
      <c r="M119" s="96">
        <v>2.57</v>
      </c>
      <c r="N119" s="97">
        <v>5</v>
      </c>
      <c r="O119" s="400">
        <f t="shared" ref="O119:O124" si="181">N119*E119*F119*H119*J119*$O$10</f>
        <v>70137.2</v>
      </c>
      <c r="P119" s="366"/>
      <c r="Q119" s="400">
        <f t="shared" ref="Q119:Q124" si="182">P119*E119*F119*H119*J119*$Q$10</f>
        <v>0</v>
      </c>
      <c r="R119" s="357"/>
      <c r="S119" s="357">
        <f t="shared" ref="S119:S124" si="183">R119*E119*F119*H119*J119*$S$10</f>
        <v>0</v>
      </c>
      <c r="T119" s="97"/>
      <c r="U119" s="400">
        <f t="shared" ref="U119:U124" si="184">SUM(T119*E119*F119*H119*J119*$U$10)</f>
        <v>0</v>
      </c>
      <c r="V119" s="97"/>
      <c r="W119" s="357">
        <f t="shared" ref="W119:W124" si="185">SUM(V119*E119*F119*H119*J119*$W$10)</f>
        <v>0</v>
      </c>
      <c r="X119" s="97"/>
      <c r="Y119" s="400">
        <f t="shared" ref="Y119:Y124" si="186">SUM(X119*E119*F119*H119*J119*$Y$10)</f>
        <v>0</v>
      </c>
      <c r="Z119" s="357">
        <v>75</v>
      </c>
      <c r="AA119" s="400">
        <f t="shared" ref="AA119:AA124" si="187">SUM(Z119*E119*F119*H119*J119*$AA$10)</f>
        <v>1052058</v>
      </c>
      <c r="AB119" s="357">
        <v>12</v>
      </c>
      <c r="AC119" s="400">
        <f t="shared" ref="AC119:AC124" si="188">SUM(AB119*E119*F119*H119*J119*$AC$10)</f>
        <v>168329.28</v>
      </c>
      <c r="AD119" s="357"/>
      <c r="AE119" s="400">
        <f t="shared" ref="AE119:AE124" si="189">SUM(AD119*E119*F119*H119*K119*$AE$10)</f>
        <v>0</v>
      </c>
      <c r="AF119" s="357">
        <v>15</v>
      </c>
      <c r="AG119" s="400">
        <f t="shared" ref="AG119:AG124" si="190">SUM(AF119*E119*F119*H119*K119*$AG$10)</f>
        <v>252493.91999999998</v>
      </c>
      <c r="AH119" s="97">
        <v>10</v>
      </c>
      <c r="AI119" s="400">
        <f t="shared" ref="AI119:AI124" si="191">SUM(AH119*E119*F119*H119*J119*$AI$10)</f>
        <v>140274.4</v>
      </c>
      <c r="AJ119" s="357"/>
      <c r="AK119" s="357">
        <f t="shared" ref="AK119:AK124" si="192">SUM(AJ119*E119*F119*H119*J119*$AK$10)</f>
        <v>0</v>
      </c>
      <c r="AL119" s="97"/>
      <c r="AM119" s="400">
        <f t="shared" ref="AM119:AM124" si="193">SUM(AL119*E119*F119*H119*J119*$AM$10)</f>
        <v>0</v>
      </c>
      <c r="AN119" s="113"/>
      <c r="AO119" s="400">
        <f t="shared" ref="AO119:AO124" si="194">SUM(AN119*E119*F119*H119*J119*$AO$10)</f>
        <v>0</v>
      </c>
      <c r="AP119" s="357"/>
      <c r="AQ119" s="400">
        <f t="shared" ref="AQ119:AQ124" si="195">SUM(E119*F119*H119*J119*AP119*$AQ$10)</f>
        <v>0</v>
      </c>
      <c r="AR119" s="357"/>
      <c r="AS119" s="400">
        <f t="shared" ref="AS119:AS124" si="196">SUM(AR119*E119*F119*H119*J119*$AS$10)</f>
        <v>0</v>
      </c>
      <c r="AT119" s="97"/>
      <c r="AU119" s="400">
        <f t="shared" ref="AU119:AU124" si="197">SUM(AT119*E119*F119*H119*J119*$AU$10)</f>
        <v>0</v>
      </c>
      <c r="AV119" s="97">
        <v>15</v>
      </c>
      <c r="AW119" s="357">
        <f t="shared" ref="AW119:AW124" si="198">SUM(AV119*E119*F119*H119*J119*$AW$10)</f>
        <v>210411.59999999998</v>
      </c>
      <c r="AX119" s="97">
        <v>185</v>
      </c>
      <c r="AY119" s="400">
        <f t="shared" ref="AY119:AY124" si="199">SUM(AX119*E119*F119*H119*J119*$AY$10)</f>
        <v>2595076.4</v>
      </c>
      <c r="AZ119" s="97">
        <v>49</v>
      </c>
      <c r="BA119" s="400">
        <f t="shared" ref="BA119:BA124" si="200">SUM(AZ119*E119*F119*H119*J119*$BA$10)</f>
        <v>687344.55999999994</v>
      </c>
      <c r="BB119" s="97">
        <v>24</v>
      </c>
      <c r="BC119" s="400">
        <f t="shared" ref="BC119:BC124" si="201">SUM(BB119*E119*F119*H119*J119*$BC$10)</f>
        <v>336658.56</v>
      </c>
      <c r="BD119" s="97"/>
      <c r="BE119" s="400">
        <f t="shared" ref="BE119:BE124" si="202">SUM(BD119*E119*F119*H119*J119*$BE$10)</f>
        <v>0</v>
      </c>
      <c r="BF119" s="97">
        <v>18</v>
      </c>
      <c r="BG119" s="400">
        <f t="shared" ref="BG119:BG124" si="203">BF119*E119*F119*H119*J119*$BG$10</f>
        <v>252493.91999999995</v>
      </c>
      <c r="BH119" s="97"/>
      <c r="BI119" s="400">
        <f t="shared" ref="BI119:BI124" si="204">BH119*E119*F119*H119*J119*$BI$10</f>
        <v>0</v>
      </c>
      <c r="BJ119" s="97">
        <v>10</v>
      </c>
      <c r="BK119" s="400">
        <f t="shared" ref="BK119:BK124" si="205">BJ119*E119*F119*H119*J119*$BK$10</f>
        <v>140274.4</v>
      </c>
      <c r="BL119" s="97">
        <v>70</v>
      </c>
      <c r="BM119" s="400">
        <f t="shared" ref="BM119:BM124" si="206">SUM(BL119*E119*F119*H119*J119*$BM$10)</f>
        <v>981920.79999999993</v>
      </c>
      <c r="BN119" s="97">
        <v>81</v>
      </c>
      <c r="BO119" s="400">
        <f t="shared" ref="BO119:BO124" si="207">SUM(BN119*E119*F119*H119*J119*$BO$10)</f>
        <v>1136222.6399999999</v>
      </c>
      <c r="BP119" s="97"/>
      <c r="BQ119" s="400">
        <f t="shared" ref="BQ119:BQ124" si="208">SUM(BP119*E119*F119*H119*J119*$BQ$10)</f>
        <v>0</v>
      </c>
      <c r="BR119" s="97">
        <v>30</v>
      </c>
      <c r="BS119" s="400">
        <f t="shared" ref="BS119:BS124" si="209">SUM(BR119*E119*F119*H119*J119*$BS$10)</f>
        <v>420823.19999999995</v>
      </c>
      <c r="BT119" s="97">
        <v>2</v>
      </c>
      <c r="BU119" s="400">
        <f t="shared" ref="BU119:BU124" si="210">SUM(BT119*E119*F119*H119*J119*$BU$10)</f>
        <v>28054.880000000001</v>
      </c>
      <c r="BV119" s="328">
        <v>5</v>
      </c>
      <c r="BW119" s="329">
        <f t="shared" ref="BW119:BW124" si="211">BV119*E119*F119*H119*J119*$BW$10</f>
        <v>70137.2</v>
      </c>
      <c r="BX119" s="97">
        <v>5</v>
      </c>
      <c r="BY119" s="400">
        <f t="shared" ref="BY119:BY124" si="212">SUM(BX119*E119*F119*H119*J119*$BY$10)</f>
        <v>70137.2</v>
      </c>
      <c r="BZ119" s="357">
        <v>20</v>
      </c>
      <c r="CA119" s="400">
        <f t="shared" ref="CA119:CA124" si="213">SUM(BZ119*E119*F119*H119*J119*$CA$10)</f>
        <v>280548.8</v>
      </c>
      <c r="CB119" s="97">
        <v>4</v>
      </c>
      <c r="CC119" s="400">
        <f t="shared" ref="CC119:CC124" si="214">SUM(CB119*E119*F119*H119*J119*$CC$10)</f>
        <v>56109.760000000002</v>
      </c>
      <c r="CD119" s="97"/>
      <c r="CE119" s="400">
        <f t="shared" ref="CE119:CE124" si="215">SUM(CD119*E119*F119*H119*J119*$CE$10)</f>
        <v>0</v>
      </c>
      <c r="CF119" s="97"/>
      <c r="CG119" s="400">
        <f t="shared" ref="CG119:CG124" si="216">CF119*E119*F119*H119*J119*$CG$10</f>
        <v>0</v>
      </c>
      <c r="CH119" s="97">
        <v>7</v>
      </c>
      <c r="CI119" s="400">
        <f t="shared" ref="CI119:CI124" si="217">SUM(CH119*E119*F119*H119*J119*$CI$10)</f>
        <v>98192.079999999987</v>
      </c>
      <c r="CJ119" s="357"/>
      <c r="CK119" s="400">
        <f t="shared" ref="CK119:CK124" si="218">SUM(CJ119*E119*F119*H119*K119*$CK$10)</f>
        <v>0</v>
      </c>
      <c r="CL119" s="97"/>
      <c r="CM119" s="400">
        <f t="shared" ref="CM119:CM124" si="219">SUM(CL119*E119*F119*H119*K119*$CM$10)</f>
        <v>0</v>
      </c>
      <c r="CN119" s="97"/>
      <c r="CO119" s="400">
        <f t="shared" ref="CO119:CO124" si="220">SUM(CN119*E119*F119*H119*K119*$CO$10)</f>
        <v>0</v>
      </c>
      <c r="CP119" s="357"/>
      <c r="CQ119" s="400">
        <f t="shared" ref="CQ119:CQ124" si="221">SUM(CP119*E119*F119*H119*K119*$CQ$10)</f>
        <v>0</v>
      </c>
      <c r="CR119" s="357"/>
      <c r="CS119" s="400">
        <f t="shared" ref="CS119:CS124" si="222">SUM(CR119*E119*F119*H119*K119*$CS$10)</f>
        <v>0</v>
      </c>
      <c r="CT119" s="357"/>
      <c r="CU119" s="400">
        <f t="shared" ref="CU119:CU124" si="223">SUM(CT119*E119*F119*H119*K119*$CU$10)</f>
        <v>0</v>
      </c>
      <c r="CV119" s="97"/>
      <c r="CW119" s="400">
        <f t="shared" ref="CW119:CW124" si="224">SUM(CV119*E119*F119*H119*K119*$CW$10)</f>
        <v>0</v>
      </c>
      <c r="CX119" s="97"/>
      <c r="CY119" s="400">
        <f t="shared" ref="CY119:CY124" si="225">SUM(CX119*E119*F119*H119*K119*$CY$10)</f>
        <v>0</v>
      </c>
      <c r="CZ119" s="97">
        <v>35</v>
      </c>
      <c r="DA119" s="400">
        <f t="shared" ref="DA119:DA124" si="226">SUM(CZ119*E119*F119*H119*K119*$DA$10)</f>
        <v>589152.48</v>
      </c>
      <c r="DB119" s="357"/>
      <c r="DC119" s="400">
        <f t="shared" ref="DC119:DC124" si="227">SUM(DB119*E119*F119*H119*K119*$DC$10)</f>
        <v>0</v>
      </c>
      <c r="DD119" s="97">
        <v>11</v>
      </c>
      <c r="DE119" s="400">
        <f t="shared" ref="DE119:DE124" si="228">SUM(DD119*E119*F119*H119*K119*$DE$10)</f>
        <v>185162.20800000001</v>
      </c>
      <c r="DF119" s="97">
        <v>9</v>
      </c>
      <c r="DG119" s="400">
        <f t="shared" ref="DG119:DG124" si="229">SUM(DF119*E119*F119*H119*K119*$DG$10)</f>
        <v>151496.35199999998</v>
      </c>
      <c r="DH119" s="97">
        <v>10</v>
      </c>
      <c r="DI119" s="400">
        <f t="shared" ref="DI119:DI124" si="230">SUM(DH119*E119*F119*H119*K119*$DI$10)</f>
        <v>168329.28</v>
      </c>
      <c r="DJ119" s="97">
        <v>29</v>
      </c>
      <c r="DK119" s="400">
        <f t="shared" ref="DK119:DK124" si="231">SUM(DJ119*E119*F119*H119*K119*$DK$10)</f>
        <v>488154.91200000001</v>
      </c>
      <c r="DL119" s="97">
        <v>7</v>
      </c>
      <c r="DM119" s="400">
        <f t="shared" ref="DM119:DM124" si="232">SUM(DL119*E119*F119*H119*K119*$DM$10)</f>
        <v>117830.49599999998</v>
      </c>
      <c r="DN119" s="97"/>
      <c r="DO119" s="400">
        <f t="shared" ref="DO119:DO124" si="233">DN119*E119*F119*H119*K119*$DO$10</f>
        <v>0</v>
      </c>
      <c r="DP119" s="97">
        <v>1</v>
      </c>
      <c r="DQ119" s="400">
        <f t="shared" ref="DQ119:DQ124" si="234">SUM(DP119*E119*F119*H119*K119*$DQ$10)</f>
        <v>16832.928</v>
      </c>
      <c r="DR119" s="97"/>
      <c r="DS119" s="400">
        <f t="shared" ref="DS119:DS124" si="235">SUM(DR119*E119*F119*H119*K119*$DS$10)</f>
        <v>0</v>
      </c>
      <c r="DT119" s="97"/>
      <c r="DU119" s="400">
        <f t="shared" ref="DU119:DU124" si="236">SUM(DT119*E119*F119*H119*L119*$DU$10)</f>
        <v>0</v>
      </c>
      <c r="DV119" s="97">
        <v>3</v>
      </c>
      <c r="DW119" s="400">
        <f t="shared" ref="DW119:DW124" si="237">SUM(DV119*E119*F119*H119*M119*$DW$10)</f>
        <v>77251.115999999995</v>
      </c>
      <c r="DX119" s="97"/>
      <c r="DY119" s="400">
        <f t="shared" ref="DY119:DY124" si="238">SUM(DX119*E119*F119*H119*J119*$DY$10)</f>
        <v>0</v>
      </c>
      <c r="DZ119" s="97"/>
      <c r="EA119" s="401">
        <f t="shared" ref="EA119:EA124" si="239">SUM(DZ119*E119*F119*H119*J119*$EA$10)</f>
        <v>0</v>
      </c>
      <c r="EB119" s="97"/>
      <c r="EC119" s="400">
        <f t="shared" ref="EC119:EC124" si="240">SUM(EB119*E119*F119*H119*J119*$EC$10)</f>
        <v>0</v>
      </c>
      <c r="ED119" s="97"/>
      <c r="EE119" s="400">
        <f t="shared" ref="EE119:EE124" si="241">SUM(ED119*E119*F119*H119*J119*$EE$10)</f>
        <v>0</v>
      </c>
      <c r="EF119" s="97"/>
      <c r="EG119" s="400">
        <f t="shared" ref="EG119:EG124" si="242">EF119*E119*F119*H119*J119*$EG$10</f>
        <v>0</v>
      </c>
      <c r="EH119" s="97"/>
      <c r="EI119" s="400">
        <f t="shared" ref="EI119:EI124" si="243">EH119*E119*F119*H119*J119*$EI$10</f>
        <v>0</v>
      </c>
      <c r="EJ119" s="97"/>
      <c r="EK119" s="400"/>
      <c r="EL119" s="402">
        <f t="shared" ref="EL119:EM124" si="244">SUM(N119,X119,P119,R119,Z119,T119,V119,AB119,AD119,AF119,AH119,AJ119,AP119,AR119,AT119,AN119,CJ119,CP119,CT119,BX119,BZ119,CZ119,DB119,DD119,DF119,DH119,DJ119,DL119,AV119,AL119,AX119,AZ119,BB119,BD119,BF119,BH119,BJ119,BL119,BN119,BP119,BR119,EB119,ED119,DX119,DZ119,BT119,BV119,CR119,CL119,CN119,CV119,CX119,CB119,CD119,CF119,CH119,DN119,DP119,DR119,DT119,DV119,EF119,EH119,EJ119)</f>
        <v>747</v>
      </c>
      <c r="EM119" s="402">
        <f t="shared" si="244"/>
        <v>10841908.571999999</v>
      </c>
    </row>
    <row r="120" spans="1:143" ht="45" x14ac:dyDescent="0.25">
      <c r="A120" s="91"/>
      <c r="B120" s="91">
        <v>83</v>
      </c>
      <c r="C120" s="245" t="s">
        <v>1081</v>
      </c>
      <c r="D120" s="168" t="s">
        <v>529</v>
      </c>
      <c r="E120" s="246">
        <v>13540</v>
      </c>
      <c r="F120" s="93">
        <v>1.1200000000000001</v>
      </c>
      <c r="G120" s="93"/>
      <c r="H120" s="247">
        <v>1</v>
      </c>
      <c r="I120" s="248"/>
      <c r="J120" s="95">
        <v>1.4</v>
      </c>
      <c r="K120" s="95">
        <v>1.68</v>
      </c>
      <c r="L120" s="95">
        <v>2.23</v>
      </c>
      <c r="M120" s="96">
        <v>2.57</v>
      </c>
      <c r="N120" s="97"/>
      <c r="O120" s="400">
        <f t="shared" si="181"/>
        <v>0</v>
      </c>
      <c r="P120" s="366"/>
      <c r="Q120" s="400">
        <f t="shared" si="182"/>
        <v>0</v>
      </c>
      <c r="R120" s="357"/>
      <c r="S120" s="357">
        <f t="shared" si="183"/>
        <v>0</v>
      </c>
      <c r="T120" s="97"/>
      <c r="U120" s="400">
        <f t="shared" si="184"/>
        <v>0</v>
      </c>
      <c r="V120" s="97"/>
      <c r="W120" s="357">
        <f t="shared" si="185"/>
        <v>0</v>
      </c>
      <c r="X120" s="97"/>
      <c r="Y120" s="400">
        <f t="shared" si="186"/>
        <v>0</v>
      </c>
      <c r="Z120" s="357"/>
      <c r="AA120" s="400">
        <f t="shared" si="187"/>
        <v>0</v>
      </c>
      <c r="AB120" s="357"/>
      <c r="AC120" s="400">
        <f t="shared" si="188"/>
        <v>0</v>
      </c>
      <c r="AD120" s="357"/>
      <c r="AE120" s="400">
        <f t="shared" si="189"/>
        <v>0</v>
      </c>
      <c r="AF120" s="357"/>
      <c r="AG120" s="400">
        <f t="shared" si="190"/>
        <v>0</v>
      </c>
      <c r="AH120" s="97"/>
      <c r="AI120" s="400">
        <f t="shared" si="191"/>
        <v>0</v>
      </c>
      <c r="AJ120" s="357"/>
      <c r="AK120" s="357">
        <f t="shared" si="192"/>
        <v>0</v>
      </c>
      <c r="AL120" s="97"/>
      <c r="AM120" s="400">
        <f t="shared" si="193"/>
        <v>0</v>
      </c>
      <c r="AN120" s="113"/>
      <c r="AO120" s="400">
        <f t="shared" si="194"/>
        <v>0</v>
      </c>
      <c r="AP120" s="357"/>
      <c r="AQ120" s="400">
        <f t="shared" si="195"/>
        <v>0</v>
      </c>
      <c r="AR120" s="357"/>
      <c r="AS120" s="400">
        <f t="shared" si="196"/>
        <v>0</v>
      </c>
      <c r="AT120" s="97"/>
      <c r="AU120" s="400">
        <f t="shared" si="197"/>
        <v>0</v>
      </c>
      <c r="AV120" s="97">
        <v>10</v>
      </c>
      <c r="AW120" s="357">
        <f t="shared" si="198"/>
        <v>212307.19999999998</v>
      </c>
      <c r="AX120" s="97"/>
      <c r="AY120" s="400">
        <f t="shared" si="199"/>
        <v>0</v>
      </c>
      <c r="AZ120" s="97"/>
      <c r="BA120" s="400">
        <f t="shared" si="200"/>
        <v>0</v>
      </c>
      <c r="BB120" s="97"/>
      <c r="BC120" s="400">
        <f t="shared" si="201"/>
        <v>0</v>
      </c>
      <c r="BD120" s="97"/>
      <c r="BE120" s="400">
        <f t="shared" si="202"/>
        <v>0</v>
      </c>
      <c r="BF120" s="97"/>
      <c r="BG120" s="400">
        <f t="shared" si="203"/>
        <v>0</v>
      </c>
      <c r="BH120" s="97"/>
      <c r="BI120" s="400">
        <f t="shared" si="204"/>
        <v>0</v>
      </c>
      <c r="BJ120" s="97"/>
      <c r="BK120" s="400">
        <f t="shared" si="205"/>
        <v>0</v>
      </c>
      <c r="BL120" s="97"/>
      <c r="BM120" s="400">
        <f t="shared" si="206"/>
        <v>0</v>
      </c>
      <c r="BN120" s="97"/>
      <c r="BO120" s="400">
        <f t="shared" si="207"/>
        <v>0</v>
      </c>
      <c r="BP120" s="97"/>
      <c r="BQ120" s="400">
        <f t="shared" si="208"/>
        <v>0</v>
      </c>
      <c r="BR120" s="97"/>
      <c r="BS120" s="400">
        <f t="shared" si="209"/>
        <v>0</v>
      </c>
      <c r="BT120" s="97"/>
      <c r="BU120" s="400">
        <f t="shared" si="210"/>
        <v>0</v>
      </c>
      <c r="BV120" s="328"/>
      <c r="BW120" s="329">
        <f t="shared" si="211"/>
        <v>0</v>
      </c>
      <c r="BX120" s="97"/>
      <c r="BY120" s="400">
        <f t="shared" si="212"/>
        <v>0</v>
      </c>
      <c r="BZ120" s="357"/>
      <c r="CA120" s="400">
        <f t="shared" si="213"/>
        <v>0</v>
      </c>
      <c r="CB120" s="97"/>
      <c r="CC120" s="400">
        <f t="shared" si="214"/>
        <v>0</v>
      </c>
      <c r="CD120" s="97"/>
      <c r="CE120" s="400">
        <f t="shared" si="215"/>
        <v>0</v>
      </c>
      <c r="CF120" s="97"/>
      <c r="CG120" s="400">
        <f t="shared" si="216"/>
        <v>0</v>
      </c>
      <c r="CH120" s="97"/>
      <c r="CI120" s="400">
        <f t="shared" si="217"/>
        <v>0</v>
      </c>
      <c r="CJ120" s="357"/>
      <c r="CK120" s="400">
        <f t="shared" si="218"/>
        <v>0</v>
      </c>
      <c r="CL120" s="97"/>
      <c r="CM120" s="400">
        <f t="shared" si="219"/>
        <v>0</v>
      </c>
      <c r="CN120" s="97"/>
      <c r="CO120" s="400">
        <f t="shared" si="220"/>
        <v>0</v>
      </c>
      <c r="CP120" s="357"/>
      <c r="CQ120" s="400">
        <f t="shared" si="221"/>
        <v>0</v>
      </c>
      <c r="CR120" s="357"/>
      <c r="CS120" s="400">
        <f t="shared" si="222"/>
        <v>0</v>
      </c>
      <c r="CT120" s="357"/>
      <c r="CU120" s="400">
        <f t="shared" si="223"/>
        <v>0</v>
      </c>
      <c r="CV120" s="97"/>
      <c r="CW120" s="400">
        <f t="shared" si="224"/>
        <v>0</v>
      </c>
      <c r="CX120" s="97"/>
      <c r="CY120" s="400">
        <f t="shared" si="225"/>
        <v>0</v>
      </c>
      <c r="CZ120" s="97"/>
      <c r="DA120" s="400">
        <f t="shared" si="226"/>
        <v>0</v>
      </c>
      <c r="DB120" s="357"/>
      <c r="DC120" s="400">
        <f t="shared" si="227"/>
        <v>0</v>
      </c>
      <c r="DD120" s="97"/>
      <c r="DE120" s="400">
        <f t="shared" si="228"/>
        <v>0</v>
      </c>
      <c r="DF120" s="97"/>
      <c r="DG120" s="400">
        <f t="shared" si="229"/>
        <v>0</v>
      </c>
      <c r="DH120" s="97"/>
      <c r="DI120" s="400">
        <f t="shared" si="230"/>
        <v>0</v>
      </c>
      <c r="DJ120" s="97"/>
      <c r="DK120" s="400">
        <f t="shared" si="231"/>
        <v>0</v>
      </c>
      <c r="DL120" s="97"/>
      <c r="DM120" s="400">
        <f t="shared" si="232"/>
        <v>0</v>
      </c>
      <c r="DN120" s="97"/>
      <c r="DO120" s="400">
        <f t="shared" si="233"/>
        <v>0</v>
      </c>
      <c r="DP120" s="97"/>
      <c r="DQ120" s="400">
        <f t="shared" si="234"/>
        <v>0</v>
      </c>
      <c r="DR120" s="97"/>
      <c r="DS120" s="400">
        <f t="shared" si="235"/>
        <v>0</v>
      </c>
      <c r="DT120" s="97"/>
      <c r="DU120" s="400">
        <f t="shared" si="236"/>
        <v>0</v>
      </c>
      <c r="DV120" s="97"/>
      <c r="DW120" s="400">
        <f t="shared" si="237"/>
        <v>0</v>
      </c>
      <c r="DX120" s="97"/>
      <c r="DY120" s="400">
        <f t="shared" si="238"/>
        <v>0</v>
      </c>
      <c r="DZ120" s="97"/>
      <c r="EA120" s="401">
        <f t="shared" si="239"/>
        <v>0</v>
      </c>
      <c r="EB120" s="97"/>
      <c r="EC120" s="400">
        <f t="shared" si="240"/>
        <v>0</v>
      </c>
      <c r="ED120" s="97"/>
      <c r="EE120" s="400">
        <f t="shared" si="241"/>
        <v>0</v>
      </c>
      <c r="EF120" s="97"/>
      <c r="EG120" s="400">
        <f t="shared" si="242"/>
        <v>0</v>
      </c>
      <c r="EH120" s="97"/>
      <c r="EI120" s="400">
        <f t="shared" si="243"/>
        <v>0</v>
      </c>
      <c r="EJ120" s="97"/>
      <c r="EK120" s="400"/>
      <c r="EL120" s="402">
        <f t="shared" si="244"/>
        <v>10</v>
      </c>
      <c r="EM120" s="402">
        <f t="shared" si="244"/>
        <v>212307.19999999998</v>
      </c>
    </row>
    <row r="121" spans="1:143" s="355" customFormat="1" ht="45" x14ac:dyDescent="0.25">
      <c r="A121" s="91"/>
      <c r="B121" s="91">
        <v>84</v>
      </c>
      <c r="C121" s="245" t="s">
        <v>1082</v>
      </c>
      <c r="D121" s="168" t="s">
        <v>531</v>
      </c>
      <c r="E121" s="246">
        <v>13540</v>
      </c>
      <c r="F121" s="93">
        <v>1.66</v>
      </c>
      <c r="G121" s="93"/>
      <c r="H121" s="247">
        <v>1</v>
      </c>
      <c r="I121" s="248"/>
      <c r="J121" s="95">
        <v>1.4</v>
      </c>
      <c r="K121" s="95">
        <v>1.68</v>
      </c>
      <c r="L121" s="95">
        <v>2.23</v>
      </c>
      <c r="M121" s="96">
        <v>2.57</v>
      </c>
      <c r="N121" s="97"/>
      <c r="O121" s="400">
        <f t="shared" si="181"/>
        <v>0</v>
      </c>
      <c r="P121" s="366"/>
      <c r="Q121" s="400">
        <f t="shared" si="182"/>
        <v>0</v>
      </c>
      <c r="R121" s="357"/>
      <c r="S121" s="357">
        <f t="shared" si="183"/>
        <v>0</v>
      </c>
      <c r="T121" s="97"/>
      <c r="U121" s="400">
        <f t="shared" si="184"/>
        <v>0</v>
      </c>
      <c r="V121" s="97"/>
      <c r="W121" s="357">
        <f t="shared" si="185"/>
        <v>0</v>
      </c>
      <c r="X121" s="97"/>
      <c r="Y121" s="400">
        <f t="shared" si="186"/>
        <v>0</v>
      </c>
      <c r="Z121" s="357"/>
      <c r="AA121" s="400">
        <f t="shared" si="187"/>
        <v>0</v>
      </c>
      <c r="AB121" s="357"/>
      <c r="AC121" s="400">
        <f t="shared" si="188"/>
        <v>0</v>
      </c>
      <c r="AD121" s="357"/>
      <c r="AE121" s="400">
        <f t="shared" si="189"/>
        <v>0</v>
      </c>
      <c r="AF121" s="357"/>
      <c r="AG121" s="400">
        <f t="shared" si="190"/>
        <v>0</v>
      </c>
      <c r="AH121" s="97">
        <f>35-7</f>
        <v>28</v>
      </c>
      <c r="AI121" s="400">
        <f t="shared" si="191"/>
        <v>881074.87999999989</v>
      </c>
      <c r="AJ121" s="357"/>
      <c r="AK121" s="357">
        <f t="shared" si="192"/>
        <v>0</v>
      </c>
      <c r="AL121" s="97"/>
      <c r="AM121" s="400">
        <f t="shared" si="193"/>
        <v>0</v>
      </c>
      <c r="AN121" s="113"/>
      <c r="AO121" s="400">
        <f t="shared" si="194"/>
        <v>0</v>
      </c>
      <c r="AP121" s="357"/>
      <c r="AQ121" s="400">
        <f t="shared" si="195"/>
        <v>0</v>
      </c>
      <c r="AR121" s="357"/>
      <c r="AS121" s="400">
        <f t="shared" si="196"/>
        <v>0</v>
      </c>
      <c r="AT121" s="97"/>
      <c r="AU121" s="400">
        <f t="shared" si="197"/>
        <v>0</v>
      </c>
      <c r="AV121" s="97"/>
      <c r="AW121" s="357">
        <f t="shared" si="198"/>
        <v>0</v>
      </c>
      <c r="AX121" s="97"/>
      <c r="AY121" s="400">
        <f t="shared" si="199"/>
        <v>0</v>
      </c>
      <c r="AZ121" s="97"/>
      <c r="BA121" s="400">
        <f t="shared" si="200"/>
        <v>0</v>
      </c>
      <c r="BB121" s="97"/>
      <c r="BC121" s="400">
        <f t="shared" si="201"/>
        <v>0</v>
      </c>
      <c r="BD121" s="97"/>
      <c r="BE121" s="400">
        <f t="shared" si="202"/>
        <v>0</v>
      </c>
      <c r="BF121" s="97"/>
      <c r="BG121" s="400">
        <f t="shared" si="203"/>
        <v>0</v>
      </c>
      <c r="BH121" s="97"/>
      <c r="BI121" s="400">
        <f t="shared" si="204"/>
        <v>0</v>
      </c>
      <c r="BJ121" s="97"/>
      <c r="BK121" s="400">
        <f t="shared" si="205"/>
        <v>0</v>
      </c>
      <c r="BL121" s="97"/>
      <c r="BM121" s="400">
        <f t="shared" si="206"/>
        <v>0</v>
      </c>
      <c r="BN121" s="97"/>
      <c r="BO121" s="400">
        <f t="shared" si="207"/>
        <v>0</v>
      </c>
      <c r="BP121" s="97"/>
      <c r="BQ121" s="400">
        <f t="shared" si="208"/>
        <v>0</v>
      </c>
      <c r="BR121" s="97"/>
      <c r="BS121" s="400">
        <f t="shared" si="209"/>
        <v>0</v>
      </c>
      <c r="BT121" s="97"/>
      <c r="BU121" s="400">
        <f t="shared" si="210"/>
        <v>0</v>
      </c>
      <c r="BV121" s="328"/>
      <c r="BW121" s="329">
        <f t="shared" si="211"/>
        <v>0</v>
      </c>
      <c r="BX121" s="97"/>
      <c r="BY121" s="400">
        <f t="shared" si="212"/>
        <v>0</v>
      </c>
      <c r="BZ121" s="357"/>
      <c r="CA121" s="400">
        <f t="shared" si="213"/>
        <v>0</v>
      </c>
      <c r="CB121" s="97"/>
      <c r="CC121" s="400">
        <f t="shared" si="214"/>
        <v>0</v>
      </c>
      <c r="CD121" s="97"/>
      <c r="CE121" s="400">
        <f t="shared" si="215"/>
        <v>0</v>
      </c>
      <c r="CF121" s="97"/>
      <c r="CG121" s="400">
        <f t="shared" si="216"/>
        <v>0</v>
      </c>
      <c r="CH121" s="97"/>
      <c r="CI121" s="400">
        <f t="shared" si="217"/>
        <v>0</v>
      </c>
      <c r="CJ121" s="357"/>
      <c r="CK121" s="400">
        <f t="shared" si="218"/>
        <v>0</v>
      </c>
      <c r="CL121" s="97"/>
      <c r="CM121" s="400">
        <f t="shared" si="219"/>
        <v>0</v>
      </c>
      <c r="CN121" s="97"/>
      <c r="CO121" s="400">
        <f t="shared" si="220"/>
        <v>0</v>
      </c>
      <c r="CP121" s="357"/>
      <c r="CQ121" s="400">
        <f t="shared" si="221"/>
        <v>0</v>
      </c>
      <c r="CR121" s="357"/>
      <c r="CS121" s="400">
        <f t="shared" si="222"/>
        <v>0</v>
      </c>
      <c r="CT121" s="357"/>
      <c r="CU121" s="400">
        <f t="shared" si="223"/>
        <v>0</v>
      </c>
      <c r="CV121" s="97"/>
      <c r="CW121" s="400">
        <f t="shared" si="224"/>
        <v>0</v>
      </c>
      <c r="CX121" s="97"/>
      <c r="CY121" s="400">
        <f t="shared" si="225"/>
        <v>0</v>
      </c>
      <c r="CZ121" s="97"/>
      <c r="DA121" s="400">
        <f t="shared" si="226"/>
        <v>0</v>
      </c>
      <c r="DB121" s="357"/>
      <c r="DC121" s="400">
        <f t="shared" si="227"/>
        <v>0</v>
      </c>
      <c r="DD121" s="97"/>
      <c r="DE121" s="400">
        <f t="shared" si="228"/>
        <v>0</v>
      </c>
      <c r="DF121" s="97"/>
      <c r="DG121" s="400">
        <f t="shared" si="229"/>
        <v>0</v>
      </c>
      <c r="DH121" s="97"/>
      <c r="DI121" s="400">
        <f t="shared" si="230"/>
        <v>0</v>
      </c>
      <c r="DJ121" s="97"/>
      <c r="DK121" s="400">
        <f t="shared" si="231"/>
        <v>0</v>
      </c>
      <c r="DL121" s="97"/>
      <c r="DM121" s="400">
        <f t="shared" si="232"/>
        <v>0</v>
      </c>
      <c r="DN121" s="97"/>
      <c r="DO121" s="400">
        <f t="shared" si="233"/>
        <v>0</v>
      </c>
      <c r="DP121" s="97"/>
      <c r="DQ121" s="400">
        <f t="shared" si="234"/>
        <v>0</v>
      </c>
      <c r="DR121" s="97"/>
      <c r="DS121" s="400">
        <f t="shared" si="235"/>
        <v>0</v>
      </c>
      <c r="DT121" s="97"/>
      <c r="DU121" s="400">
        <f t="shared" si="236"/>
        <v>0</v>
      </c>
      <c r="DV121" s="97"/>
      <c r="DW121" s="400">
        <f t="shared" si="237"/>
        <v>0</v>
      </c>
      <c r="DX121" s="113"/>
      <c r="DY121" s="400">
        <f t="shared" si="238"/>
        <v>0</v>
      </c>
      <c r="DZ121" s="97"/>
      <c r="EA121" s="401">
        <f t="shared" si="239"/>
        <v>0</v>
      </c>
      <c r="EB121" s="97"/>
      <c r="EC121" s="400">
        <f t="shared" si="240"/>
        <v>0</v>
      </c>
      <c r="ED121" s="97"/>
      <c r="EE121" s="400">
        <f t="shared" si="241"/>
        <v>0</v>
      </c>
      <c r="EF121" s="97"/>
      <c r="EG121" s="400">
        <f t="shared" si="242"/>
        <v>0</v>
      </c>
      <c r="EH121" s="97"/>
      <c r="EI121" s="400">
        <f t="shared" si="243"/>
        <v>0</v>
      </c>
      <c r="EJ121" s="97"/>
      <c r="EK121" s="400"/>
      <c r="EL121" s="402">
        <f t="shared" si="244"/>
        <v>28</v>
      </c>
      <c r="EM121" s="402">
        <f t="shared" si="244"/>
        <v>881074.87999999989</v>
      </c>
    </row>
    <row r="122" spans="1:143" s="413" customFormat="1" ht="45" x14ac:dyDescent="0.25">
      <c r="A122" s="91"/>
      <c r="B122" s="91">
        <v>85</v>
      </c>
      <c r="C122" s="245" t="s">
        <v>1083</v>
      </c>
      <c r="D122" s="168" t="s">
        <v>533</v>
      </c>
      <c r="E122" s="246">
        <v>13540</v>
      </c>
      <c r="F122" s="147">
        <v>2</v>
      </c>
      <c r="G122" s="93"/>
      <c r="H122" s="247">
        <v>1</v>
      </c>
      <c r="I122" s="248"/>
      <c r="J122" s="95">
        <v>1.4</v>
      </c>
      <c r="K122" s="95">
        <v>1.68</v>
      </c>
      <c r="L122" s="95">
        <v>2.23</v>
      </c>
      <c r="M122" s="96">
        <v>2.57</v>
      </c>
      <c r="N122" s="97"/>
      <c r="O122" s="400">
        <f t="shared" si="181"/>
        <v>0</v>
      </c>
      <c r="P122" s="366"/>
      <c r="Q122" s="400">
        <f t="shared" si="182"/>
        <v>0</v>
      </c>
      <c r="R122" s="357"/>
      <c r="S122" s="357">
        <f t="shared" si="183"/>
        <v>0</v>
      </c>
      <c r="T122" s="97"/>
      <c r="U122" s="400">
        <f t="shared" si="184"/>
        <v>0</v>
      </c>
      <c r="V122" s="97"/>
      <c r="W122" s="357">
        <f t="shared" si="185"/>
        <v>0</v>
      </c>
      <c r="X122" s="97"/>
      <c r="Y122" s="400">
        <f t="shared" si="186"/>
        <v>0</v>
      </c>
      <c r="Z122" s="357"/>
      <c r="AA122" s="400">
        <f t="shared" si="187"/>
        <v>0</v>
      </c>
      <c r="AB122" s="357"/>
      <c r="AC122" s="400">
        <f t="shared" si="188"/>
        <v>0</v>
      </c>
      <c r="AD122" s="357"/>
      <c r="AE122" s="400">
        <f t="shared" si="189"/>
        <v>0</v>
      </c>
      <c r="AF122" s="357"/>
      <c r="AG122" s="400">
        <f t="shared" si="190"/>
        <v>0</v>
      </c>
      <c r="AH122" s="97">
        <v>5</v>
      </c>
      <c r="AI122" s="400">
        <f t="shared" si="191"/>
        <v>189560</v>
      </c>
      <c r="AJ122" s="357"/>
      <c r="AK122" s="357">
        <f t="shared" si="192"/>
        <v>0</v>
      </c>
      <c r="AL122" s="97"/>
      <c r="AM122" s="400">
        <f t="shared" si="193"/>
        <v>0</v>
      </c>
      <c r="AN122" s="97"/>
      <c r="AO122" s="400">
        <f t="shared" si="194"/>
        <v>0</v>
      </c>
      <c r="AP122" s="357"/>
      <c r="AQ122" s="400">
        <f t="shared" si="195"/>
        <v>0</v>
      </c>
      <c r="AR122" s="357"/>
      <c r="AS122" s="400">
        <f t="shared" si="196"/>
        <v>0</v>
      </c>
      <c r="AT122" s="97"/>
      <c r="AU122" s="400">
        <f t="shared" si="197"/>
        <v>0</v>
      </c>
      <c r="AV122" s="97"/>
      <c r="AW122" s="357">
        <f t="shared" si="198"/>
        <v>0</v>
      </c>
      <c r="AX122" s="97"/>
      <c r="AY122" s="400">
        <f t="shared" si="199"/>
        <v>0</v>
      </c>
      <c r="AZ122" s="97"/>
      <c r="BA122" s="400">
        <f t="shared" si="200"/>
        <v>0</v>
      </c>
      <c r="BB122" s="97"/>
      <c r="BC122" s="400">
        <f t="shared" si="201"/>
        <v>0</v>
      </c>
      <c r="BD122" s="97"/>
      <c r="BE122" s="400">
        <f t="shared" si="202"/>
        <v>0</v>
      </c>
      <c r="BF122" s="97"/>
      <c r="BG122" s="400">
        <f t="shared" si="203"/>
        <v>0</v>
      </c>
      <c r="BH122" s="97"/>
      <c r="BI122" s="400">
        <f t="shared" si="204"/>
        <v>0</v>
      </c>
      <c r="BJ122" s="97"/>
      <c r="BK122" s="400">
        <f t="shared" si="205"/>
        <v>0</v>
      </c>
      <c r="BL122" s="97"/>
      <c r="BM122" s="400">
        <f t="shared" si="206"/>
        <v>0</v>
      </c>
      <c r="BN122" s="97"/>
      <c r="BO122" s="400">
        <f t="shared" si="207"/>
        <v>0</v>
      </c>
      <c r="BP122" s="97"/>
      <c r="BQ122" s="400">
        <f t="shared" si="208"/>
        <v>0</v>
      </c>
      <c r="BR122" s="97"/>
      <c r="BS122" s="400">
        <f t="shared" si="209"/>
        <v>0</v>
      </c>
      <c r="BT122" s="97"/>
      <c r="BU122" s="400">
        <f t="shared" si="210"/>
        <v>0</v>
      </c>
      <c r="BV122" s="328"/>
      <c r="BW122" s="329">
        <f t="shared" si="211"/>
        <v>0</v>
      </c>
      <c r="BX122" s="97"/>
      <c r="BY122" s="400">
        <f t="shared" si="212"/>
        <v>0</v>
      </c>
      <c r="BZ122" s="357"/>
      <c r="CA122" s="400">
        <f t="shared" si="213"/>
        <v>0</v>
      </c>
      <c r="CB122" s="97"/>
      <c r="CC122" s="400">
        <f t="shared" si="214"/>
        <v>0</v>
      </c>
      <c r="CD122" s="97"/>
      <c r="CE122" s="400">
        <f t="shared" si="215"/>
        <v>0</v>
      </c>
      <c r="CF122" s="97"/>
      <c r="CG122" s="400">
        <f t="shared" si="216"/>
        <v>0</v>
      </c>
      <c r="CH122" s="97"/>
      <c r="CI122" s="400">
        <f t="shared" si="217"/>
        <v>0</v>
      </c>
      <c r="CJ122" s="357"/>
      <c r="CK122" s="400">
        <f t="shared" si="218"/>
        <v>0</v>
      </c>
      <c r="CL122" s="97"/>
      <c r="CM122" s="400">
        <f t="shared" si="219"/>
        <v>0</v>
      </c>
      <c r="CN122" s="97"/>
      <c r="CO122" s="400">
        <f t="shared" si="220"/>
        <v>0</v>
      </c>
      <c r="CP122" s="357"/>
      <c r="CQ122" s="400">
        <f t="shared" si="221"/>
        <v>0</v>
      </c>
      <c r="CR122" s="357"/>
      <c r="CS122" s="400">
        <f t="shared" si="222"/>
        <v>0</v>
      </c>
      <c r="CT122" s="357"/>
      <c r="CU122" s="400">
        <f t="shared" si="223"/>
        <v>0</v>
      </c>
      <c r="CV122" s="97"/>
      <c r="CW122" s="400">
        <f t="shared" si="224"/>
        <v>0</v>
      </c>
      <c r="CX122" s="97"/>
      <c r="CY122" s="400">
        <f t="shared" si="225"/>
        <v>0</v>
      </c>
      <c r="CZ122" s="97"/>
      <c r="DA122" s="400">
        <f t="shared" si="226"/>
        <v>0</v>
      </c>
      <c r="DB122" s="357"/>
      <c r="DC122" s="400">
        <f t="shared" si="227"/>
        <v>0</v>
      </c>
      <c r="DD122" s="97"/>
      <c r="DE122" s="400">
        <f t="shared" si="228"/>
        <v>0</v>
      </c>
      <c r="DF122" s="97"/>
      <c r="DG122" s="400">
        <f t="shared" si="229"/>
        <v>0</v>
      </c>
      <c r="DH122" s="97"/>
      <c r="DI122" s="400">
        <f t="shared" si="230"/>
        <v>0</v>
      </c>
      <c r="DJ122" s="97"/>
      <c r="DK122" s="400">
        <f t="shared" si="231"/>
        <v>0</v>
      </c>
      <c r="DL122" s="97"/>
      <c r="DM122" s="400">
        <f t="shared" si="232"/>
        <v>0</v>
      </c>
      <c r="DN122" s="97"/>
      <c r="DO122" s="400">
        <f t="shared" si="233"/>
        <v>0</v>
      </c>
      <c r="DP122" s="97"/>
      <c r="DQ122" s="400">
        <f t="shared" si="234"/>
        <v>0</v>
      </c>
      <c r="DR122" s="97"/>
      <c r="DS122" s="400">
        <f t="shared" si="235"/>
        <v>0</v>
      </c>
      <c r="DT122" s="97"/>
      <c r="DU122" s="400">
        <f t="shared" si="236"/>
        <v>0</v>
      </c>
      <c r="DV122" s="97"/>
      <c r="DW122" s="400">
        <f t="shared" si="237"/>
        <v>0</v>
      </c>
      <c r="DX122" s="97"/>
      <c r="DY122" s="400">
        <f t="shared" si="238"/>
        <v>0</v>
      </c>
      <c r="DZ122" s="97"/>
      <c r="EA122" s="401">
        <f t="shared" si="239"/>
        <v>0</v>
      </c>
      <c r="EB122" s="97"/>
      <c r="EC122" s="400">
        <f t="shared" si="240"/>
        <v>0</v>
      </c>
      <c r="ED122" s="97"/>
      <c r="EE122" s="400">
        <f t="shared" si="241"/>
        <v>0</v>
      </c>
      <c r="EF122" s="97"/>
      <c r="EG122" s="400">
        <f t="shared" si="242"/>
        <v>0</v>
      </c>
      <c r="EH122" s="97"/>
      <c r="EI122" s="400">
        <f t="shared" si="243"/>
        <v>0</v>
      </c>
      <c r="EJ122" s="97"/>
      <c r="EK122" s="400"/>
      <c r="EL122" s="402">
        <f t="shared" si="244"/>
        <v>5</v>
      </c>
      <c r="EM122" s="402">
        <f t="shared" si="244"/>
        <v>189560</v>
      </c>
    </row>
    <row r="123" spans="1:143" s="225" customFormat="1" ht="45" x14ac:dyDescent="0.25">
      <c r="A123" s="91"/>
      <c r="B123" s="91">
        <v>86</v>
      </c>
      <c r="C123" s="245" t="s">
        <v>1084</v>
      </c>
      <c r="D123" s="168" t="s">
        <v>535</v>
      </c>
      <c r="E123" s="246">
        <v>13540</v>
      </c>
      <c r="F123" s="93">
        <v>2.46</v>
      </c>
      <c r="G123" s="93"/>
      <c r="H123" s="247">
        <v>1</v>
      </c>
      <c r="I123" s="248"/>
      <c r="J123" s="95">
        <v>1.4</v>
      </c>
      <c r="K123" s="95">
        <v>1.68</v>
      </c>
      <c r="L123" s="95">
        <v>2.23</v>
      </c>
      <c r="M123" s="96">
        <v>2.57</v>
      </c>
      <c r="N123" s="97"/>
      <c r="O123" s="400">
        <f t="shared" si="181"/>
        <v>0</v>
      </c>
      <c r="P123" s="366"/>
      <c r="Q123" s="400">
        <f t="shared" si="182"/>
        <v>0</v>
      </c>
      <c r="R123" s="357"/>
      <c r="S123" s="357">
        <f t="shared" si="183"/>
        <v>0</v>
      </c>
      <c r="T123" s="97"/>
      <c r="U123" s="400">
        <f t="shared" si="184"/>
        <v>0</v>
      </c>
      <c r="V123" s="97"/>
      <c r="W123" s="357">
        <f t="shared" si="185"/>
        <v>0</v>
      </c>
      <c r="X123" s="97"/>
      <c r="Y123" s="400">
        <f t="shared" si="186"/>
        <v>0</v>
      </c>
      <c r="Z123" s="357"/>
      <c r="AA123" s="400">
        <f t="shared" si="187"/>
        <v>0</v>
      </c>
      <c r="AB123" s="357"/>
      <c r="AC123" s="400">
        <f t="shared" si="188"/>
        <v>0</v>
      </c>
      <c r="AD123" s="357"/>
      <c r="AE123" s="400">
        <f t="shared" si="189"/>
        <v>0</v>
      </c>
      <c r="AF123" s="357"/>
      <c r="AG123" s="400">
        <f t="shared" si="190"/>
        <v>0</v>
      </c>
      <c r="AH123" s="97"/>
      <c r="AI123" s="400">
        <f t="shared" si="191"/>
        <v>0</v>
      </c>
      <c r="AJ123" s="357"/>
      <c r="AK123" s="357">
        <f t="shared" si="192"/>
        <v>0</v>
      </c>
      <c r="AL123" s="97"/>
      <c r="AM123" s="400">
        <f t="shared" si="193"/>
        <v>0</v>
      </c>
      <c r="AN123" s="97"/>
      <c r="AO123" s="400">
        <f t="shared" si="194"/>
        <v>0</v>
      </c>
      <c r="AP123" s="357"/>
      <c r="AQ123" s="400">
        <f t="shared" si="195"/>
        <v>0</v>
      </c>
      <c r="AR123" s="357"/>
      <c r="AS123" s="400">
        <f t="shared" si="196"/>
        <v>0</v>
      </c>
      <c r="AT123" s="97"/>
      <c r="AU123" s="400">
        <f t="shared" si="197"/>
        <v>0</v>
      </c>
      <c r="AV123" s="97"/>
      <c r="AW123" s="357">
        <f t="shared" si="198"/>
        <v>0</v>
      </c>
      <c r="AX123" s="97"/>
      <c r="AY123" s="400">
        <f t="shared" si="199"/>
        <v>0</v>
      </c>
      <c r="AZ123" s="97"/>
      <c r="BA123" s="400">
        <f t="shared" si="200"/>
        <v>0</v>
      </c>
      <c r="BB123" s="97"/>
      <c r="BC123" s="400">
        <f t="shared" si="201"/>
        <v>0</v>
      </c>
      <c r="BD123" s="97"/>
      <c r="BE123" s="400">
        <f t="shared" si="202"/>
        <v>0</v>
      </c>
      <c r="BF123" s="97"/>
      <c r="BG123" s="400">
        <f t="shared" si="203"/>
        <v>0</v>
      </c>
      <c r="BH123" s="97"/>
      <c r="BI123" s="400">
        <f t="shared" si="204"/>
        <v>0</v>
      </c>
      <c r="BJ123" s="97"/>
      <c r="BK123" s="400">
        <f t="shared" si="205"/>
        <v>0</v>
      </c>
      <c r="BL123" s="97"/>
      <c r="BM123" s="400">
        <f t="shared" si="206"/>
        <v>0</v>
      </c>
      <c r="BN123" s="97"/>
      <c r="BO123" s="400">
        <f t="shared" si="207"/>
        <v>0</v>
      </c>
      <c r="BP123" s="97"/>
      <c r="BQ123" s="400">
        <f t="shared" si="208"/>
        <v>0</v>
      </c>
      <c r="BR123" s="97"/>
      <c r="BS123" s="400">
        <f t="shared" si="209"/>
        <v>0</v>
      </c>
      <c r="BT123" s="97"/>
      <c r="BU123" s="400">
        <f t="shared" si="210"/>
        <v>0</v>
      </c>
      <c r="BV123" s="328"/>
      <c r="BW123" s="329">
        <f t="shared" si="211"/>
        <v>0</v>
      </c>
      <c r="BX123" s="97"/>
      <c r="BY123" s="400">
        <f t="shared" si="212"/>
        <v>0</v>
      </c>
      <c r="BZ123" s="357"/>
      <c r="CA123" s="400">
        <f t="shared" si="213"/>
        <v>0</v>
      </c>
      <c r="CB123" s="97"/>
      <c r="CC123" s="400">
        <f t="shared" si="214"/>
        <v>0</v>
      </c>
      <c r="CD123" s="97"/>
      <c r="CE123" s="400">
        <f t="shared" si="215"/>
        <v>0</v>
      </c>
      <c r="CF123" s="97"/>
      <c r="CG123" s="400">
        <f t="shared" si="216"/>
        <v>0</v>
      </c>
      <c r="CH123" s="97"/>
      <c r="CI123" s="400">
        <f t="shared" si="217"/>
        <v>0</v>
      </c>
      <c r="CJ123" s="357"/>
      <c r="CK123" s="400">
        <f t="shared" si="218"/>
        <v>0</v>
      </c>
      <c r="CL123" s="97"/>
      <c r="CM123" s="400">
        <f t="shared" si="219"/>
        <v>0</v>
      </c>
      <c r="CN123" s="97"/>
      <c r="CO123" s="400">
        <f t="shared" si="220"/>
        <v>0</v>
      </c>
      <c r="CP123" s="357"/>
      <c r="CQ123" s="400">
        <f t="shared" si="221"/>
        <v>0</v>
      </c>
      <c r="CR123" s="357"/>
      <c r="CS123" s="400">
        <f t="shared" si="222"/>
        <v>0</v>
      </c>
      <c r="CT123" s="357"/>
      <c r="CU123" s="400">
        <f t="shared" si="223"/>
        <v>0</v>
      </c>
      <c r="CV123" s="97"/>
      <c r="CW123" s="400">
        <f t="shared" si="224"/>
        <v>0</v>
      </c>
      <c r="CX123" s="97"/>
      <c r="CY123" s="400">
        <f t="shared" si="225"/>
        <v>0</v>
      </c>
      <c r="CZ123" s="97"/>
      <c r="DA123" s="400">
        <f t="shared" si="226"/>
        <v>0</v>
      </c>
      <c r="DB123" s="357"/>
      <c r="DC123" s="400">
        <f t="shared" si="227"/>
        <v>0</v>
      </c>
      <c r="DD123" s="97"/>
      <c r="DE123" s="400">
        <f t="shared" si="228"/>
        <v>0</v>
      </c>
      <c r="DF123" s="97"/>
      <c r="DG123" s="400">
        <f t="shared" si="229"/>
        <v>0</v>
      </c>
      <c r="DH123" s="97"/>
      <c r="DI123" s="400">
        <f t="shared" si="230"/>
        <v>0</v>
      </c>
      <c r="DJ123" s="97"/>
      <c r="DK123" s="400">
        <f t="shared" si="231"/>
        <v>0</v>
      </c>
      <c r="DL123" s="97"/>
      <c r="DM123" s="400">
        <f t="shared" si="232"/>
        <v>0</v>
      </c>
      <c r="DN123" s="97"/>
      <c r="DO123" s="400">
        <f t="shared" si="233"/>
        <v>0</v>
      </c>
      <c r="DP123" s="97"/>
      <c r="DQ123" s="400">
        <f t="shared" si="234"/>
        <v>0</v>
      </c>
      <c r="DR123" s="97"/>
      <c r="DS123" s="400">
        <f t="shared" si="235"/>
        <v>0</v>
      </c>
      <c r="DT123" s="97"/>
      <c r="DU123" s="400">
        <f t="shared" si="236"/>
        <v>0</v>
      </c>
      <c r="DV123" s="97"/>
      <c r="DW123" s="400">
        <f t="shared" si="237"/>
        <v>0</v>
      </c>
      <c r="DX123" s="97"/>
      <c r="DY123" s="400">
        <f t="shared" si="238"/>
        <v>0</v>
      </c>
      <c r="DZ123" s="97"/>
      <c r="EA123" s="401">
        <f t="shared" si="239"/>
        <v>0</v>
      </c>
      <c r="EB123" s="97"/>
      <c r="EC123" s="400">
        <f t="shared" si="240"/>
        <v>0</v>
      </c>
      <c r="ED123" s="97"/>
      <c r="EE123" s="400">
        <f t="shared" si="241"/>
        <v>0</v>
      </c>
      <c r="EF123" s="97"/>
      <c r="EG123" s="400">
        <f t="shared" si="242"/>
        <v>0</v>
      </c>
      <c r="EH123" s="97"/>
      <c r="EI123" s="400">
        <f t="shared" si="243"/>
        <v>0</v>
      </c>
      <c r="EJ123" s="97"/>
      <c r="EK123" s="400"/>
      <c r="EL123" s="402">
        <f t="shared" si="244"/>
        <v>0</v>
      </c>
      <c r="EM123" s="402">
        <f t="shared" si="244"/>
        <v>0</v>
      </c>
    </row>
    <row r="124" spans="1:143" s="355" customFormat="1" x14ac:dyDescent="0.25">
      <c r="A124" s="91"/>
      <c r="B124" s="91">
        <v>87</v>
      </c>
      <c r="C124" s="245" t="s">
        <v>1085</v>
      </c>
      <c r="D124" s="168" t="s">
        <v>539</v>
      </c>
      <c r="E124" s="246">
        <v>13540</v>
      </c>
      <c r="F124" s="93">
        <v>45.5</v>
      </c>
      <c r="G124" s="93"/>
      <c r="H124" s="247">
        <v>1</v>
      </c>
      <c r="I124" s="248"/>
      <c r="J124" s="95">
        <v>1.4</v>
      </c>
      <c r="K124" s="95">
        <v>1.68</v>
      </c>
      <c r="L124" s="95">
        <v>2.23</v>
      </c>
      <c r="M124" s="96">
        <v>2.57</v>
      </c>
      <c r="N124" s="97"/>
      <c r="O124" s="400">
        <f t="shared" si="181"/>
        <v>0</v>
      </c>
      <c r="P124" s="366"/>
      <c r="Q124" s="400">
        <f t="shared" si="182"/>
        <v>0</v>
      </c>
      <c r="R124" s="357"/>
      <c r="S124" s="357">
        <f t="shared" si="183"/>
        <v>0</v>
      </c>
      <c r="T124" s="97"/>
      <c r="U124" s="400">
        <f t="shared" si="184"/>
        <v>0</v>
      </c>
      <c r="V124" s="97"/>
      <c r="W124" s="357">
        <f t="shared" si="185"/>
        <v>0</v>
      </c>
      <c r="X124" s="97"/>
      <c r="Y124" s="400">
        <f t="shared" si="186"/>
        <v>0</v>
      </c>
      <c r="Z124" s="357"/>
      <c r="AA124" s="400">
        <f t="shared" si="187"/>
        <v>0</v>
      </c>
      <c r="AB124" s="357"/>
      <c r="AC124" s="400">
        <f t="shared" si="188"/>
        <v>0</v>
      </c>
      <c r="AD124" s="357"/>
      <c r="AE124" s="400">
        <f t="shared" si="189"/>
        <v>0</v>
      </c>
      <c r="AF124" s="357"/>
      <c r="AG124" s="400">
        <f t="shared" si="190"/>
        <v>0</v>
      </c>
      <c r="AH124" s="97"/>
      <c r="AI124" s="400">
        <f t="shared" si="191"/>
        <v>0</v>
      </c>
      <c r="AJ124" s="357"/>
      <c r="AK124" s="357">
        <f t="shared" si="192"/>
        <v>0</v>
      </c>
      <c r="AL124" s="97"/>
      <c r="AM124" s="400">
        <f t="shared" si="193"/>
        <v>0</v>
      </c>
      <c r="AN124" s="113"/>
      <c r="AO124" s="400">
        <f t="shared" si="194"/>
        <v>0</v>
      </c>
      <c r="AP124" s="357"/>
      <c r="AQ124" s="400">
        <f t="shared" si="195"/>
        <v>0</v>
      </c>
      <c r="AR124" s="357"/>
      <c r="AS124" s="400">
        <f t="shared" si="196"/>
        <v>0</v>
      </c>
      <c r="AT124" s="97"/>
      <c r="AU124" s="400">
        <f t="shared" si="197"/>
        <v>0</v>
      </c>
      <c r="AV124" s="97"/>
      <c r="AW124" s="357">
        <f t="shared" si="198"/>
        <v>0</v>
      </c>
      <c r="AX124" s="97"/>
      <c r="AY124" s="400">
        <f t="shared" si="199"/>
        <v>0</v>
      </c>
      <c r="AZ124" s="97"/>
      <c r="BA124" s="400">
        <f t="shared" si="200"/>
        <v>0</v>
      </c>
      <c r="BB124" s="97"/>
      <c r="BC124" s="400">
        <f t="shared" si="201"/>
        <v>0</v>
      </c>
      <c r="BD124" s="97"/>
      <c r="BE124" s="400">
        <f t="shared" si="202"/>
        <v>0</v>
      </c>
      <c r="BF124" s="97"/>
      <c r="BG124" s="400">
        <f t="shared" si="203"/>
        <v>0</v>
      </c>
      <c r="BH124" s="97"/>
      <c r="BI124" s="400">
        <f t="shared" si="204"/>
        <v>0</v>
      </c>
      <c r="BJ124" s="97"/>
      <c r="BK124" s="400">
        <f t="shared" si="205"/>
        <v>0</v>
      </c>
      <c r="BL124" s="97"/>
      <c r="BM124" s="400">
        <f t="shared" si="206"/>
        <v>0</v>
      </c>
      <c r="BN124" s="97"/>
      <c r="BO124" s="400">
        <f t="shared" si="207"/>
        <v>0</v>
      </c>
      <c r="BP124" s="97"/>
      <c r="BQ124" s="400">
        <f t="shared" si="208"/>
        <v>0</v>
      </c>
      <c r="BR124" s="97"/>
      <c r="BS124" s="400">
        <f t="shared" si="209"/>
        <v>0</v>
      </c>
      <c r="BT124" s="97"/>
      <c r="BU124" s="400">
        <f t="shared" si="210"/>
        <v>0</v>
      </c>
      <c r="BV124" s="328"/>
      <c r="BW124" s="329">
        <f t="shared" si="211"/>
        <v>0</v>
      </c>
      <c r="BX124" s="97"/>
      <c r="BY124" s="400">
        <f t="shared" si="212"/>
        <v>0</v>
      </c>
      <c r="BZ124" s="357"/>
      <c r="CA124" s="400">
        <f t="shared" si="213"/>
        <v>0</v>
      </c>
      <c r="CB124" s="97"/>
      <c r="CC124" s="400">
        <f t="shared" si="214"/>
        <v>0</v>
      </c>
      <c r="CD124" s="97"/>
      <c r="CE124" s="400">
        <f t="shared" si="215"/>
        <v>0</v>
      </c>
      <c r="CF124" s="97"/>
      <c r="CG124" s="400">
        <f t="shared" si="216"/>
        <v>0</v>
      </c>
      <c r="CH124" s="97"/>
      <c r="CI124" s="400">
        <f t="shared" si="217"/>
        <v>0</v>
      </c>
      <c r="CJ124" s="357"/>
      <c r="CK124" s="400">
        <f t="shared" si="218"/>
        <v>0</v>
      </c>
      <c r="CL124" s="97"/>
      <c r="CM124" s="400">
        <f t="shared" si="219"/>
        <v>0</v>
      </c>
      <c r="CN124" s="97"/>
      <c r="CO124" s="400">
        <f t="shared" si="220"/>
        <v>0</v>
      </c>
      <c r="CP124" s="357"/>
      <c r="CQ124" s="400">
        <f t="shared" si="221"/>
        <v>0</v>
      </c>
      <c r="CR124" s="357"/>
      <c r="CS124" s="400">
        <f t="shared" si="222"/>
        <v>0</v>
      </c>
      <c r="CT124" s="357"/>
      <c r="CU124" s="400">
        <f t="shared" si="223"/>
        <v>0</v>
      </c>
      <c r="CV124" s="97"/>
      <c r="CW124" s="400">
        <f t="shared" si="224"/>
        <v>0</v>
      </c>
      <c r="CX124" s="97"/>
      <c r="CY124" s="400">
        <f t="shared" si="225"/>
        <v>0</v>
      </c>
      <c r="CZ124" s="97"/>
      <c r="DA124" s="400">
        <f t="shared" si="226"/>
        <v>0</v>
      </c>
      <c r="DB124" s="357"/>
      <c r="DC124" s="400">
        <f t="shared" si="227"/>
        <v>0</v>
      </c>
      <c r="DD124" s="97"/>
      <c r="DE124" s="400">
        <f t="shared" si="228"/>
        <v>0</v>
      </c>
      <c r="DF124" s="97"/>
      <c r="DG124" s="400">
        <f t="shared" si="229"/>
        <v>0</v>
      </c>
      <c r="DH124" s="97"/>
      <c r="DI124" s="400">
        <f t="shared" si="230"/>
        <v>0</v>
      </c>
      <c r="DJ124" s="97"/>
      <c r="DK124" s="400">
        <f t="shared" si="231"/>
        <v>0</v>
      </c>
      <c r="DL124" s="97"/>
      <c r="DM124" s="400">
        <f t="shared" si="232"/>
        <v>0</v>
      </c>
      <c r="DN124" s="97"/>
      <c r="DO124" s="400">
        <f t="shared" si="233"/>
        <v>0</v>
      </c>
      <c r="DP124" s="97"/>
      <c r="DQ124" s="400">
        <f t="shared" si="234"/>
        <v>0</v>
      </c>
      <c r="DR124" s="97"/>
      <c r="DS124" s="400">
        <f t="shared" si="235"/>
        <v>0</v>
      </c>
      <c r="DT124" s="97"/>
      <c r="DU124" s="400">
        <f t="shared" si="236"/>
        <v>0</v>
      </c>
      <c r="DV124" s="97"/>
      <c r="DW124" s="400">
        <f t="shared" si="237"/>
        <v>0</v>
      </c>
      <c r="DX124" s="113"/>
      <c r="DY124" s="400">
        <f t="shared" si="238"/>
        <v>0</v>
      </c>
      <c r="DZ124" s="97"/>
      <c r="EA124" s="401">
        <f t="shared" si="239"/>
        <v>0</v>
      </c>
      <c r="EB124" s="97"/>
      <c r="EC124" s="400">
        <f t="shared" si="240"/>
        <v>0</v>
      </c>
      <c r="ED124" s="97"/>
      <c r="EE124" s="400">
        <f t="shared" si="241"/>
        <v>0</v>
      </c>
      <c r="EF124" s="97"/>
      <c r="EG124" s="400">
        <f t="shared" si="242"/>
        <v>0</v>
      </c>
      <c r="EH124" s="97"/>
      <c r="EI124" s="400">
        <f t="shared" si="243"/>
        <v>0</v>
      </c>
      <c r="EJ124" s="97"/>
      <c r="EK124" s="400"/>
      <c r="EL124" s="402">
        <f t="shared" si="244"/>
        <v>0</v>
      </c>
      <c r="EM124" s="402">
        <f t="shared" si="244"/>
        <v>0</v>
      </c>
    </row>
    <row r="125" spans="1:143" s="355" customFormat="1" x14ac:dyDescent="0.25">
      <c r="A125" s="91">
        <v>21</v>
      </c>
      <c r="B125" s="91"/>
      <c r="C125" s="245" t="s">
        <v>1086</v>
      </c>
      <c r="D125" s="243" t="s">
        <v>540</v>
      </c>
      <c r="E125" s="246">
        <v>13540</v>
      </c>
      <c r="F125" s="157">
        <v>0.98</v>
      </c>
      <c r="G125" s="157"/>
      <c r="H125" s="236">
        <v>1</v>
      </c>
      <c r="I125" s="68"/>
      <c r="J125" s="95">
        <v>1.4</v>
      </c>
      <c r="K125" s="95">
        <v>1.68</v>
      </c>
      <c r="L125" s="95">
        <v>2.23</v>
      </c>
      <c r="M125" s="96">
        <v>2.57</v>
      </c>
      <c r="N125" s="113">
        <f>SUM(N126:N135)</f>
        <v>0</v>
      </c>
      <c r="O125" s="399">
        <f t="shared" ref="O125:BZ125" si="245">SUM(O126:O135)</f>
        <v>0</v>
      </c>
      <c r="P125" s="399">
        <f t="shared" si="245"/>
        <v>400</v>
      </c>
      <c r="Q125" s="399">
        <f t="shared" si="245"/>
        <v>2957136</v>
      </c>
      <c r="R125" s="399">
        <f t="shared" si="245"/>
        <v>0</v>
      </c>
      <c r="S125" s="399">
        <f t="shared" si="245"/>
        <v>0</v>
      </c>
      <c r="T125" s="113">
        <f t="shared" si="245"/>
        <v>0</v>
      </c>
      <c r="U125" s="399">
        <f t="shared" si="245"/>
        <v>0</v>
      </c>
      <c r="V125" s="113">
        <f t="shared" si="245"/>
        <v>0</v>
      </c>
      <c r="W125" s="399">
        <f t="shared" si="245"/>
        <v>0</v>
      </c>
      <c r="X125" s="113">
        <f t="shared" si="245"/>
        <v>4197</v>
      </c>
      <c r="Y125" s="399">
        <f t="shared" si="245"/>
        <v>171962311.13600001</v>
      </c>
      <c r="Z125" s="399">
        <f t="shared" si="245"/>
        <v>0</v>
      </c>
      <c r="AA125" s="399">
        <f t="shared" si="245"/>
        <v>0</v>
      </c>
      <c r="AB125" s="399">
        <f t="shared" si="245"/>
        <v>0</v>
      </c>
      <c r="AC125" s="399">
        <f t="shared" si="245"/>
        <v>0</v>
      </c>
      <c r="AD125" s="399">
        <f t="shared" si="245"/>
        <v>0</v>
      </c>
      <c r="AE125" s="399">
        <f t="shared" si="245"/>
        <v>0</v>
      </c>
      <c r="AF125" s="399">
        <f t="shared" si="245"/>
        <v>7</v>
      </c>
      <c r="AG125" s="399">
        <f t="shared" si="245"/>
        <v>62099.856000000007</v>
      </c>
      <c r="AH125" s="113">
        <f t="shared" si="245"/>
        <v>310</v>
      </c>
      <c r="AI125" s="399">
        <f t="shared" si="245"/>
        <v>5344568.3760000002</v>
      </c>
      <c r="AJ125" s="399">
        <f t="shared" si="245"/>
        <v>0</v>
      </c>
      <c r="AK125" s="399">
        <f t="shared" si="245"/>
        <v>0</v>
      </c>
      <c r="AL125" s="113">
        <f t="shared" si="245"/>
        <v>0</v>
      </c>
      <c r="AM125" s="399">
        <f t="shared" si="245"/>
        <v>0</v>
      </c>
      <c r="AN125" s="113">
        <f t="shared" si="245"/>
        <v>0</v>
      </c>
      <c r="AO125" s="399">
        <f t="shared" si="245"/>
        <v>0</v>
      </c>
      <c r="AP125" s="399">
        <f t="shared" si="245"/>
        <v>0</v>
      </c>
      <c r="AQ125" s="399">
        <f t="shared" si="245"/>
        <v>0</v>
      </c>
      <c r="AR125" s="399">
        <f t="shared" si="245"/>
        <v>0</v>
      </c>
      <c r="AS125" s="399">
        <f t="shared" si="245"/>
        <v>0</v>
      </c>
      <c r="AT125" s="113">
        <f t="shared" si="245"/>
        <v>0</v>
      </c>
      <c r="AU125" s="399">
        <f t="shared" si="245"/>
        <v>0</v>
      </c>
      <c r="AV125" s="113">
        <f t="shared" si="245"/>
        <v>0</v>
      </c>
      <c r="AW125" s="399">
        <f t="shared" si="245"/>
        <v>0</v>
      </c>
      <c r="AX125" s="113">
        <f t="shared" si="245"/>
        <v>23</v>
      </c>
      <c r="AY125" s="399">
        <f t="shared" si="245"/>
        <v>170035.32</v>
      </c>
      <c r="AZ125" s="113">
        <f t="shared" si="245"/>
        <v>60</v>
      </c>
      <c r="BA125" s="399">
        <f t="shared" si="245"/>
        <v>443570.39999999997</v>
      </c>
      <c r="BB125" s="113">
        <f t="shared" si="245"/>
        <v>24</v>
      </c>
      <c r="BC125" s="399">
        <f t="shared" si="245"/>
        <v>177428.16</v>
      </c>
      <c r="BD125" s="113">
        <f t="shared" si="245"/>
        <v>24</v>
      </c>
      <c r="BE125" s="399">
        <f t="shared" si="245"/>
        <v>177428.16</v>
      </c>
      <c r="BF125" s="113">
        <f t="shared" si="245"/>
        <v>5</v>
      </c>
      <c r="BG125" s="399">
        <f t="shared" si="245"/>
        <v>36964.199999999997</v>
      </c>
      <c r="BH125" s="113">
        <f t="shared" si="245"/>
        <v>0</v>
      </c>
      <c r="BI125" s="399">
        <f t="shared" si="245"/>
        <v>0</v>
      </c>
      <c r="BJ125" s="113">
        <f t="shared" si="245"/>
        <v>10</v>
      </c>
      <c r="BK125" s="399">
        <f t="shared" si="245"/>
        <v>73928.399999999994</v>
      </c>
      <c r="BL125" s="113">
        <f t="shared" si="245"/>
        <v>0</v>
      </c>
      <c r="BM125" s="399">
        <f t="shared" si="245"/>
        <v>0</v>
      </c>
      <c r="BN125" s="113">
        <f t="shared" si="245"/>
        <v>3</v>
      </c>
      <c r="BO125" s="399">
        <f t="shared" si="245"/>
        <v>22178.52</v>
      </c>
      <c r="BP125" s="113">
        <f t="shared" si="245"/>
        <v>0</v>
      </c>
      <c r="BQ125" s="399">
        <f t="shared" si="245"/>
        <v>0</v>
      </c>
      <c r="BR125" s="113">
        <f t="shared" si="245"/>
        <v>26</v>
      </c>
      <c r="BS125" s="399">
        <f t="shared" si="245"/>
        <v>192213.84</v>
      </c>
      <c r="BT125" s="113">
        <f t="shared" si="245"/>
        <v>14</v>
      </c>
      <c r="BU125" s="399">
        <f t="shared" si="245"/>
        <v>103499.76000000001</v>
      </c>
      <c r="BV125" s="365">
        <f t="shared" si="245"/>
        <v>0</v>
      </c>
      <c r="BW125" s="365">
        <f t="shared" si="245"/>
        <v>0</v>
      </c>
      <c r="BX125" s="113">
        <f t="shared" si="245"/>
        <v>0</v>
      </c>
      <c r="BY125" s="399">
        <f t="shared" si="245"/>
        <v>0</v>
      </c>
      <c r="BZ125" s="399">
        <f t="shared" si="245"/>
        <v>5</v>
      </c>
      <c r="CA125" s="399">
        <f t="shared" ref="CA125:EL125" si="246">SUM(CA126:CA135)</f>
        <v>36964.199999999997</v>
      </c>
      <c r="CB125" s="113">
        <f t="shared" si="246"/>
        <v>0</v>
      </c>
      <c r="CC125" s="399">
        <f t="shared" si="246"/>
        <v>0</v>
      </c>
      <c r="CD125" s="113">
        <f t="shared" si="246"/>
        <v>0</v>
      </c>
      <c r="CE125" s="399">
        <f t="shared" si="246"/>
        <v>0</v>
      </c>
      <c r="CF125" s="113">
        <f t="shared" si="246"/>
        <v>0</v>
      </c>
      <c r="CG125" s="399">
        <f t="shared" si="246"/>
        <v>0</v>
      </c>
      <c r="CH125" s="113">
        <f t="shared" si="246"/>
        <v>160</v>
      </c>
      <c r="CI125" s="399">
        <f t="shared" si="246"/>
        <v>2012444.784</v>
      </c>
      <c r="CJ125" s="399">
        <f t="shared" si="246"/>
        <v>0</v>
      </c>
      <c r="CK125" s="399">
        <f t="shared" si="246"/>
        <v>0</v>
      </c>
      <c r="CL125" s="113">
        <f t="shared" si="246"/>
        <v>0</v>
      </c>
      <c r="CM125" s="399">
        <f t="shared" si="246"/>
        <v>0</v>
      </c>
      <c r="CN125" s="113">
        <f t="shared" si="246"/>
        <v>0</v>
      </c>
      <c r="CO125" s="399">
        <f t="shared" si="246"/>
        <v>0</v>
      </c>
      <c r="CP125" s="399">
        <f t="shared" si="246"/>
        <v>0</v>
      </c>
      <c r="CQ125" s="399">
        <f t="shared" si="246"/>
        <v>0</v>
      </c>
      <c r="CR125" s="399">
        <f t="shared" si="246"/>
        <v>40</v>
      </c>
      <c r="CS125" s="399">
        <f t="shared" si="246"/>
        <v>354856.32</v>
      </c>
      <c r="CT125" s="399">
        <f t="shared" si="246"/>
        <v>0</v>
      </c>
      <c r="CU125" s="399">
        <f t="shared" si="246"/>
        <v>0</v>
      </c>
      <c r="CV125" s="113">
        <f t="shared" si="246"/>
        <v>0</v>
      </c>
      <c r="CW125" s="399">
        <f t="shared" si="246"/>
        <v>0</v>
      </c>
      <c r="CX125" s="113">
        <f t="shared" si="246"/>
        <v>0</v>
      </c>
      <c r="CY125" s="399">
        <f t="shared" si="246"/>
        <v>0</v>
      </c>
      <c r="CZ125" s="113">
        <f t="shared" si="246"/>
        <v>0</v>
      </c>
      <c r="DA125" s="399">
        <f t="shared" si="246"/>
        <v>0</v>
      </c>
      <c r="DB125" s="399">
        <f t="shared" si="246"/>
        <v>0</v>
      </c>
      <c r="DC125" s="399">
        <f t="shared" si="246"/>
        <v>0</v>
      </c>
      <c r="DD125" s="113">
        <f t="shared" si="246"/>
        <v>0</v>
      </c>
      <c r="DE125" s="399">
        <f t="shared" si="246"/>
        <v>0</v>
      </c>
      <c r="DF125" s="113">
        <f t="shared" si="246"/>
        <v>0</v>
      </c>
      <c r="DG125" s="399">
        <f t="shared" si="246"/>
        <v>0</v>
      </c>
      <c r="DH125" s="113">
        <f t="shared" si="246"/>
        <v>20</v>
      </c>
      <c r="DI125" s="399">
        <f t="shared" si="246"/>
        <v>177428.16</v>
      </c>
      <c r="DJ125" s="113">
        <f t="shared" si="246"/>
        <v>0</v>
      </c>
      <c r="DK125" s="399">
        <f t="shared" si="246"/>
        <v>0</v>
      </c>
      <c r="DL125" s="113">
        <f t="shared" si="246"/>
        <v>0</v>
      </c>
      <c r="DM125" s="399">
        <f t="shared" si="246"/>
        <v>0</v>
      </c>
      <c r="DN125" s="113">
        <f t="shared" si="246"/>
        <v>0</v>
      </c>
      <c r="DO125" s="399">
        <f t="shared" si="246"/>
        <v>0</v>
      </c>
      <c r="DP125" s="113">
        <f t="shared" si="246"/>
        <v>1</v>
      </c>
      <c r="DQ125" s="399">
        <f t="shared" si="246"/>
        <v>8871.4079999999994</v>
      </c>
      <c r="DR125" s="113">
        <f t="shared" si="246"/>
        <v>0</v>
      </c>
      <c r="DS125" s="399">
        <f t="shared" si="246"/>
        <v>0</v>
      </c>
      <c r="DT125" s="113">
        <f t="shared" si="246"/>
        <v>0</v>
      </c>
      <c r="DU125" s="399">
        <f t="shared" si="246"/>
        <v>0</v>
      </c>
      <c r="DV125" s="113">
        <f t="shared" si="246"/>
        <v>0</v>
      </c>
      <c r="DW125" s="399">
        <f t="shared" si="246"/>
        <v>0</v>
      </c>
      <c r="DX125" s="113">
        <f t="shared" si="246"/>
        <v>0</v>
      </c>
      <c r="DY125" s="399">
        <f t="shared" si="246"/>
        <v>0</v>
      </c>
      <c r="DZ125" s="113">
        <f t="shared" si="246"/>
        <v>0</v>
      </c>
      <c r="EA125" s="399">
        <f t="shared" si="246"/>
        <v>0</v>
      </c>
      <c r="EB125" s="113">
        <f t="shared" si="246"/>
        <v>0</v>
      </c>
      <c r="EC125" s="399">
        <f t="shared" si="246"/>
        <v>0</v>
      </c>
      <c r="ED125" s="113">
        <f t="shared" si="246"/>
        <v>0</v>
      </c>
      <c r="EE125" s="399">
        <f t="shared" si="246"/>
        <v>0</v>
      </c>
      <c r="EF125" s="113">
        <f t="shared" si="246"/>
        <v>295</v>
      </c>
      <c r="EG125" s="399">
        <f t="shared" si="246"/>
        <v>14444472</v>
      </c>
      <c r="EH125" s="113">
        <f t="shared" si="246"/>
        <v>0</v>
      </c>
      <c r="EI125" s="399">
        <f t="shared" si="246"/>
        <v>0</v>
      </c>
      <c r="EJ125" s="113">
        <f t="shared" si="246"/>
        <v>0</v>
      </c>
      <c r="EK125" s="399">
        <f t="shared" si="246"/>
        <v>0</v>
      </c>
      <c r="EL125" s="399">
        <f t="shared" si="246"/>
        <v>5624</v>
      </c>
      <c r="EM125" s="399">
        <f>SUM(EM126:EM135)</f>
        <v>198758399</v>
      </c>
    </row>
    <row r="126" spans="1:143" s="355" customFormat="1" x14ac:dyDescent="0.25">
      <c r="A126" s="91"/>
      <c r="B126" s="91">
        <v>88</v>
      </c>
      <c r="C126" s="245" t="s">
        <v>1087</v>
      </c>
      <c r="D126" s="168" t="s">
        <v>1088</v>
      </c>
      <c r="E126" s="246">
        <v>13540</v>
      </c>
      <c r="F126" s="93">
        <v>0.39</v>
      </c>
      <c r="G126" s="93"/>
      <c r="H126" s="247">
        <v>1</v>
      </c>
      <c r="I126" s="248"/>
      <c r="J126" s="95">
        <v>1.4</v>
      </c>
      <c r="K126" s="95">
        <v>1.68</v>
      </c>
      <c r="L126" s="95">
        <v>2.23</v>
      </c>
      <c r="M126" s="96">
        <v>2.57</v>
      </c>
      <c r="N126" s="97"/>
      <c r="O126" s="400">
        <f t="shared" ref="O126:O131" si="247">N126*E126*F126*H126*J126*$O$10</f>
        <v>0</v>
      </c>
      <c r="P126" s="357">
        <v>400</v>
      </c>
      <c r="Q126" s="400">
        <f t="shared" ref="Q126:Q131" si="248">P126*E126*F126*H126*J126*$Q$10</f>
        <v>2957136</v>
      </c>
      <c r="R126" s="357"/>
      <c r="S126" s="357">
        <f t="shared" ref="S126:S131" si="249">R126*E126*F126*H126*J126*$S$10</f>
        <v>0</v>
      </c>
      <c r="T126" s="97"/>
      <c r="U126" s="400">
        <f t="shared" ref="U126:U131" si="250">SUM(T126*E126*F126*H126*J126*$U$10)</f>
        <v>0</v>
      </c>
      <c r="V126" s="97"/>
      <c r="W126" s="357">
        <f t="shared" ref="W126:W131" si="251">SUM(V126*E126*F126*H126*J126*$W$10)</f>
        <v>0</v>
      </c>
      <c r="X126" s="97">
        <v>20</v>
      </c>
      <c r="Y126" s="400">
        <f t="shared" ref="Y126:Y135" si="252">SUM(X126*E126*F126*H126*J126*$Y$10)</f>
        <v>147856.79999999999</v>
      </c>
      <c r="Z126" s="357"/>
      <c r="AA126" s="400">
        <f t="shared" ref="AA126:AA131" si="253">SUM(Z126*E126*F126*H126*J126*$AA$10)</f>
        <v>0</v>
      </c>
      <c r="AB126" s="357"/>
      <c r="AC126" s="400">
        <f t="shared" ref="AC126:AC131" si="254">SUM(AB126*E126*F126*H126*J126*$AC$10)</f>
        <v>0</v>
      </c>
      <c r="AD126" s="357">
        <v>0</v>
      </c>
      <c r="AE126" s="400">
        <f t="shared" ref="AE126:AE131" si="255">SUM(AD126*E126*F126*H126*K126*$AE$10)</f>
        <v>0</v>
      </c>
      <c r="AF126" s="357">
        <v>7</v>
      </c>
      <c r="AG126" s="400">
        <f t="shared" ref="AG126:AG131" si="256">SUM(AF126*E126*F126*H126*K126*$AG$10)</f>
        <v>62099.856000000007</v>
      </c>
      <c r="AH126" s="97">
        <v>63</v>
      </c>
      <c r="AI126" s="400">
        <f t="shared" ref="AI126:AI134" si="257">SUM(AH126*E126*F126*H126*J126*$AI$10)</f>
        <v>465748.91999999993</v>
      </c>
      <c r="AJ126" s="357"/>
      <c r="AK126" s="357">
        <f t="shared" ref="AK126:AK131" si="258">SUM(AJ126*E126*F126*H126*J126*$AK$10)</f>
        <v>0</v>
      </c>
      <c r="AL126" s="97"/>
      <c r="AM126" s="400">
        <f t="shared" ref="AM126:AM131" si="259">SUM(AL126*E126*F126*H126*J126*$AM$10)</f>
        <v>0</v>
      </c>
      <c r="AN126" s="113"/>
      <c r="AO126" s="400">
        <f t="shared" ref="AO126:AO131" si="260">SUM(AN126*E126*F126*H126*J126*$AO$10)</f>
        <v>0</v>
      </c>
      <c r="AP126" s="357"/>
      <c r="AQ126" s="400">
        <f t="shared" ref="AQ126:AQ131" si="261">SUM(E126*F126*H126*J126*AP126*$AQ$10)</f>
        <v>0</v>
      </c>
      <c r="AR126" s="357"/>
      <c r="AS126" s="400">
        <f t="shared" ref="AS126:AS131" si="262">SUM(AR126*E126*F126*H126*J126*$AS$10)</f>
        <v>0</v>
      </c>
      <c r="AT126" s="97"/>
      <c r="AU126" s="400">
        <f t="shared" ref="AU126:AU131" si="263">SUM(AT126*E126*F126*H126*J126*$AU$10)</f>
        <v>0</v>
      </c>
      <c r="AV126" s="97"/>
      <c r="AW126" s="357">
        <f t="shared" ref="AW126:AW131" si="264">SUM(AV126*E126*F126*H126*J126*$AW$10)</f>
        <v>0</v>
      </c>
      <c r="AX126" s="97">
        <v>23</v>
      </c>
      <c r="AY126" s="400">
        <f t="shared" ref="AY126:AY131" si="265">SUM(AX126*E126*F126*H126*J126*$AY$10)</f>
        <v>170035.32</v>
      </c>
      <c r="AZ126" s="97">
        <v>60</v>
      </c>
      <c r="BA126" s="400">
        <f t="shared" ref="BA126:BA131" si="266">SUM(AZ126*E126*F126*H126*J126*$BA$10)</f>
        <v>443570.39999999997</v>
      </c>
      <c r="BB126" s="97">
        <v>24</v>
      </c>
      <c r="BC126" s="400">
        <f t="shared" ref="BC126:BC131" si="267">SUM(BB126*E126*F126*H126*J126*$BC$10)</f>
        <v>177428.16</v>
      </c>
      <c r="BD126" s="97">
        <v>24</v>
      </c>
      <c r="BE126" s="400">
        <f t="shared" ref="BE126:BE131" si="268">SUM(BD126*E126*F126*H126*J126*$BE$10)</f>
        <v>177428.16</v>
      </c>
      <c r="BF126" s="97">
        <v>5</v>
      </c>
      <c r="BG126" s="400">
        <f t="shared" ref="BG126:BG131" si="269">BF126*E126*F126*H126*J126*$BG$10</f>
        <v>36964.199999999997</v>
      </c>
      <c r="BH126" s="97"/>
      <c r="BI126" s="400">
        <f t="shared" ref="BI126:BI131" si="270">BH126*E126*F126*H126*J126*$BI$10</f>
        <v>0</v>
      </c>
      <c r="BJ126" s="97">
        <v>10</v>
      </c>
      <c r="BK126" s="400">
        <f t="shared" ref="BK126:BK131" si="271">BJ126*E126*F126*H126*J126*$BK$10</f>
        <v>73928.399999999994</v>
      </c>
      <c r="BL126" s="97"/>
      <c r="BM126" s="400">
        <f t="shared" ref="BM126:BM131" si="272">SUM(BL126*E126*F126*H126*J126*$BM$10)</f>
        <v>0</v>
      </c>
      <c r="BN126" s="97">
        <v>3</v>
      </c>
      <c r="BO126" s="400">
        <f t="shared" ref="BO126:BO131" si="273">SUM(BN126*E126*F126*H126*J126*$BO$10)</f>
        <v>22178.52</v>
      </c>
      <c r="BP126" s="97"/>
      <c r="BQ126" s="400">
        <f t="shared" ref="BQ126:BQ131" si="274">SUM(BP126*E126*F126*H126*J126*$BQ$10)</f>
        <v>0</v>
      </c>
      <c r="BR126" s="97">
        <v>26</v>
      </c>
      <c r="BS126" s="400">
        <f t="shared" ref="BS126:BS131" si="275">SUM(BR126*E126*F126*H126*J126*$BS$10)</f>
        <v>192213.84</v>
      </c>
      <c r="BT126" s="97">
        <v>14</v>
      </c>
      <c r="BU126" s="400">
        <f t="shared" ref="BU126:BU131" si="276">SUM(BT126*E126*F126*H126*J126*$BU$10)</f>
        <v>103499.76000000001</v>
      </c>
      <c r="BV126" s="328"/>
      <c r="BW126" s="329">
        <f t="shared" ref="BW126:BW131" si="277">BV126*E126*F126*H126*J126*$BW$10</f>
        <v>0</v>
      </c>
      <c r="BX126" s="97"/>
      <c r="BY126" s="400">
        <f t="shared" ref="BY126:BY131" si="278">SUM(BX126*E126*F126*H126*J126*$BY$10)</f>
        <v>0</v>
      </c>
      <c r="BZ126" s="357">
        <v>5</v>
      </c>
      <c r="CA126" s="400">
        <f t="shared" ref="CA126:CA131" si="279">SUM(BZ126*E126*F126*H126*J126*$CA$10)</f>
        <v>36964.199999999997</v>
      </c>
      <c r="CB126" s="97"/>
      <c r="CC126" s="400">
        <f t="shared" ref="CC126:CC131" si="280">SUM(CB126*E126*F126*H126*J126*$CC$10)</f>
        <v>0</v>
      </c>
      <c r="CD126" s="97"/>
      <c r="CE126" s="400">
        <f t="shared" ref="CE126:CE131" si="281">SUM(CD126*E126*F126*H126*J126*$CE$10)</f>
        <v>0</v>
      </c>
      <c r="CF126" s="97"/>
      <c r="CG126" s="400">
        <f t="shared" ref="CG126:CG131" si="282">CF126*E126*F126*H126*J126*$CG$10</f>
        <v>0</v>
      </c>
      <c r="CH126" s="97">
        <v>62</v>
      </c>
      <c r="CI126" s="400">
        <f t="shared" ref="CI126:CI131" si="283">SUM(CH126*E126*F126*H126*J126*$CI$10)</f>
        <v>458356.08</v>
      </c>
      <c r="CJ126" s="357"/>
      <c r="CK126" s="400">
        <f t="shared" ref="CK126:CK131" si="284">SUM(CJ126*E126*F126*H126*K126*$CK$10)</f>
        <v>0</v>
      </c>
      <c r="CL126" s="97"/>
      <c r="CM126" s="400">
        <f t="shared" ref="CM126:CM131" si="285">SUM(CL126*E126*F126*H126*K126*$CM$10)</f>
        <v>0</v>
      </c>
      <c r="CN126" s="97"/>
      <c r="CO126" s="400">
        <f t="shared" ref="CO126:CO131" si="286">SUM(CN126*E126*F126*H126*K126*$CO$10)</f>
        <v>0</v>
      </c>
      <c r="CP126" s="357"/>
      <c r="CQ126" s="400">
        <f t="shared" ref="CQ126:CQ131" si="287">SUM(CP126*E126*F126*H126*K126*$CQ$10)</f>
        <v>0</v>
      </c>
      <c r="CR126" s="357">
        <v>40</v>
      </c>
      <c r="CS126" s="400">
        <f t="shared" ref="CS126:CS131" si="288">SUM(CR126*E126*F126*H126*K126*$CS$10)</f>
        <v>354856.32</v>
      </c>
      <c r="CT126" s="357"/>
      <c r="CU126" s="400">
        <f t="shared" ref="CU126:CU131" si="289">SUM(CT126*E126*F126*H126*K126*$CU$10)</f>
        <v>0</v>
      </c>
      <c r="CV126" s="97"/>
      <c r="CW126" s="400">
        <f t="shared" ref="CW126:CW131" si="290">SUM(CV126*E126*F126*H126*K126*$CW$10)</f>
        <v>0</v>
      </c>
      <c r="CX126" s="97"/>
      <c r="CY126" s="400">
        <f t="shared" ref="CY126:CY131" si="291">SUM(CX126*E126*F126*H126*K126*$CY$10)</f>
        <v>0</v>
      </c>
      <c r="CZ126" s="97"/>
      <c r="DA126" s="400">
        <f t="shared" ref="DA126:DA131" si="292">SUM(CZ126*E126*F126*H126*K126*$DA$10)</f>
        <v>0</v>
      </c>
      <c r="DB126" s="357"/>
      <c r="DC126" s="400">
        <f t="shared" ref="DC126:DC131" si="293">SUM(DB126*E126*F126*H126*K126*$DC$10)</f>
        <v>0</v>
      </c>
      <c r="DD126" s="97"/>
      <c r="DE126" s="400">
        <f t="shared" ref="DE126:DE131" si="294">SUM(DD126*E126*F126*H126*K126*$DE$10)</f>
        <v>0</v>
      </c>
      <c r="DF126" s="97"/>
      <c r="DG126" s="400">
        <f t="shared" ref="DG126:DG131" si="295">SUM(DF126*E126*F126*H126*K126*$DG$10)</f>
        <v>0</v>
      </c>
      <c r="DH126" s="97">
        <v>20</v>
      </c>
      <c r="DI126" s="400">
        <f t="shared" ref="DI126:DI131" si="296">SUM(DH126*E126*F126*H126*K126*$DI$10)</f>
        <v>177428.16</v>
      </c>
      <c r="DJ126" s="97"/>
      <c r="DK126" s="400">
        <f t="shared" ref="DK126:DK131" si="297">SUM(DJ126*E126*F126*H126*K126*$DK$10)</f>
        <v>0</v>
      </c>
      <c r="DL126" s="97"/>
      <c r="DM126" s="400">
        <f t="shared" ref="DM126:DM131" si="298">SUM(DL126*E126*F126*H126*K126*$DM$10)</f>
        <v>0</v>
      </c>
      <c r="DN126" s="97"/>
      <c r="DO126" s="400">
        <f t="shared" ref="DO126:DO131" si="299">DN126*E126*F126*H126*K126*$DO$10</f>
        <v>0</v>
      </c>
      <c r="DP126" s="97">
        <v>1</v>
      </c>
      <c r="DQ126" s="400">
        <f t="shared" ref="DQ126:DQ131" si="300">SUM(DP126*E126*F126*H126*K126*$DQ$10)</f>
        <v>8871.4079999999994</v>
      </c>
      <c r="DR126" s="97"/>
      <c r="DS126" s="400">
        <f t="shared" ref="DS126:DS131" si="301">SUM(DR126*E126*F126*H126*K126*$DS$10)</f>
        <v>0</v>
      </c>
      <c r="DT126" s="97"/>
      <c r="DU126" s="400">
        <f t="shared" ref="DU126:DU131" si="302">SUM(DT126*E126*F126*H126*L126*$DU$10)</f>
        <v>0</v>
      </c>
      <c r="DV126" s="97"/>
      <c r="DW126" s="400">
        <f t="shared" ref="DW126:DW131" si="303">SUM(DV126*E126*F126*H126*M126*$DW$10)</f>
        <v>0</v>
      </c>
      <c r="DX126" s="113"/>
      <c r="DY126" s="400">
        <f t="shared" ref="DY126:DY131" si="304">SUM(DX126*E126*F126*H126*J126*$DY$10)</f>
        <v>0</v>
      </c>
      <c r="DZ126" s="97"/>
      <c r="EA126" s="401">
        <f t="shared" ref="EA126:EA131" si="305">SUM(DZ126*E126*F126*H126*J126*$EA$10)</f>
        <v>0</v>
      </c>
      <c r="EB126" s="97"/>
      <c r="EC126" s="400">
        <f t="shared" ref="EC126:EC131" si="306">SUM(EB126*E126*F126*H126*J126*$EC$10)</f>
        <v>0</v>
      </c>
      <c r="ED126" s="97"/>
      <c r="EE126" s="400">
        <f t="shared" ref="EE126:EE131" si="307">SUM(ED126*E126*F126*H126*J126*$EE$10)</f>
        <v>0</v>
      </c>
      <c r="EF126" s="97"/>
      <c r="EG126" s="400">
        <f>EF126*E126*F126*H126*J126*$EG$10</f>
        <v>0</v>
      </c>
      <c r="EH126" s="97"/>
      <c r="EI126" s="400">
        <f t="shared" ref="EI126:EI131" si="308">EH126*E126*F126*H126*J126*$EI$10</f>
        <v>0</v>
      </c>
      <c r="EJ126" s="97"/>
      <c r="EK126" s="400"/>
      <c r="EL126" s="402">
        <f t="shared" ref="EL126:EM135" si="309">SUM(N126,X126,P126,R126,Z126,T126,V126,AB126,AD126,AF126,AH126,AJ126,AP126,AR126,AT126,AN126,CJ126,CP126,CT126,BX126,BZ126,CZ126,DB126,DD126,DF126,DH126,DJ126,DL126,AV126,AL126,AX126,AZ126,BB126,BD126,BF126,BH126,BJ126,BL126,BN126,BP126,BR126,EB126,ED126,DX126,DZ126,BT126,BV126,CR126,CL126,CN126,CV126,CX126,CB126,CD126,CF126,CH126,DN126,DP126,DR126,DT126,DV126,EF126,EH126,EJ126)</f>
        <v>807</v>
      </c>
      <c r="EM126" s="402">
        <f t="shared" si="309"/>
        <v>6066564.5040000007</v>
      </c>
    </row>
    <row r="127" spans="1:143" ht="18.75" x14ac:dyDescent="0.25">
      <c r="A127" s="91"/>
      <c r="B127" s="91">
        <v>89</v>
      </c>
      <c r="C127" s="245" t="s">
        <v>1089</v>
      </c>
      <c r="D127" s="168" t="s">
        <v>542</v>
      </c>
      <c r="E127" s="246">
        <v>13540</v>
      </c>
      <c r="F127" s="93">
        <v>0.96</v>
      </c>
      <c r="G127" s="93"/>
      <c r="H127" s="288">
        <v>0.8</v>
      </c>
      <c r="I127" s="166"/>
      <c r="J127" s="95">
        <v>1.4</v>
      </c>
      <c r="K127" s="95">
        <v>1.68</v>
      </c>
      <c r="L127" s="95">
        <v>2.23</v>
      </c>
      <c r="M127" s="96">
        <v>2.57</v>
      </c>
      <c r="N127" s="113"/>
      <c r="O127" s="400">
        <f t="shared" si="247"/>
        <v>0</v>
      </c>
      <c r="P127" s="399"/>
      <c r="Q127" s="400">
        <f t="shared" si="248"/>
        <v>0</v>
      </c>
      <c r="R127" s="399"/>
      <c r="S127" s="357">
        <f t="shared" si="249"/>
        <v>0</v>
      </c>
      <c r="T127" s="113"/>
      <c r="U127" s="400">
        <f t="shared" si="250"/>
        <v>0</v>
      </c>
      <c r="V127" s="113"/>
      <c r="W127" s="357">
        <f t="shared" si="251"/>
        <v>0</v>
      </c>
      <c r="X127" s="97">
        <v>1400</v>
      </c>
      <c r="Y127" s="400">
        <f t="shared" si="252"/>
        <v>20381491.199999999</v>
      </c>
      <c r="Z127" s="399"/>
      <c r="AA127" s="400">
        <f t="shared" si="253"/>
        <v>0</v>
      </c>
      <c r="AB127" s="399"/>
      <c r="AC127" s="400">
        <f t="shared" si="254"/>
        <v>0</v>
      </c>
      <c r="AD127" s="399"/>
      <c r="AE127" s="400">
        <f t="shared" si="255"/>
        <v>0</v>
      </c>
      <c r="AF127" s="399"/>
      <c r="AG127" s="400">
        <f t="shared" si="256"/>
        <v>0</v>
      </c>
      <c r="AH127" s="97">
        <v>207</v>
      </c>
      <c r="AI127" s="400">
        <f t="shared" si="257"/>
        <v>3013549.0559999999</v>
      </c>
      <c r="AJ127" s="399"/>
      <c r="AK127" s="357">
        <f t="shared" si="258"/>
        <v>0</v>
      </c>
      <c r="AL127" s="113"/>
      <c r="AM127" s="400">
        <f t="shared" si="259"/>
        <v>0</v>
      </c>
      <c r="AN127" s="97"/>
      <c r="AO127" s="400">
        <f t="shared" si="260"/>
        <v>0</v>
      </c>
      <c r="AP127" s="399"/>
      <c r="AQ127" s="400">
        <f t="shared" si="261"/>
        <v>0</v>
      </c>
      <c r="AR127" s="399"/>
      <c r="AS127" s="400">
        <f t="shared" si="262"/>
        <v>0</v>
      </c>
      <c r="AT127" s="113"/>
      <c r="AU127" s="400">
        <f t="shared" si="263"/>
        <v>0</v>
      </c>
      <c r="AV127" s="113"/>
      <c r="AW127" s="357">
        <f t="shared" si="264"/>
        <v>0</v>
      </c>
      <c r="AX127" s="113"/>
      <c r="AY127" s="400">
        <f t="shared" si="265"/>
        <v>0</v>
      </c>
      <c r="AZ127" s="113"/>
      <c r="BA127" s="400">
        <f t="shared" si="266"/>
        <v>0</v>
      </c>
      <c r="BB127" s="113"/>
      <c r="BC127" s="400">
        <f t="shared" si="267"/>
        <v>0</v>
      </c>
      <c r="BD127" s="113"/>
      <c r="BE127" s="400">
        <f t="shared" si="268"/>
        <v>0</v>
      </c>
      <c r="BF127" s="113"/>
      <c r="BG127" s="400">
        <f t="shared" si="269"/>
        <v>0</v>
      </c>
      <c r="BH127" s="113"/>
      <c r="BI127" s="400">
        <f t="shared" si="270"/>
        <v>0</v>
      </c>
      <c r="BJ127" s="113"/>
      <c r="BK127" s="400">
        <f t="shared" si="271"/>
        <v>0</v>
      </c>
      <c r="BL127" s="113"/>
      <c r="BM127" s="400">
        <f t="shared" si="272"/>
        <v>0</v>
      </c>
      <c r="BN127" s="113"/>
      <c r="BO127" s="400">
        <f t="shared" si="273"/>
        <v>0</v>
      </c>
      <c r="BP127" s="113"/>
      <c r="BQ127" s="400">
        <f t="shared" si="274"/>
        <v>0</v>
      </c>
      <c r="BR127" s="113"/>
      <c r="BS127" s="400">
        <f t="shared" si="275"/>
        <v>0</v>
      </c>
      <c r="BT127" s="113"/>
      <c r="BU127" s="400">
        <f t="shared" si="276"/>
        <v>0</v>
      </c>
      <c r="BV127" s="365"/>
      <c r="BW127" s="329">
        <f t="shared" si="277"/>
        <v>0</v>
      </c>
      <c r="BX127" s="113"/>
      <c r="BY127" s="400">
        <f t="shared" si="278"/>
        <v>0</v>
      </c>
      <c r="BZ127" s="399"/>
      <c r="CA127" s="400">
        <f t="shared" si="279"/>
        <v>0</v>
      </c>
      <c r="CB127" s="113"/>
      <c r="CC127" s="400">
        <f t="shared" si="280"/>
        <v>0</v>
      </c>
      <c r="CD127" s="113"/>
      <c r="CE127" s="400">
        <f t="shared" si="281"/>
        <v>0</v>
      </c>
      <c r="CF127" s="113"/>
      <c r="CG127" s="400">
        <f t="shared" si="282"/>
        <v>0</v>
      </c>
      <c r="CH127" s="97">
        <v>88</v>
      </c>
      <c r="CI127" s="400">
        <f t="shared" si="283"/>
        <v>1281122.304</v>
      </c>
      <c r="CJ127" s="399"/>
      <c r="CK127" s="400">
        <f t="shared" si="284"/>
        <v>0</v>
      </c>
      <c r="CL127" s="113"/>
      <c r="CM127" s="400">
        <f t="shared" si="285"/>
        <v>0</v>
      </c>
      <c r="CN127" s="113"/>
      <c r="CO127" s="400">
        <f t="shared" si="286"/>
        <v>0</v>
      </c>
      <c r="CP127" s="399"/>
      <c r="CQ127" s="400">
        <f t="shared" si="287"/>
        <v>0</v>
      </c>
      <c r="CR127" s="399"/>
      <c r="CS127" s="400">
        <f t="shared" si="288"/>
        <v>0</v>
      </c>
      <c r="CT127" s="399"/>
      <c r="CU127" s="400">
        <f t="shared" si="289"/>
        <v>0</v>
      </c>
      <c r="CV127" s="113"/>
      <c r="CW127" s="400">
        <f t="shared" si="290"/>
        <v>0</v>
      </c>
      <c r="CX127" s="113"/>
      <c r="CY127" s="400">
        <f t="shared" si="291"/>
        <v>0</v>
      </c>
      <c r="CZ127" s="113"/>
      <c r="DA127" s="400">
        <f t="shared" si="292"/>
        <v>0</v>
      </c>
      <c r="DB127" s="399"/>
      <c r="DC127" s="400">
        <f t="shared" si="293"/>
        <v>0</v>
      </c>
      <c r="DD127" s="113"/>
      <c r="DE127" s="400">
        <f t="shared" si="294"/>
        <v>0</v>
      </c>
      <c r="DF127" s="113"/>
      <c r="DG127" s="400">
        <f t="shared" si="295"/>
        <v>0</v>
      </c>
      <c r="DH127" s="113"/>
      <c r="DI127" s="400">
        <f t="shared" si="296"/>
        <v>0</v>
      </c>
      <c r="DJ127" s="113"/>
      <c r="DK127" s="400">
        <f t="shared" si="297"/>
        <v>0</v>
      </c>
      <c r="DL127" s="113"/>
      <c r="DM127" s="400">
        <f t="shared" si="298"/>
        <v>0</v>
      </c>
      <c r="DN127" s="113"/>
      <c r="DO127" s="400">
        <f t="shared" si="299"/>
        <v>0</v>
      </c>
      <c r="DP127" s="113"/>
      <c r="DQ127" s="400">
        <f t="shared" si="300"/>
        <v>0</v>
      </c>
      <c r="DR127" s="113"/>
      <c r="DS127" s="400">
        <f t="shared" si="301"/>
        <v>0</v>
      </c>
      <c r="DT127" s="113"/>
      <c r="DU127" s="400">
        <f t="shared" si="302"/>
        <v>0</v>
      </c>
      <c r="DV127" s="113"/>
      <c r="DW127" s="400">
        <f t="shared" si="303"/>
        <v>0</v>
      </c>
      <c r="DX127" s="97"/>
      <c r="DY127" s="400">
        <f t="shared" si="304"/>
        <v>0</v>
      </c>
      <c r="DZ127" s="97"/>
      <c r="EA127" s="401">
        <f t="shared" si="305"/>
        <v>0</v>
      </c>
      <c r="EB127" s="113"/>
      <c r="EC127" s="400">
        <f t="shared" si="306"/>
        <v>0</v>
      </c>
      <c r="ED127" s="97"/>
      <c r="EE127" s="400">
        <f t="shared" si="307"/>
        <v>0</v>
      </c>
      <c r="EF127" s="97"/>
      <c r="EG127" s="400">
        <f>EF127*E127*F127*H127*J127*$EG$10</f>
        <v>0</v>
      </c>
      <c r="EH127" s="97"/>
      <c r="EI127" s="400">
        <f t="shared" si="308"/>
        <v>0</v>
      </c>
      <c r="EJ127" s="97"/>
      <c r="EK127" s="400"/>
      <c r="EL127" s="402">
        <f t="shared" si="309"/>
        <v>1695</v>
      </c>
      <c r="EM127" s="402">
        <f t="shared" si="309"/>
        <v>24676162.559999999</v>
      </c>
    </row>
    <row r="128" spans="1:143" s="355" customFormat="1" x14ac:dyDescent="0.25">
      <c r="A128" s="91"/>
      <c r="B128" s="91">
        <v>90</v>
      </c>
      <c r="C128" s="245" t="s">
        <v>1090</v>
      </c>
      <c r="D128" s="168" t="s">
        <v>544</v>
      </c>
      <c r="E128" s="246">
        <v>13540</v>
      </c>
      <c r="F128" s="93">
        <v>1.44</v>
      </c>
      <c r="G128" s="93"/>
      <c r="H128" s="247">
        <v>1</v>
      </c>
      <c r="I128" s="88"/>
      <c r="J128" s="95">
        <v>1.4</v>
      </c>
      <c r="K128" s="95">
        <v>1.68</v>
      </c>
      <c r="L128" s="95">
        <v>2.23</v>
      </c>
      <c r="M128" s="96">
        <v>2.57</v>
      </c>
      <c r="N128" s="113"/>
      <c r="O128" s="400">
        <f t="shared" si="247"/>
        <v>0</v>
      </c>
      <c r="P128" s="399"/>
      <c r="Q128" s="400">
        <f t="shared" si="248"/>
        <v>0</v>
      </c>
      <c r="R128" s="399"/>
      <c r="S128" s="357">
        <f t="shared" si="249"/>
        <v>0</v>
      </c>
      <c r="T128" s="113"/>
      <c r="U128" s="400">
        <f t="shared" si="250"/>
        <v>0</v>
      </c>
      <c r="V128" s="113"/>
      <c r="W128" s="357">
        <f t="shared" si="251"/>
        <v>0</v>
      </c>
      <c r="X128" s="97">
        <v>120</v>
      </c>
      <c r="Y128" s="400">
        <f t="shared" si="252"/>
        <v>3275596.8</v>
      </c>
      <c r="Z128" s="399"/>
      <c r="AA128" s="400">
        <f t="shared" si="253"/>
        <v>0</v>
      </c>
      <c r="AB128" s="399"/>
      <c r="AC128" s="400">
        <f t="shared" si="254"/>
        <v>0</v>
      </c>
      <c r="AD128" s="399"/>
      <c r="AE128" s="400">
        <f t="shared" si="255"/>
        <v>0</v>
      </c>
      <c r="AF128" s="399"/>
      <c r="AG128" s="400">
        <f t="shared" si="256"/>
        <v>0</v>
      </c>
      <c r="AH128" s="97">
        <v>10</v>
      </c>
      <c r="AI128" s="400">
        <f t="shared" si="257"/>
        <v>272966.39999999997</v>
      </c>
      <c r="AJ128" s="399"/>
      <c r="AK128" s="357">
        <f t="shared" si="258"/>
        <v>0</v>
      </c>
      <c r="AL128" s="113"/>
      <c r="AM128" s="400">
        <f t="shared" si="259"/>
        <v>0</v>
      </c>
      <c r="AN128" s="113"/>
      <c r="AO128" s="400">
        <f t="shared" si="260"/>
        <v>0</v>
      </c>
      <c r="AP128" s="399"/>
      <c r="AQ128" s="400">
        <f t="shared" si="261"/>
        <v>0</v>
      </c>
      <c r="AR128" s="399"/>
      <c r="AS128" s="400">
        <f t="shared" si="262"/>
        <v>0</v>
      </c>
      <c r="AT128" s="113"/>
      <c r="AU128" s="400">
        <f t="shared" si="263"/>
        <v>0</v>
      </c>
      <c r="AV128" s="113"/>
      <c r="AW128" s="357">
        <f t="shared" si="264"/>
        <v>0</v>
      </c>
      <c r="AX128" s="113"/>
      <c r="AY128" s="400">
        <f t="shared" si="265"/>
        <v>0</v>
      </c>
      <c r="AZ128" s="113"/>
      <c r="BA128" s="400">
        <f t="shared" si="266"/>
        <v>0</v>
      </c>
      <c r="BB128" s="113"/>
      <c r="BC128" s="400">
        <f t="shared" si="267"/>
        <v>0</v>
      </c>
      <c r="BD128" s="113"/>
      <c r="BE128" s="400">
        <f t="shared" si="268"/>
        <v>0</v>
      </c>
      <c r="BF128" s="113"/>
      <c r="BG128" s="400">
        <f t="shared" si="269"/>
        <v>0</v>
      </c>
      <c r="BH128" s="113"/>
      <c r="BI128" s="400">
        <f t="shared" si="270"/>
        <v>0</v>
      </c>
      <c r="BJ128" s="113"/>
      <c r="BK128" s="400">
        <f t="shared" si="271"/>
        <v>0</v>
      </c>
      <c r="BL128" s="113"/>
      <c r="BM128" s="400">
        <f t="shared" si="272"/>
        <v>0</v>
      </c>
      <c r="BN128" s="113"/>
      <c r="BO128" s="400">
        <f t="shared" si="273"/>
        <v>0</v>
      </c>
      <c r="BP128" s="113"/>
      <c r="BQ128" s="400">
        <f t="shared" si="274"/>
        <v>0</v>
      </c>
      <c r="BR128" s="113"/>
      <c r="BS128" s="400">
        <f t="shared" si="275"/>
        <v>0</v>
      </c>
      <c r="BT128" s="113"/>
      <c r="BU128" s="400">
        <f t="shared" si="276"/>
        <v>0</v>
      </c>
      <c r="BV128" s="365"/>
      <c r="BW128" s="329">
        <f t="shared" si="277"/>
        <v>0</v>
      </c>
      <c r="BX128" s="113"/>
      <c r="BY128" s="400">
        <f t="shared" si="278"/>
        <v>0</v>
      </c>
      <c r="BZ128" s="399"/>
      <c r="CA128" s="400">
        <f t="shared" si="279"/>
        <v>0</v>
      </c>
      <c r="CB128" s="113"/>
      <c r="CC128" s="400">
        <f t="shared" si="280"/>
        <v>0</v>
      </c>
      <c r="CD128" s="113"/>
      <c r="CE128" s="400">
        <f t="shared" si="281"/>
        <v>0</v>
      </c>
      <c r="CF128" s="113"/>
      <c r="CG128" s="400">
        <f t="shared" si="282"/>
        <v>0</v>
      </c>
      <c r="CH128" s="97">
        <v>10</v>
      </c>
      <c r="CI128" s="400">
        <f t="shared" si="283"/>
        <v>272966.39999999997</v>
      </c>
      <c r="CJ128" s="399"/>
      <c r="CK128" s="400">
        <f t="shared" si="284"/>
        <v>0</v>
      </c>
      <c r="CL128" s="113"/>
      <c r="CM128" s="400">
        <f t="shared" si="285"/>
        <v>0</v>
      </c>
      <c r="CN128" s="113"/>
      <c r="CO128" s="400">
        <f t="shared" si="286"/>
        <v>0</v>
      </c>
      <c r="CP128" s="399"/>
      <c r="CQ128" s="400">
        <f t="shared" si="287"/>
        <v>0</v>
      </c>
      <c r="CR128" s="399"/>
      <c r="CS128" s="400">
        <f t="shared" si="288"/>
        <v>0</v>
      </c>
      <c r="CT128" s="399"/>
      <c r="CU128" s="400">
        <f t="shared" si="289"/>
        <v>0</v>
      </c>
      <c r="CV128" s="113"/>
      <c r="CW128" s="400">
        <f t="shared" si="290"/>
        <v>0</v>
      </c>
      <c r="CX128" s="113"/>
      <c r="CY128" s="400">
        <f t="shared" si="291"/>
        <v>0</v>
      </c>
      <c r="CZ128" s="113"/>
      <c r="DA128" s="400">
        <f t="shared" si="292"/>
        <v>0</v>
      </c>
      <c r="DB128" s="399"/>
      <c r="DC128" s="400">
        <f t="shared" si="293"/>
        <v>0</v>
      </c>
      <c r="DD128" s="113"/>
      <c r="DE128" s="400">
        <f t="shared" si="294"/>
        <v>0</v>
      </c>
      <c r="DF128" s="113"/>
      <c r="DG128" s="400">
        <f t="shared" si="295"/>
        <v>0</v>
      </c>
      <c r="DH128" s="113"/>
      <c r="DI128" s="400">
        <f t="shared" si="296"/>
        <v>0</v>
      </c>
      <c r="DJ128" s="113"/>
      <c r="DK128" s="400">
        <f t="shared" si="297"/>
        <v>0</v>
      </c>
      <c r="DL128" s="113"/>
      <c r="DM128" s="400">
        <f t="shared" si="298"/>
        <v>0</v>
      </c>
      <c r="DN128" s="113"/>
      <c r="DO128" s="400">
        <f t="shared" si="299"/>
        <v>0</v>
      </c>
      <c r="DP128" s="113"/>
      <c r="DQ128" s="400">
        <f t="shared" si="300"/>
        <v>0</v>
      </c>
      <c r="DR128" s="113"/>
      <c r="DS128" s="400">
        <f t="shared" si="301"/>
        <v>0</v>
      </c>
      <c r="DT128" s="113"/>
      <c r="DU128" s="400">
        <f t="shared" si="302"/>
        <v>0</v>
      </c>
      <c r="DV128" s="113"/>
      <c r="DW128" s="400">
        <f t="shared" si="303"/>
        <v>0</v>
      </c>
      <c r="DX128" s="113"/>
      <c r="DY128" s="400">
        <f t="shared" si="304"/>
        <v>0</v>
      </c>
      <c r="DZ128" s="97"/>
      <c r="EA128" s="401">
        <f t="shared" si="305"/>
        <v>0</v>
      </c>
      <c r="EB128" s="113"/>
      <c r="EC128" s="400">
        <f t="shared" si="306"/>
        <v>0</v>
      </c>
      <c r="ED128" s="97"/>
      <c r="EE128" s="400">
        <f t="shared" si="307"/>
        <v>0</v>
      </c>
      <c r="EF128" s="97"/>
      <c r="EG128" s="400">
        <f>EF128*E128*F128*H128*J128*$EG$10</f>
        <v>0</v>
      </c>
      <c r="EH128" s="97"/>
      <c r="EI128" s="400">
        <f t="shared" si="308"/>
        <v>0</v>
      </c>
      <c r="EJ128" s="97"/>
      <c r="EK128" s="400"/>
      <c r="EL128" s="402">
        <f t="shared" si="309"/>
        <v>140</v>
      </c>
      <c r="EM128" s="402">
        <f t="shared" si="309"/>
        <v>3821529.5999999996</v>
      </c>
    </row>
    <row r="129" spans="1:143" s="225" customFormat="1" ht="18.75" x14ac:dyDescent="0.25">
      <c r="A129" s="91"/>
      <c r="B129" s="91">
        <v>91</v>
      </c>
      <c r="C129" s="245" t="s">
        <v>1091</v>
      </c>
      <c r="D129" s="168" t="s">
        <v>546</v>
      </c>
      <c r="E129" s="246">
        <v>13540</v>
      </c>
      <c r="F129" s="93">
        <v>1.95</v>
      </c>
      <c r="G129" s="93"/>
      <c r="H129" s="288">
        <v>0.8</v>
      </c>
      <c r="I129" s="196"/>
      <c r="J129" s="95">
        <v>1.4</v>
      </c>
      <c r="K129" s="95">
        <v>1.68</v>
      </c>
      <c r="L129" s="95">
        <v>2.23</v>
      </c>
      <c r="M129" s="96">
        <v>2.57</v>
      </c>
      <c r="N129" s="113"/>
      <c r="O129" s="400">
        <f t="shared" si="247"/>
        <v>0</v>
      </c>
      <c r="P129" s="399"/>
      <c r="Q129" s="400">
        <f t="shared" si="248"/>
        <v>0</v>
      </c>
      <c r="R129" s="399"/>
      <c r="S129" s="357">
        <f t="shared" si="249"/>
        <v>0</v>
      </c>
      <c r="T129" s="113"/>
      <c r="U129" s="400">
        <f t="shared" si="250"/>
        <v>0</v>
      </c>
      <c r="V129" s="113"/>
      <c r="W129" s="357">
        <f t="shared" si="251"/>
        <v>0</v>
      </c>
      <c r="X129" s="97">
        <v>380</v>
      </c>
      <c r="Y129" s="400">
        <f t="shared" si="252"/>
        <v>11237116.799999999</v>
      </c>
      <c r="Z129" s="399"/>
      <c r="AA129" s="400">
        <f t="shared" si="253"/>
        <v>0</v>
      </c>
      <c r="AB129" s="399"/>
      <c r="AC129" s="400">
        <f t="shared" si="254"/>
        <v>0</v>
      </c>
      <c r="AD129" s="399"/>
      <c r="AE129" s="400">
        <f t="shared" si="255"/>
        <v>0</v>
      </c>
      <c r="AF129" s="399"/>
      <c r="AG129" s="400">
        <f t="shared" si="256"/>
        <v>0</v>
      </c>
      <c r="AH129" s="113"/>
      <c r="AI129" s="400">
        <f t="shared" si="257"/>
        <v>0</v>
      </c>
      <c r="AJ129" s="399"/>
      <c r="AK129" s="357">
        <f t="shared" si="258"/>
        <v>0</v>
      </c>
      <c r="AL129" s="113"/>
      <c r="AM129" s="400">
        <f t="shared" si="259"/>
        <v>0</v>
      </c>
      <c r="AN129" s="97"/>
      <c r="AO129" s="400">
        <f t="shared" si="260"/>
        <v>0</v>
      </c>
      <c r="AP129" s="399"/>
      <c r="AQ129" s="400">
        <f t="shared" si="261"/>
        <v>0</v>
      </c>
      <c r="AR129" s="399"/>
      <c r="AS129" s="400">
        <f t="shared" si="262"/>
        <v>0</v>
      </c>
      <c r="AT129" s="113"/>
      <c r="AU129" s="400">
        <f t="shared" si="263"/>
        <v>0</v>
      </c>
      <c r="AV129" s="113"/>
      <c r="AW129" s="357">
        <f t="shared" si="264"/>
        <v>0</v>
      </c>
      <c r="AX129" s="113"/>
      <c r="AY129" s="400">
        <f t="shared" si="265"/>
        <v>0</v>
      </c>
      <c r="AZ129" s="113"/>
      <c r="BA129" s="400">
        <f t="shared" si="266"/>
        <v>0</v>
      </c>
      <c r="BB129" s="113"/>
      <c r="BC129" s="400">
        <f t="shared" si="267"/>
        <v>0</v>
      </c>
      <c r="BD129" s="113"/>
      <c r="BE129" s="400">
        <f t="shared" si="268"/>
        <v>0</v>
      </c>
      <c r="BF129" s="113"/>
      <c r="BG129" s="400">
        <f t="shared" si="269"/>
        <v>0</v>
      </c>
      <c r="BH129" s="113"/>
      <c r="BI129" s="400">
        <f t="shared" si="270"/>
        <v>0</v>
      </c>
      <c r="BJ129" s="113"/>
      <c r="BK129" s="400">
        <f t="shared" si="271"/>
        <v>0</v>
      </c>
      <c r="BL129" s="113"/>
      <c r="BM129" s="400">
        <f t="shared" si="272"/>
        <v>0</v>
      </c>
      <c r="BN129" s="113"/>
      <c r="BO129" s="400">
        <f t="shared" si="273"/>
        <v>0</v>
      </c>
      <c r="BP129" s="113"/>
      <c r="BQ129" s="400">
        <f t="shared" si="274"/>
        <v>0</v>
      </c>
      <c r="BR129" s="113"/>
      <c r="BS129" s="400">
        <f t="shared" si="275"/>
        <v>0</v>
      </c>
      <c r="BT129" s="113"/>
      <c r="BU129" s="400">
        <f t="shared" si="276"/>
        <v>0</v>
      </c>
      <c r="BV129" s="365"/>
      <c r="BW129" s="329">
        <f t="shared" si="277"/>
        <v>0</v>
      </c>
      <c r="BX129" s="113"/>
      <c r="BY129" s="400">
        <f t="shared" si="278"/>
        <v>0</v>
      </c>
      <c r="BZ129" s="399"/>
      <c r="CA129" s="400">
        <f t="shared" si="279"/>
        <v>0</v>
      </c>
      <c r="CB129" s="113"/>
      <c r="CC129" s="400">
        <f t="shared" si="280"/>
        <v>0</v>
      </c>
      <c r="CD129" s="113"/>
      <c r="CE129" s="400">
        <f t="shared" si="281"/>
        <v>0</v>
      </c>
      <c r="CF129" s="113"/>
      <c r="CG129" s="400">
        <f t="shared" si="282"/>
        <v>0</v>
      </c>
      <c r="CH129" s="97"/>
      <c r="CI129" s="400">
        <f t="shared" si="283"/>
        <v>0</v>
      </c>
      <c r="CJ129" s="399"/>
      <c r="CK129" s="400">
        <f t="shared" si="284"/>
        <v>0</v>
      </c>
      <c r="CL129" s="113"/>
      <c r="CM129" s="400">
        <f t="shared" si="285"/>
        <v>0</v>
      </c>
      <c r="CN129" s="113"/>
      <c r="CO129" s="400">
        <f t="shared" si="286"/>
        <v>0</v>
      </c>
      <c r="CP129" s="399"/>
      <c r="CQ129" s="400">
        <f t="shared" si="287"/>
        <v>0</v>
      </c>
      <c r="CR129" s="399"/>
      <c r="CS129" s="400">
        <f t="shared" si="288"/>
        <v>0</v>
      </c>
      <c r="CT129" s="399"/>
      <c r="CU129" s="400">
        <f t="shared" si="289"/>
        <v>0</v>
      </c>
      <c r="CV129" s="113"/>
      <c r="CW129" s="400">
        <f t="shared" si="290"/>
        <v>0</v>
      </c>
      <c r="CX129" s="113"/>
      <c r="CY129" s="400">
        <f t="shared" si="291"/>
        <v>0</v>
      </c>
      <c r="CZ129" s="113"/>
      <c r="DA129" s="400">
        <f t="shared" si="292"/>
        <v>0</v>
      </c>
      <c r="DB129" s="399"/>
      <c r="DC129" s="400">
        <f t="shared" si="293"/>
        <v>0</v>
      </c>
      <c r="DD129" s="113"/>
      <c r="DE129" s="400">
        <f t="shared" si="294"/>
        <v>0</v>
      </c>
      <c r="DF129" s="113"/>
      <c r="DG129" s="400">
        <f t="shared" si="295"/>
        <v>0</v>
      </c>
      <c r="DH129" s="113"/>
      <c r="DI129" s="400">
        <f t="shared" si="296"/>
        <v>0</v>
      </c>
      <c r="DJ129" s="113"/>
      <c r="DK129" s="400">
        <f t="shared" si="297"/>
        <v>0</v>
      </c>
      <c r="DL129" s="113"/>
      <c r="DM129" s="400">
        <f t="shared" si="298"/>
        <v>0</v>
      </c>
      <c r="DN129" s="113"/>
      <c r="DO129" s="400">
        <f t="shared" si="299"/>
        <v>0</v>
      </c>
      <c r="DP129" s="113"/>
      <c r="DQ129" s="400">
        <f t="shared" si="300"/>
        <v>0</v>
      </c>
      <c r="DR129" s="113"/>
      <c r="DS129" s="400">
        <f t="shared" si="301"/>
        <v>0</v>
      </c>
      <c r="DT129" s="113"/>
      <c r="DU129" s="400">
        <f t="shared" si="302"/>
        <v>0</v>
      </c>
      <c r="DV129" s="113"/>
      <c r="DW129" s="400">
        <f t="shared" si="303"/>
        <v>0</v>
      </c>
      <c r="DX129" s="97"/>
      <c r="DY129" s="400">
        <f t="shared" si="304"/>
        <v>0</v>
      </c>
      <c r="DZ129" s="97"/>
      <c r="EA129" s="401">
        <f t="shared" si="305"/>
        <v>0</v>
      </c>
      <c r="EB129" s="113"/>
      <c r="EC129" s="400">
        <f t="shared" si="306"/>
        <v>0</v>
      </c>
      <c r="ED129" s="97"/>
      <c r="EE129" s="400">
        <f t="shared" si="307"/>
        <v>0</v>
      </c>
      <c r="EF129" s="97"/>
      <c r="EG129" s="400">
        <f>EF129*E129*F129*H129*J129*$EG$10</f>
        <v>0</v>
      </c>
      <c r="EH129" s="97"/>
      <c r="EI129" s="400">
        <f t="shared" si="308"/>
        <v>0</v>
      </c>
      <c r="EJ129" s="97"/>
      <c r="EK129" s="400"/>
      <c r="EL129" s="402">
        <f t="shared" si="309"/>
        <v>380</v>
      </c>
      <c r="EM129" s="402">
        <f t="shared" si="309"/>
        <v>11237116.799999999</v>
      </c>
    </row>
    <row r="130" spans="1:143" x14ac:dyDescent="0.25">
      <c r="A130" s="91"/>
      <c r="B130" s="91">
        <v>92</v>
      </c>
      <c r="C130" s="245" t="s">
        <v>1092</v>
      </c>
      <c r="D130" s="168" t="s">
        <v>548</v>
      </c>
      <c r="E130" s="246">
        <v>13540</v>
      </c>
      <c r="F130" s="93">
        <v>2.17</v>
      </c>
      <c r="G130" s="93"/>
      <c r="H130" s="247">
        <v>1</v>
      </c>
      <c r="I130" s="248"/>
      <c r="J130" s="95">
        <v>1.4</v>
      </c>
      <c r="K130" s="95">
        <v>1.68</v>
      </c>
      <c r="L130" s="95">
        <v>2.23</v>
      </c>
      <c r="M130" s="96">
        <v>2.57</v>
      </c>
      <c r="N130" s="113"/>
      <c r="O130" s="400">
        <f t="shared" si="247"/>
        <v>0</v>
      </c>
      <c r="P130" s="399"/>
      <c r="Q130" s="400">
        <f t="shared" si="248"/>
        <v>0</v>
      </c>
      <c r="R130" s="399"/>
      <c r="S130" s="357">
        <f t="shared" si="249"/>
        <v>0</v>
      </c>
      <c r="T130" s="113"/>
      <c r="U130" s="400">
        <f t="shared" si="250"/>
        <v>0</v>
      </c>
      <c r="V130" s="113"/>
      <c r="W130" s="357">
        <f t="shared" si="251"/>
        <v>0</v>
      </c>
      <c r="X130" s="97">
        <v>20</v>
      </c>
      <c r="Y130" s="400">
        <f t="shared" si="252"/>
        <v>822690.39999999991</v>
      </c>
      <c r="Z130" s="399"/>
      <c r="AA130" s="400">
        <f t="shared" si="253"/>
        <v>0</v>
      </c>
      <c r="AB130" s="399"/>
      <c r="AC130" s="400">
        <f t="shared" si="254"/>
        <v>0</v>
      </c>
      <c r="AD130" s="399"/>
      <c r="AE130" s="400">
        <f t="shared" si="255"/>
        <v>0</v>
      </c>
      <c r="AF130" s="399"/>
      <c r="AG130" s="400">
        <f t="shared" si="256"/>
        <v>0</v>
      </c>
      <c r="AH130" s="113"/>
      <c r="AI130" s="400">
        <f t="shared" si="257"/>
        <v>0</v>
      </c>
      <c r="AJ130" s="399"/>
      <c r="AK130" s="357">
        <f t="shared" si="258"/>
        <v>0</v>
      </c>
      <c r="AL130" s="113"/>
      <c r="AM130" s="400">
        <f t="shared" si="259"/>
        <v>0</v>
      </c>
      <c r="AN130" s="97"/>
      <c r="AO130" s="400">
        <f t="shared" si="260"/>
        <v>0</v>
      </c>
      <c r="AP130" s="399"/>
      <c r="AQ130" s="400">
        <f t="shared" si="261"/>
        <v>0</v>
      </c>
      <c r="AR130" s="399"/>
      <c r="AS130" s="400">
        <f t="shared" si="262"/>
        <v>0</v>
      </c>
      <c r="AT130" s="113"/>
      <c r="AU130" s="400">
        <f t="shared" si="263"/>
        <v>0</v>
      </c>
      <c r="AV130" s="113"/>
      <c r="AW130" s="357">
        <f t="shared" si="264"/>
        <v>0</v>
      </c>
      <c r="AX130" s="113"/>
      <c r="AY130" s="400">
        <f t="shared" si="265"/>
        <v>0</v>
      </c>
      <c r="AZ130" s="113"/>
      <c r="BA130" s="400">
        <f t="shared" si="266"/>
        <v>0</v>
      </c>
      <c r="BB130" s="113"/>
      <c r="BC130" s="400">
        <f t="shared" si="267"/>
        <v>0</v>
      </c>
      <c r="BD130" s="113"/>
      <c r="BE130" s="400">
        <f t="shared" si="268"/>
        <v>0</v>
      </c>
      <c r="BF130" s="113"/>
      <c r="BG130" s="400">
        <f t="shared" si="269"/>
        <v>0</v>
      </c>
      <c r="BH130" s="113"/>
      <c r="BI130" s="400">
        <f t="shared" si="270"/>
        <v>0</v>
      </c>
      <c r="BJ130" s="113"/>
      <c r="BK130" s="400">
        <f t="shared" si="271"/>
        <v>0</v>
      </c>
      <c r="BL130" s="113"/>
      <c r="BM130" s="400">
        <f t="shared" si="272"/>
        <v>0</v>
      </c>
      <c r="BN130" s="113"/>
      <c r="BO130" s="400">
        <f t="shared" si="273"/>
        <v>0</v>
      </c>
      <c r="BP130" s="113"/>
      <c r="BQ130" s="400">
        <f t="shared" si="274"/>
        <v>0</v>
      </c>
      <c r="BR130" s="113"/>
      <c r="BS130" s="400">
        <f t="shared" si="275"/>
        <v>0</v>
      </c>
      <c r="BT130" s="113"/>
      <c r="BU130" s="400">
        <f t="shared" si="276"/>
        <v>0</v>
      </c>
      <c r="BV130" s="365"/>
      <c r="BW130" s="329">
        <f t="shared" si="277"/>
        <v>0</v>
      </c>
      <c r="BX130" s="113"/>
      <c r="BY130" s="400">
        <f t="shared" si="278"/>
        <v>0</v>
      </c>
      <c r="BZ130" s="399"/>
      <c r="CA130" s="400">
        <f t="shared" si="279"/>
        <v>0</v>
      </c>
      <c r="CB130" s="113"/>
      <c r="CC130" s="400">
        <f t="shared" si="280"/>
        <v>0</v>
      </c>
      <c r="CD130" s="113"/>
      <c r="CE130" s="400">
        <f t="shared" si="281"/>
        <v>0</v>
      </c>
      <c r="CF130" s="113"/>
      <c r="CG130" s="400">
        <f t="shared" si="282"/>
        <v>0</v>
      </c>
      <c r="CH130" s="113"/>
      <c r="CI130" s="400">
        <f t="shared" si="283"/>
        <v>0</v>
      </c>
      <c r="CJ130" s="399"/>
      <c r="CK130" s="400">
        <f t="shared" si="284"/>
        <v>0</v>
      </c>
      <c r="CL130" s="113"/>
      <c r="CM130" s="400">
        <f t="shared" si="285"/>
        <v>0</v>
      </c>
      <c r="CN130" s="113"/>
      <c r="CO130" s="400">
        <f t="shared" si="286"/>
        <v>0</v>
      </c>
      <c r="CP130" s="399"/>
      <c r="CQ130" s="400">
        <f t="shared" si="287"/>
        <v>0</v>
      </c>
      <c r="CR130" s="399"/>
      <c r="CS130" s="400">
        <f t="shared" si="288"/>
        <v>0</v>
      </c>
      <c r="CT130" s="399"/>
      <c r="CU130" s="400">
        <f t="shared" si="289"/>
        <v>0</v>
      </c>
      <c r="CV130" s="113"/>
      <c r="CW130" s="400">
        <f t="shared" si="290"/>
        <v>0</v>
      </c>
      <c r="CX130" s="113"/>
      <c r="CY130" s="400">
        <f t="shared" si="291"/>
        <v>0</v>
      </c>
      <c r="CZ130" s="113"/>
      <c r="DA130" s="400">
        <f t="shared" si="292"/>
        <v>0</v>
      </c>
      <c r="DB130" s="399"/>
      <c r="DC130" s="400">
        <f t="shared" si="293"/>
        <v>0</v>
      </c>
      <c r="DD130" s="113"/>
      <c r="DE130" s="400">
        <f t="shared" si="294"/>
        <v>0</v>
      </c>
      <c r="DF130" s="113"/>
      <c r="DG130" s="400">
        <f t="shared" si="295"/>
        <v>0</v>
      </c>
      <c r="DH130" s="113"/>
      <c r="DI130" s="400">
        <f t="shared" si="296"/>
        <v>0</v>
      </c>
      <c r="DJ130" s="113"/>
      <c r="DK130" s="400">
        <f t="shared" si="297"/>
        <v>0</v>
      </c>
      <c r="DL130" s="113"/>
      <c r="DM130" s="400">
        <f t="shared" si="298"/>
        <v>0</v>
      </c>
      <c r="DN130" s="113"/>
      <c r="DO130" s="400">
        <f t="shared" si="299"/>
        <v>0</v>
      </c>
      <c r="DP130" s="113"/>
      <c r="DQ130" s="400">
        <f t="shared" si="300"/>
        <v>0</v>
      </c>
      <c r="DR130" s="113"/>
      <c r="DS130" s="400">
        <f t="shared" si="301"/>
        <v>0</v>
      </c>
      <c r="DT130" s="113"/>
      <c r="DU130" s="400">
        <f t="shared" si="302"/>
        <v>0</v>
      </c>
      <c r="DV130" s="113"/>
      <c r="DW130" s="400">
        <f t="shared" si="303"/>
        <v>0</v>
      </c>
      <c r="DX130" s="97"/>
      <c r="DY130" s="400">
        <f t="shared" si="304"/>
        <v>0</v>
      </c>
      <c r="DZ130" s="97"/>
      <c r="EA130" s="401">
        <f t="shared" si="305"/>
        <v>0</v>
      </c>
      <c r="EB130" s="113"/>
      <c r="EC130" s="400">
        <f t="shared" si="306"/>
        <v>0</v>
      </c>
      <c r="ED130" s="97"/>
      <c r="EE130" s="400">
        <f t="shared" si="307"/>
        <v>0</v>
      </c>
      <c r="EF130" s="97"/>
      <c r="EG130" s="400">
        <f>EF130*E130*F130*H130*J130*$EG$10</f>
        <v>0</v>
      </c>
      <c r="EH130" s="97"/>
      <c r="EI130" s="400">
        <f t="shared" si="308"/>
        <v>0</v>
      </c>
      <c r="EJ130" s="97"/>
      <c r="EK130" s="400"/>
      <c r="EL130" s="402">
        <f t="shared" si="309"/>
        <v>20</v>
      </c>
      <c r="EM130" s="402">
        <f t="shared" si="309"/>
        <v>822690.39999999991</v>
      </c>
    </row>
    <row r="131" spans="1:143" ht="18.75" x14ac:dyDescent="0.25">
      <c r="A131" s="91"/>
      <c r="B131" s="91">
        <v>93</v>
      </c>
      <c r="C131" s="245" t="s">
        <v>1093</v>
      </c>
      <c r="D131" s="168" t="s">
        <v>550</v>
      </c>
      <c r="E131" s="246">
        <v>13540</v>
      </c>
      <c r="F131" s="93">
        <v>3.84</v>
      </c>
      <c r="G131" s="93"/>
      <c r="H131" s="288">
        <v>0.8</v>
      </c>
      <c r="I131" s="289"/>
      <c r="J131" s="95">
        <v>1.4</v>
      </c>
      <c r="K131" s="95">
        <v>1.68</v>
      </c>
      <c r="L131" s="95">
        <v>2.23</v>
      </c>
      <c r="M131" s="96">
        <v>2.57</v>
      </c>
      <c r="N131" s="113"/>
      <c r="O131" s="400">
        <f t="shared" si="247"/>
        <v>0</v>
      </c>
      <c r="P131" s="399"/>
      <c r="Q131" s="400">
        <f t="shared" si="248"/>
        <v>0</v>
      </c>
      <c r="R131" s="399"/>
      <c r="S131" s="357">
        <f t="shared" si="249"/>
        <v>0</v>
      </c>
      <c r="T131" s="113"/>
      <c r="U131" s="400">
        <f t="shared" si="250"/>
        <v>0</v>
      </c>
      <c r="V131" s="113"/>
      <c r="W131" s="357">
        <f t="shared" si="251"/>
        <v>0</v>
      </c>
      <c r="X131" s="97"/>
      <c r="Y131" s="400">
        <f t="shared" si="252"/>
        <v>0</v>
      </c>
      <c r="Z131" s="399"/>
      <c r="AA131" s="400">
        <f t="shared" si="253"/>
        <v>0</v>
      </c>
      <c r="AB131" s="399"/>
      <c r="AC131" s="400">
        <f t="shared" si="254"/>
        <v>0</v>
      </c>
      <c r="AD131" s="399"/>
      <c r="AE131" s="400">
        <f t="shared" si="255"/>
        <v>0</v>
      </c>
      <c r="AF131" s="399"/>
      <c r="AG131" s="400">
        <f t="shared" si="256"/>
        <v>0</v>
      </c>
      <c r="AH131" s="113"/>
      <c r="AI131" s="400">
        <f t="shared" si="257"/>
        <v>0</v>
      </c>
      <c r="AJ131" s="399"/>
      <c r="AK131" s="357">
        <f t="shared" si="258"/>
        <v>0</v>
      </c>
      <c r="AL131" s="113"/>
      <c r="AM131" s="400">
        <f t="shared" si="259"/>
        <v>0</v>
      </c>
      <c r="AN131" s="97"/>
      <c r="AO131" s="400">
        <f t="shared" si="260"/>
        <v>0</v>
      </c>
      <c r="AP131" s="399"/>
      <c r="AQ131" s="400">
        <f t="shared" si="261"/>
        <v>0</v>
      </c>
      <c r="AR131" s="399"/>
      <c r="AS131" s="400">
        <f t="shared" si="262"/>
        <v>0</v>
      </c>
      <c r="AT131" s="113"/>
      <c r="AU131" s="400">
        <f t="shared" si="263"/>
        <v>0</v>
      </c>
      <c r="AV131" s="113"/>
      <c r="AW131" s="357">
        <f t="shared" si="264"/>
        <v>0</v>
      </c>
      <c r="AX131" s="113"/>
      <c r="AY131" s="400">
        <f t="shared" si="265"/>
        <v>0</v>
      </c>
      <c r="AZ131" s="113"/>
      <c r="BA131" s="400">
        <f t="shared" si="266"/>
        <v>0</v>
      </c>
      <c r="BB131" s="113"/>
      <c r="BC131" s="400">
        <f t="shared" si="267"/>
        <v>0</v>
      </c>
      <c r="BD131" s="113"/>
      <c r="BE131" s="400">
        <f t="shared" si="268"/>
        <v>0</v>
      </c>
      <c r="BF131" s="113"/>
      <c r="BG131" s="400">
        <f t="shared" si="269"/>
        <v>0</v>
      </c>
      <c r="BH131" s="113"/>
      <c r="BI131" s="400">
        <f t="shared" si="270"/>
        <v>0</v>
      </c>
      <c r="BJ131" s="113"/>
      <c r="BK131" s="400">
        <f t="shared" si="271"/>
        <v>0</v>
      </c>
      <c r="BL131" s="113"/>
      <c r="BM131" s="400">
        <f t="shared" si="272"/>
        <v>0</v>
      </c>
      <c r="BN131" s="113"/>
      <c r="BO131" s="400">
        <f t="shared" si="273"/>
        <v>0</v>
      </c>
      <c r="BP131" s="113"/>
      <c r="BQ131" s="400">
        <f t="shared" si="274"/>
        <v>0</v>
      </c>
      <c r="BR131" s="113"/>
      <c r="BS131" s="400">
        <f t="shared" si="275"/>
        <v>0</v>
      </c>
      <c r="BT131" s="113"/>
      <c r="BU131" s="400">
        <f t="shared" si="276"/>
        <v>0</v>
      </c>
      <c r="BV131" s="365"/>
      <c r="BW131" s="329">
        <f t="shared" si="277"/>
        <v>0</v>
      </c>
      <c r="BX131" s="113"/>
      <c r="BY131" s="400">
        <f t="shared" si="278"/>
        <v>0</v>
      </c>
      <c r="BZ131" s="399"/>
      <c r="CA131" s="400">
        <f t="shared" si="279"/>
        <v>0</v>
      </c>
      <c r="CB131" s="113"/>
      <c r="CC131" s="400">
        <f t="shared" si="280"/>
        <v>0</v>
      </c>
      <c r="CD131" s="113"/>
      <c r="CE131" s="400">
        <f t="shared" si="281"/>
        <v>0</v>
      </c>
      <c r="CF131" s="113"/>
      <c r="CG131" s="400">
        <f t="shared" si="282"/>
        <v>0</v>
      </c>
      <c r="CH131" s="113"/>
      <c r="CI131" s="400">
        <f t="shared" si="283"/>
        <v>0</v>
      </c>
      <c r="CJ131" s="399"/>
      <c r="CK131" s="400">
        <f t="shared" si="284"/>
        <v>0</v>
      </c>
      <c r="CL131" s="113"/>
      <c r="CM131" s="400">
        <f t="shared" si="285"/>
        <v>0</v>
      </c>
      <c r="CN131" s="113"/>
      <c r="CO131" s="400">
        <f t="shared" si="286"/>
        <v>0</v>
      </c>
      <c r="CP131" s="399"/>
      <c r="CQ131" s="400">
        <f t="shared" si="287"/>
        <v>0</v>
      </c>
      <c r="CR131" s="399"/>
      <c r="CS131" s="400">
        <f t="shared" si="288"/>
        <v>0</v>
      </c>
      <c r="CT131" s="399"/>
      <c r="CU131" s="400">
        <f t="shared" si="289"/>
        <v>0</v>
      </c>
      <c r="CV131" s="113"/>
      <c r="CW131" s="400">
        <f t="shared" si="290"/>
        <v>0</v>
      </c>
      <c r="CX131" s="113"/>
      <c r="CY131" s="400">
        <f t="shared" si="291"/>
        <v>0</v>
      </c>
      <c r="CZ131" s="113"/>
      <c r="DA131" s="400">
        <f t="shared" si="292"/>
        <v>0</v>
      </c>
      <c r="DB131" s="399"/>
      <c r="DC131" s="400">
        <f t="shared" si="293"/>
        <v>0</v>
      </c>
      <c r="DD131" s="113"/>
      <c r="DE131" s="400">
        <f t="shared" si="294"/>
        <v>0</v>
      </c>
      <c r="DF131" s="113"/>
      <c r="DG131" s="400">
        <f t="shared" si="295"/>
        <v>0</v>
      </c>
      <c r="DH131" s="113"/>
      <c r="DI131" s="400">
        <f t="shared" si="296"/>
        <v>0</v>
      </c>
      <c r="DJ131" s="113"/>
      <c r="DK131" s="400">
        <f t="shared" si="297"/>
        <v>0</v>
      </c>
      <c r="DL131" s="113"/>
      <c r="DM131" s="400">
        <f t="shared" si="298"/>
        <v>0</v>
      </c>
      <c r="DN131" s="113"/>
      <c r="DO131" s="400">
        <f t="shared" si="299"/>
        <v>0</v>
      </c>
      <c r="DP131" s="113"/>
      <c r="DQ131" s="400">
        <f t="shared" si="300"/>
        <v>0</v>
      </c>
      <c r="DR131" s="113"/>
      <c r="DS131" s="400">
        <f t="shared" si="301"/>
        <v>0</v>
      </c>
      <c r="DT131" s="113"/>
      <c r="DU131" s="400">
        <f t="shared" si="302"/>
        <v>0</v>
      </c>
      <c r="DV131" s="113"/>
      <c r="DW131" s="400">
        <f t="shared" si="303"/>
        <v>0</v>
      </c>
      <c r="DX131" s="97"/>
      <c r="DY131" s="400">
        <f t="shared" si="304"/>
        <v>0</v>
      </c>
      <c r="DZ131" s="97"/>
      <c r="EA131" s="401">
        <f t="shared" si="305"/>
        <v>0</v>
      </c>
      <c r="EB131" s="113"/>
      <c r="EC131" s="400">
        <f t="shared" si="306"/>
        <v>0</v>
      </c>
      <c r="ED131" s="97"/>
      <c r="EE131" s="400">
        <f t="shared" si="307"/>
        <v>0</v>
      </c>
      <c r="EF131" s="97"/>
      <c r="EG131" s="400">
        <f>(EF131*$E131*$F131*$H131*$J131*$EG$10)</f>
        <v>0</v>
      </c>
      <c r="EH131" s="97"/>
      <c r="EI131" s="400">
        <f t="shared" si="308"/>
        <v>0</v>
      </c>
      <c r="EJ131" s="97"/>
      <c r="EK131" s="400"/>
      <c r="EL131" s="402">
        <f t="shared" si="309"/>
        <v>0</v>
      </c>
      <c r="EM131" s="402">
        <f t="shared" si="309"/>
        <v>0</v>
      </c>
    </row>
    <row r="132" spans="1:143" ht="30" x14ac:dyDescent="0.25">
      <c r="A132" s="91"/>
      <c r="B132" s="290" t="s">
        <v>1094</v>
      </c>
      <c r="C132" s="245" t="s">
        <v>1095</v>
      </c>
      <c r="D132" s="168" t="s">
        <v>553</v>
      </c>
      <c r="E132" s="246">
        <v>13540</v>
      </c>
      <c r="F132" s="93">
        <v>2.5</v>
      </c>
      <c r="G132" s="93"/>
      <c r="H132" s="288">
        <v>0.8</v>
      </c>
      <c r="I132" s="289"/>
      <c r="J132" s="95">
        <v>1.4</v>
      </c>
      <c r="K132" s="95">
        <v>1.68</v>
      </c>
      <c r="L132" s="95">
        <v>2.23</v>
      </c>
      <c r="M132" s="96">
        <v>2.57</v>
      </c>
      <c r="N132" s="113"/>
      <c r="O132" s="400"/>
      <c r="P132" s="399"/>
      <c r="Q132" s="400"/>
      <c r="R132" s="399"/>
      <c r="S132" s="357"/>
      <c r="T132" s="113"/>
      <c r="U132" s="400"/>
      <c r="V132" s="113"/>
      <c r="W132" s="357"/>
      <c r="X132" s="97">
        <v>80</v>
      </c>
      <c r="Y132" s="400">
        <f t="shared" si="252"/>
        <v>3032960</v>
      </c>
      <c r="Z132" s="399"/>
      <c r="AA132" s="400"/>
      <c r="AB132" s="399"/>
      <c r="AC132" s="400"/>
      <c r="AD132" s="399"/>
      <c r="AE132" s="400"/>
      <c r="AF132" s="399"/>
      <c r="AG132" s="400"/>
      <c r="AH132" s="113"/>
      <c r="AI132" s="400">
        <f t="shared" si="257"/>
        <v>0</v>
      </c>
      <c r="AJ132" s="399"/>
      <c r="AK132" s="357"/>
      <c r="AL132" s="113"/>
      <c r="AM132" s="400"/>
      <c r="AN132" s="97"/>
      <c r="AO132" s="400"/>
      <c r="AP132" s="399"/>
      <c r="AQ132" s="400"/>
      <c r="AR132" s="399"/>
      <c r="AS132" s="400"/>
      <c r="AT132" s="113"/>
      <c r="AU132" s="400"/>
      <c r="AV132" s="113"/>
      <c r="AW132" s="357"/>
      <c r="AX132" s="113"/>
      <c r="AY132" s="400"/>
      <c r="AZ132" s="113"/>
      <c r="BA132" s="400"/>
      <c r="BB132" s="113"/>
      <c r="BC132" s="400"/>
      <c r="BD132" s="113"/>
      <c r="BE132" s="400"/>
      <c r="BF132" s="113"/>
      <c r="BG132" s="400"/>
      <c r="BH132" s="113"/>
      <c r="BI132" s="400"/>
      <c r="BJ132" s="113"/>
      <c r="BK132" s="400"/>
      <c r="BL132" s="113"/>
      <c r="BM132" s="400"/>
      <c r="BN132" s="113"/>
      <c r="BO132" s="400"/>
      <c r="BP132" s="113"/>
      <c r="BQ132" s="400"/>
      <c r="BR132" s="113"/>
      <c r="BS132" s="400"/>
      <c r="BT132" s="113"/>
      <c r="BU132" s="400"/>
      <c r="BV132" s="365"/>
      <c r="BW132" s="329"/>
      <c r="BX132" s="113"/>
      <c r="BY132" s="400"/>
      <c r="BZ132" s="399"/>
      <c r="CA132" s="400"/>
      <c r="CB132" s="113"/>
      <c r="CC132" s="400"/>
      <c r="CD132" s="113"/>
      <c r="CE132" s="400"/>
      <c r="CF132" s="113"/>
      <c r="CG132" s="400"/>
      <c r="CH132" s="113"/>
      <c r="CI132" s="400"/>
      <c r="CJ132" s="399"/>
      <c r="CK132" s="400"/>
      <c r="CL132" s="113"/>
      <c r="CM132" s="400"/>
      <c r="CN132" s="113"/>
      <c r="CO132" s="400"/>
      <c r="CP132" s="399"/>
      <c r="CQ132" s="400"/>
      <c r="CR132" s="399"/>
      <c r="CS132" s="400"/>
      <c r="CT132" s="399"/>
      <c r="CU132" s="400"/>
      <c r="CV132" s="113"/>
      <c r="CW132" s="400"/>
      <c r="CX132" s="113"/>
      <c r="CY132" s="400"/>
      <c r="CZ132" s="113"/>
      <c r="DA132" s="400"/>
      <c r="DB132" s="399"/>
      <c r="DC132" s="400"/>
      <c r="DD132" s="113"/>
      <c r="DE132" s="400"/>
      <c r="DF132" s="113"/>
      <c r="DG132" s="400"/>
      <c r="DH132" s="113"/>
      <c r="DI132" s="400"/>
      <c r="DJ132" s="113"/>
      <c r="DK132" s="400"/>
      <c r="DL132" s="113"/>
      <c r="DM132" s="400"/>
      <c r="DN132" s="113"/>
      <c r="DO132" s="400"/>
      <c r="DP132" s="113"/>
      <c r="DQ132" s="400"/>
      <c r="DR132" s="113"/>
      <c r="DS132" s="400"/>
      <c r="DT132" s="113"/>
      <c r="DU132" s="400"/>
      <c r="DV132" s="113"/>
      <c r="DW132" s="400"/>
      <c r="DX132" s="97"/>
      <c r="DY132" s="400"/>
      <c r="DZ132" s="97"/>
      <c r="EA132" s="401"/>
      <c r="EB132" s="113"/>
      <c r="EC132" s="400"/>
      <c r="ED132" s="97"/>
      <c r="EE132" s="400"/>
      <c r="EF132" s="97"/>
      <c r="EG132" s="400">
        <f>(EF132*$E132*$F132*$H132*$J132*$EG$10)</f>
        <v>0</v>
      </c>
      <c r="EH132" s="97"/>
      <c r="EI132" s="400"/>
      <c r="EJ132" s="97"/>
      <c r="EK132" s="400"/>
      <c r="EL132" s="402">
        <f t="shared" si="309"/>
        <v>80</v>
      </c>
      <c r="EM132" s="402">
        <f t="shared" si="309"/>
        <v>3032960</v>
      </c>
    </row>
    <row r="133" spans="1:143" ht="30" x14ac:dyDescent="0.25">
      <c r="A133" s="91"/>
      <c r="B133" s="290" t="s">
        <v>1096</v>
      </c>
      <c r="C133" s="245" t="s">
        <v>1097</v>
      </c>
      <c r="D133" s="168" t="s">
        <v>556</v>
      </c>
      <c r="E133" s="246">
        <v>13540</v>
      </c>
      <c r="F133" s="93">
        <v>3.1</v>
      </c>
      <c r="G133" s="93"/>
      <c r="H133" s="288">
        <v>0.8</v>
      </c>
      <c r="I133" s="289"/>
      <c r="J133" s="95">
        <v>1.4</v>
      </c>
      <c r="K133" s="95">
        <v>1.68</v>
      </c>
      <c r="L133" s="95">
        <v>2.23</v>
      </c>
      <c r="M133" s="96">
        <v>2.57</v>
      </c>
      <c r="N133" s="113"/>
      <c r="O133" s="400"/>
      <c r="P133" s="399"/>
      <c r="Q133" s="400"/>
      <c r="R133" s="399"/>
      <c r="S133" s="357"/>
      <c r="T133" s="113"/>
      <c r="U133" s="400"/>
      <c r="V133" s="113"/>
      <c r="W133" s="357"/>
      <c r="X133" s="97">
        <v>750</v>
      </c>
      <c r="Y133" s="400">
        <f t="shared" si="252"/>
        <v>35258160</v>
      </c>
      <c r="Z133" s="399"/>
      <c r="AA133" s="400"/>
      <c r="AB133" s="399"/>
      <c r="AC133" s="400"/>
      <c r="AD133" s="399"/>
      <c r="AE133" s="400"/>
      <c r="AF133" s="399"/>
      <c r="AG133" s="400"/>
      <c r="AH133" s="113"/>
      <c r="AI133" s="400">
        <f t="shared" si="257"/>
        <v>0</v>
      </c>
      <c r="AJ133" s="399"/>
      <c r="AK133" s="357"/>
      <c r="AL133" s="113"/>
      <c r="AM133" s="400"/>
      <c r="AN133" s="97"/>
      <c r="AO133" s="400"/>
      <c r="AP133" s="399"/>
      <c r="AQ133" s="400"/>
      <c r="AR133" s="399"/>
      <c r="AS133" s="400"/>
      <c r="AT133" s="113"/>
      <c r="AU133" s="400"/>
      <c r="AV133" s="113"/>
      <c r="AW133" s="357"/>
      <c r="AX133" s="113"/>
      <c r="AY133" s="400"/>
      <c r="AZ133" s="113"/>
      <c r="BA133" s="400"/>
      <c r="BB133" s="113"/>
      <c r="BC133" s="400"/>
      <c r="BD133" s="113"/>
      <c r="BE133" s="400"/>
      <c r="BF133" s="113"/>
      <c r="BG133" s="400"/>
      <c r="BH133" s="113"/>
      <c r="BI133" s="400"/>
      <c r="BJ133" s="113"/>
      <c r="BK133" s="400"/>
      <c r="BL133" s="113"/>
      <c r="BM133" s="400"/>
      <c r="BN133" s="113"/>
      <c r="BO133" s="400"/>
      <c r="BP133" s="113"/>
      <c r="BQ133" s="400"/>
      <c r="BR133" s="113"/>
      <c r="BS133" s="400"/>
      <c r="BT133" s="113"/>
      <c r="BU133" s="400"/>
      <c r="BV133" s="365"/>
      <c r="BW133" s="329"/>
      <c r="BX133" s="113"/>
      <c r="BY133" s="400"/>
      <c r="BZ133" s="399"/>
      <c r="CA133" s="400"/>
      <c r="CB133" s="113"/>
      <c r="CC133" s="400"/>
      <c r="CD133" s="113"/>
      <c r="CE133" s="400"/>
      <c r="CF133" s="113"/>
      <c r="CG133" s="400"/>
      <c r="CH133" s="113"/>
      <c r="CI133" s="400"/>
      <c r="CJ133" s="399"/>
      <c r="CK133" s="400"/>
      <c r="CL133" s="113"/>
      <c r="CM133" s="400"/>
      <c r="CN133" s="113"/>
      <c r="CO133" s="400"/>
      <c r="CP133" s="399"/>
      <c r="CQ133" s="400"/>
      <c r="CR133" s="399"/>
      <c r="CS133" s="400"/>
      <c r="CT133" s="399"/>
      <c r="CU133" s="400"/>
      <c r="CV133" s="113"/>
      <c r="CW133" s="400"/>
      <c r="CX133" s="113"/>
      <c r="CY133" s="400"/>
      <c r="CZ133" s="113"/>
      <c r="DA133" s="400"/>
      <c r="DB133" s="399"/>
      <c r="DC133" s="400"/>
      <c r="DD133" s="113"/>
      <c r="DE133" s="400"/>
      <c r="DF133" s="113"/>
      <c r="DG133" s="400"/>
      <c r="DH133" s="113"/>
      <c r="DI133" s="400"/>
      <c r="DJ133" s="113"/>
      <c r="DK133" s="400"/>
      <c r="DL133" s="113"/>
      <c r="DM133" s="400"/>
      <c r="DN133" s="113"/>
      <c r="DO133" s="400"/>
      <c r="DP133" s="113"/>
      <c r="DQ133" s="400"/>
      <c r="DR133" s="113"/>
      <c r="DS133" s="400"/>
      <c r="DT133" s="113"/>
      <c r="DU133" s="400"/>
      <c r="DV133" s="113"/>
      <c r="DW133" s="400"/>
      <c r="DX133" s="97"/>
      <c r="DY133" s="400"/>
      <c r="DZ133" s="97"/>
      <c r="EA133" s="401"/>
      <c r="EB133" s="113"/>
      <c r="EC133" s="400"/>
      <c r="ED133" s="97"/>
      <c r="EE133" s="400"/>
      <c r="EF133" s="97">
        <v>200</v>
      </c>
      <c r="EG133" s="400">
        <f>(EF133*$E133*$F133*$H133*$J133*$EG$10)</f>
        <v>9402176</v>
      </c>
      <c r="EH133" s="97"/>
      <c r="EI133" s="400"/>
      <c r="EJ133" s="97"/>
      <c r="EK133" s="400"/>
      <c r="EL133" s="402">
        <f t="shared" si="309"/>
        <v>950</v>
      </c>
      <c r="EM133" s="402">
        <f t="shared" si="309"/>
        <v>44660336</v>
      </c>
    </row>
    <row r="134" spans="1:143" ht="30" x14ac:dyDescent="0.25">
      <c r="A134" s="91"/>
      <c r="B134" s="290" t="s">
        <v>1098</v>
      </c>
      <c r="C134" s="245" t="s">
        <v>1099</v>
      </c>
      <c r="D134" s="168" t="s">
        <v>559</v>
      </c>
      <c r="E134" s="246">
        <v>13540</v>
      </c>
      <c r="F134" s="93">
        <v>3.5</v>
      </c>
      <c r="G134" s="93"/>
      <c r="H134" s="288">
        <v>0.8</v>
      </c>
      <c r="I134" s="289"/>
      <c r="J134" s="95">
        <v>1.4</v>
      </c>
      <c r="K134" s="95">
        <v>1.68</v>
      </c>
      <c r="L134" s="95">
        <v>2.23</v>
      </c>
      <c r="M134" s="96">
        <v>2.57</v>
      </c>
      <c r="N134" s="113"/>
      <c r="O134" s="400"/>
      <c r="P134" s="399"/>
      <c r="Q134" s="400"/>
      <c r="R134" s="399"/>
      <c r="S134" s="357"/>
      <c r="T134" s="113"/>
      <c r="U134" s="400"/>
      <c r="V134" s="113"/>
      <c r="W134" s="357"/>
      <c r="X134" s="97">
        <v>1200</v>
      </c>
      <c r="Y134" s="400">
        <f t="shared" si="252"/>
        <v>63692159.999999993</v>
      </c>
      <c r="Z134" s="399"/>
      <c r="AA134" s="400"/>
      <c r="AB134" s="399"/>
      <c r="AC134" s="400"/>
      <c r="AD134" s="399"/>
      <c r="AE134" s="400"/>
      <c r="AF134" s="399"/>
      <c r="AG134" s="400"/>
      <c r="AH134" s="113">
        <v>30</v>
      </c>
      <c r="AI134" s="400">
        <f t="shared" si="257"/>
        <v>1592304</v>
      </c>
      <c r="AJ134" s="399"/>
      <c r="AK134" s="357"/>
      <c r="AL134" s="113"/>
      <c r="AM134" s="400"/>
      <c r="AN134" s="97"/>
      <c r="AO134" s="400"/>
      <c r="AP134" s="399"/>
      <c r="AQ134" s="400"/>
      <c r="AR134" s="399"/>
      <c r="AS134" s="400"/>
      <c r="AT134" s="113"/>
      <c r="AU134" s="400"/>
      <c r="AV134" s="113"/>
      <c r="AW134" s="357"/>
      <c r="AX134" s="113"/>
      <c r="AY134" s="400"/>
      <c r="AZ134" s="113"/>
      <c r="BA134" s="400"/>
      <c r="BB134" s="113"/>
      <c r="BC134" s="400"/>
      <c r="BD134" s="113"/>
      <c r="BE134" s="400"/>
      <c r="BF134" s="113"/>
      <c r="BG134" s="400"/>
      <c r="BH134" s="113"/>
      <c r="BI134" s="400"/>
      <c r="BJ134" s="113"/>
      <c r="BK134" s="400"/>
      <c r="BL134" s="113"/>
      <c r="BM134" s="400"/>
      <c r="BN134" s="113"/>
      <c r="BO134" s="400"/>
      <c r="BP134" s="113"/>
      <c r="BQ134" s="400"/>
      <c r="BR134" s="113"/>
      <c r="BS134" s="400"/>
      <c r="BT134" s="113"/>
      <c r="BU134" s="400"/>
      <c r="BV134" s="365"/>
      <c r="BW134" s="329"/>
      <c r="BX134" s="113"/>
      <c r="BY134" s="400"/>
      <c r="BZ134" s="399"/>
      <c r="CA134" s="400"/>
      <c r="CB134" s="113"/>
      <c r="CC134" s="400"/>
      <c r="CD134" s="113"/>
      <c r="CE134" s="400"/>
      <c r="CF134" s="113"/>
      <c r="CG134" s="400"/>
      <c r="CH134" s="113"/>
      <c r="CI134" s="400"/>
      <c r="CJ134" s="399"/>
      <c r="CK134" s="400"/>
      <c r="CL134" s="113"/>
      <c r="CM134" s="400"/>
      <c r="CN134" s="113"/>
      <c r="CO134" s="400"/>
      <c r="CP134" s="399"/>
      <c r="CQ134" s="400"/>
      <c r="CR134" s="399"/>
      <c r="CS134" s="400"/>
      <c r="CT134" s="399"/>
      <c r="CU134" s="400"/>
      <c r="CV134" s="113"/>
      <c r="CW134" s="400"/>
      <c r="CX134" s="113"/>
      <c r="CY134" s="400"/>
      <c r="CZ134" s="113"/>
      <c r="DA134" s="400"/>
      <c r="DB134" s="399"/>
      <c r="DC134" s="400"/>
      <c r="DD134" s="113"/>
      <c r="DE134" s="400"/>
      <c r="DF134" s="113"/>
      <c r="DG134" s="400"/>
      <c r="DH134" s="113"/>
      <c r="DI134" s="400"/>
      <c r="DJ134" s="113"/>
      <c r="DK134" s="400"/>
      <c r="DL134" s="113"/>
      <c r="DM134" s="400"/>
      <c r="DN134" s="113"/>
      <c r="DO134" s="400"/>
      <c r="DP134" s="113"/>
      <c r="DQ134" s="400"/>
      <c r="DR134" s="113"/>
      <c r="DS134" s="400"/>
      <c r="DT134" s="113"/>
      <c r="DU134" s="400"/>
      <c r="DV134" s="113"/>
      <c r="DW134" s="400"/>
      <c r="DX134" s="97"/>
      <c r="DY134" s="400"/>
      <c r="DZ134" s="97"/>
      <c r="EA134" s="401"/>
      <c r="EB134" s="113"/>
      <c r="EC134" s="400"/>
      <c r="ED134" s="97"/>
      <c r="EE134" s="400"/>
      <c r="EF134" s="97">
        <v>95</v>
      </c>
      <c r="EG134" s="400">
        <f>(EF134*$E134*$F134*$H134*$J134*$EG$10)</f>
        <v>5042296</v>
      </c>
      <c r="EH134" s="97"/>
      <c r="EI134" s="400"/>
      <c r="EJ134" s="97"/>
      <c r="EK134" s="400"/>
      <c r="EL134" s="402">
        <f t="shared" si="309"/>
        <v>1325</v>
      </c>
      <c r="EM134" s="402">
        <f t="shared" si="309"/>
        <v>70326760</v>
      </c>
    </row>
    <row r="135" spans="1:143" ht="30" x14ac:dyDescent="0.25">
      <c r="A135" s="91"/>
      <c r="B135" s="290" t="s">
        <v>1100</v>
      </c>
      <c r="C135" s="245" t="s">
        <v>1101</v>
      </c>
      <c r="D135" s="168" t="s">
        <v>562</v>
      </c>
      <c r="E135" s="246">
        <v>13540</v>
      </c>
      <c r="F135" s="93">
        <v>9.91</v>
      </c>
      <c r="G135" s="93"/>
      <c r="H135" s="288">
        <v>0.8</v>
      </c>
      <c r="I135" s="289"/>
      <c r="J135" s="95">
        <v>1.4</v>
      </c>
      <c r="K135" s="95">
        <v>1.68</v>
      </c>
      <c r="L135" s="95">
        <v>2.23</v>
      </c>
      <c r="M135" s="96">
        <v>2.57</v>
      </c>
      <c r="N135" s="113"/>
      <c r="O135" s="400"/>
      <c r="P135" s="399"/>
      <c r="Q135" s="400"/>
      <c r="R135" s="399"/>
      <c r="S135" s="357"/>
      <c r="T135" s="113"/>
      <c r="U135" s="400"/>
      <c r="V135" s="113"/>
      <c r="W135" s="357"/>
      <c r="X135" s="97">
        <v>227</v>
      </c>
      <c r="Y135" s="400">
        <f t="shared" si="252"/>
        <v>34114279.136</v>
      </c>
      <c r="Z135" s="399"/>
      <c r="AA135" s="400"/>
      <c r="AB135" s="399"/>
      <c r="AC135" s="400"/>
      <c r="AD135" s="399"/>
      <c r="AE135" s="400"/>
      <c r="AF135" s="399"/>
      <c r="AG135" s="400"/>
      <c r="AH135" s="113"/>
      <c r="AI135" s="400"/>
      <c r="AJ135" s="399"/>
      <c r="AK135" s="357"/>
      <c r="AL135" s="113"/>
      <c r="AM135" s="400"/>
      <c r="AN135" s="97"/>
      <c r="AO135" s="400"/>
      <c r="AP135" s="399"/>
      <c r="AQ135" s="400"/>
      <c r="AR135" s="399"/>
      <c r="AS135" s="400"/>
      <c r="AT135" s="113"/>
      <c r="AU135" s="400"/>
      <c r="AV135" s="113"/>
      <c r="AW135" s="357"/>
      <c r="AX135" s="113"/>
      <c r="AY135" s="400"/>
      <c r="AZ135" s="113"/>
      <c r="BA135" s="400"/>
      <c r="BB135" s="113"/>
      <c r="BC135" s="400"/>
      <c r="BD135" s="113"/>
      <c r="BE135" s="400"/>
      <c r="BF135" s="113"/>
      <c r="BG135" s="400"/>
      <c r="BH135" s="113"/>
      <c r="BI135" s="400"/>
      <c r="BJ135" s="113"/>
      <c r="BK135" s="400"/>
      <c r="BL135" s="113"/>
      <c r="BM135" s="400"/>
      <c r="BN135" s="113"/>
      <c r="BO135" s="400"/>
      <c r="BP135" s="113"/>
      <c r="BQ135" s="400"/>
      <c r="BR135" s="113"/>
      <c r="BS135" s="400"/>
      <c r="BT135" s="113"/>
      <c r="BU135" s="400"/>
      <c r="BV135" s="365"/>
      <c r="BW135" s="329"/>
      <c r="BX135" s="113"/>
      <c r="BY135" s="400"/>
      <c r="BZ135" s="399"/>
      <c r="CA135" s="400"/>
      <c r="CB135" s="113"/>
      <c r="CC135" s="400"/>
      <c r="CD135" s="113"/>
      <c r="CE135" s="400"/>
      <c r="CF135" s="113"/>
      <c r="CG135" s="400"/>
      <c r="CH135" s="113"/>
      <c r="CI135" s="400"/>
      <c r="CJ135" s="399"/>
      <c r="CK135" s="400"/>
      <c r="CL135" s="113"/>
      <c r="CM135" s="400"/>
      <c r="CN135" s="113"/>
      <c r="CO135" s="400"/>
      <c r="CP135" s="399"/>
      <c r="CQ135" s="400"/>
      <c r="CR135" s="399"/>
      <c r="CS135" s="400"/>
      <c r="CT135" s="399"/>
      <c r="CU135" s="400"/>
      <c r="CV135" s="113"/>
      <c r="CW135" s="400"/>
      <c r="CX135" s="113"/>
      <c r="CY135" s="400"/>
      <c r="CZ135" s="113"/>
      <c r="DA135" s="400"/>
      <c r="DB135" s="399"/>
      <c r="DC135" s="400"/>
      <c r="DD135" s="113"/>
      <c r="DE135" s="400"/>
      <c r="DF135" s="113"/>
      <c r="DG135" s="400"/>
      <c r="DH135" s="113"/>
      <c r="DI135" s="400"/>
      <c r="DJ135" s="113"/>
      <c r="DK135" s="400"/>
      <c r="DL135" s="113"/>
      <c r="DM135" s="400"/>
      <c r="DN135" s="113"/>
      <c r="DO135" s="400"/>
      <c r="DP135" s="113"/>
      <c r="DQ135" s="400"/>
      <c r="DR135" s="113"/>
      <c r="DS135" s="400"/>
      <c r="DT135" s="113"/>
      <c r="DU135" s="400"/>
      <c r="DV135" s="113"/>
      <c r="DW135" s="400"/>
      <c r="DX135" s="97"/>
      <c r="DY135" s="400"/>
      <c r="DZ135" s="97"/>
      <c r="EA135" s="401"/>
      <c r="EB135" s="113"/>
      <c r="EC135" s="400"/>
      <c r="ED135" s="97"/>
      <c r="EE135" s="400"/>
      <c r="EF135" s="97"/>
      <c r="EG135" s="400">
        <f>(EF135*$E135*$F135*$H135*$J135*$EG$10)</f>
        <v>0</v>
      </c>
      <c r="EH135" s="97"/>
      <c r="EI135" s="400"/>
      <c r="EJ135" s="97"/>
      <c r="EK135" s="400"/>
      <c r="EL135" s="402">
        <f t="shared" si="309"/>
        <v>227</v>
      </c>
      <c r="EM135" s="402">
        <f t="shared" si="309"/>
        <v>34114279.136</v>
      </c>
    </row>
    <row r="136" spans="1:143" s="355" customFormat="1" x14ac:dyDescent="0.25">
      <c r="A136" s="91">
        <v>22</v>
      </c>
      <c r="B136" s="91"/>
      <c r="C136" s="245" t="s">
        <v>1102</v>
      </c>
      <c r="D136" s="243" t="s">
        <v>569</v>
      </c>
      <c r="E136" s="246">
        <v>13540</v>
      </c>
      <c r="F136" s="157">
        <v>0.93</v>
      </c>
      <c r="G136" s="157"/>
      <c r="H136" s="236">
        <v>1</v>
      </c>
      <c r="I136" s="68"/>
      <c r="J136" s="95">
        <v>1.4</v>
      </c>
      <c r="K136" s="95">
        <v>1.68</v>
      </c>
      <c r="L136" s="95">
        <v>2.23</v>
      </c>
      <c r="M136" s="96">
        <v>2.57</v>
      </c>
      <c r="N136" s="113">
        <f>SUM(N137:N138)</f>
        <v>0</v>
      </c>
      <c r="O136" s="399">
        <f t="shared" ref="O136:BZ136" si="310">SUM(O137:O138)</f>
        <v>0</v>
      </c>
      <c r="P136" s="399">
        <f t="shared" si="310"/>
        <v>0</v>
      </c>
      <c r="Q136" s="399">
        <f t="shared" si="310"/>
        <v>0</v>
      </c>
      <c r="R136" s="399">
        <f t="shared" si="310"/>
        <v>0</v>
      </c>
      <c r="S136" s="399">
        <f t="shared" si="310"/>
        <v>0</v>
      </c>
      <c r="T136" s="113">
        <f t="shared" si="310"/>
        <v>0</v>
      </c>
      <c r="U136" s="399">
        <f t="shared" si="310"/>
        <v>0</v>
      </c>
      <c r="V136" s="113">
        <f t="shared" si="310"/>
        <v>0</v>
      </c>
      <c r="W136" s="399">
        <f t="shared" si="310"/>
        <v>0</v>
      </c>
      <c r="X136" s="113">
        <f t="shared" si="310"/>
        <v>0</v>
      </c>
      <c r="Y136" s="399">
        <f t="shared" si="310"/>
        <v>0</v>
      </c>
      <c r="Z136" s="399">
        <f t="shared" si="310"/>
        <v>0</v>
      </c>
      <c r="AA136" s="399">
        <f t="shared" si="310"/>
        <v>0</v>
      </c>
      <c r="AB136" s="399">
        <f t="shared" si="310"/>
        <v>0</v>
      </c>
      <c r="AC136" s="399">
        <f t="shared" si="310"/>
        <v>0</v>
      </c>
      <c r="AD136" s="399">
        <f t="shared" si="310"/>
        <v>0</v>
      </c>
      <c r="AE136" s="399">
        <f t="shared" si="310"/>
        <v>0</v>
      </c>
      <c r="AF136" s="399">
        <f t="shared" si="310"/>
        <v>2</v>
      </c>
      <c r="AG136" s="399">
        <f t="shared" si="310"/>
        <v>105092.064</v>
      </c>
      <c r="AH136" s="113">
        <f t="shared" si="310"/>
        <v>0</v>
      </c>
      <c r="AI136" s="399">
        <f t="shared" si="310"/>
        <v>0</v>
      </c>
      <c r="AJ136" s="399">
        <f t="shared" si="310"/>
        <v>0</v>
      </c>
      <c r="AK136" s="399">
        <f t="shared" si="310"/>
        <v>0</v>
      </c>
      <c r="AL136" s="113">
        <f t="shared" si="310"/>
        <v>1</v>
      </c>
      <c r="AM136" s="399">
        <f t="shared" si="310"/>
        <v>16870.84</v>
      </c>
      <c r="AN136" s="113">
        <f t="shared" si="310"/>
        <v>0</v>
      </c>
      <c r="AO136" s="399">
        <f t="shared" si="310"/>
        <v>0</v>
      </c>
      <c r="AP136" s="399">
        <f t="shared" si="310"/>
        <v>0</v>
      </c>
      <c r="AQ136" s="399">
        <f t="shared" si="310"/>
        <v>0</v>
      </c>
      <c r="AR136" s="399">
        <f t="shared" si="310"/>
        <v>0</v>
      </c>
      <c r="AS136" s="399">
        <f t="shared" si="310"/>
        <v>0</v>
      </c>
      <c r="AT136" s="113">
        <f t="shared" si="310"/>
        <v>0</v>
      </c>
      <c r="AU136" s="399">
        <f t="shared" si="310"/>
        <v>0</v>
      </c>
      <c r="AV136" s="113">
        <f t="shared" si="310"/>
        <v>0</v>
      </c>
      <c r="AW136" s="399">
        <f t="shared" si="310"/>
        <v>0</v>
      </c>
      <c r="AX136" s="113">
        <f t="shared" si="310"/>
        <v>0</v>
      </c>
      <c r="AY136" s="399">
        <f t="shared" si="310"/>
        <v>0</v>
      </c>
      <c r="AZ136" s="113">
        <f t="shared" si="310"/>
        <v>0</v>
      </c>
      <c r="BA136" s="399">
        <f t="shared" si="310"/>
        <v>0</v>
      </c>
      <c r="BB136" s="113">
        <f t="shared" si="310"/>
        <v>0</v>
      </c>
      <c r="BC136" s="399">
        <f t="shared" si="310"/>
        <v>0</v>
      </c>
      <c r="BD136" s="113">
        <f t="shared" si="310"/>
        <v>0</v>
      </c>
      <c r="BE136" s="399">
        <f t="shared" si="310"/>
        <v>0</v>
      </c>
      <c r="BF136" s="113">
        <f t="shared" si="310"/>
        <v>0</v>
      </c>
      <c r="BG136" s="399">
        <f t="shared" si="310"/>
        <v>0</v>
      </c>
      <c r="BH136" s="113">
        <f t="shared" si="310"/>
        <v>0</v>
      </c>
      <c r="BI136" s="399">
        <f t="shared" si="310"/>
        <v>0</v>
      </c>
      <c r="BJ136" s="113">
        <f t="shared" si="310"/>
        <v>0</v>
      </c>
      <c r="BK136" s="399">
        <f t="shared" si="310"/>
        <v>0</v>
      </c>
      <c r="BL136" s="113">
        <f t="shared" si="310"/>
        <v>0</v>
      </c>
      <c r="BM136" s="399">
        <f t="shared" si="310"/>
        <v>0</v>
      </c>
      <c r="BN136" s="113">
        <f t="shared" si="310"/>
        <v>413</v>
      </c>
      <c r="BO136" s="399">
        <f t="shared" si="310"/>
        <v>6967656.919999999</v>
      </c>
      <c r="BP136" s="113">
        <f t="shared" si="310"/>
        <v>0</v>
      </c>
      <c r="BQ136" s="399">
        <f t="shared" si="310"/>
        <v>0</v>
      </c>
      <c r="BR136" s="113">
        <f t="shared" si="310"/>
        <v>0</v>
      </c>
      <c r="BS136" s="399">
        <f t="shared" si="310"/>
        <v>0</v>
      </c>
      <c r="BT136" s="113">
        <f t="shared" si="310"/>
        <v>0</v>
      </c>
      <c r="BU136" s="399">
        <f t="shared" si="310"/>
        <v>0</v>
      </c>
      <c r="BV136" s="365">
        <f t="shared" si="310"/>
        <v>0</v>
      </c>
      <c r="BW136" s="365">
        <f t="shared" si="310"/>
        <v>0</v>
      </c>
      <c r="BX136" s="113">
        <f t="shared" si="310"/>
        <v>5</v>
      </c>
      <c r="BY136" s="399">
        <f t="shared" si="310"/>
        <v>84354.2</v>
      </c>
      <c r="BZ136" s="399">
        <f t="shared" si="310"/>
        <v>0</v>
      </c>
      <c r="CA136" s="399">
        <f t="shared" ref="CA136:EM136" si="311">SUM(CA137:CA138)</f>
        <v>0</v>
      </c>
      <c r="CB136" s="113">
        <f t="shared" si="311"/>
        <v>0</v>
      </c>
      <c r="CC136" s="399">
        <f t="shared" si="311"/>
        <v>0</v>
      </c>
      <c r="CD136" s="113">
        <f t="shared" si="311"/>
        <v>0</v>
      </c>
      <c r="CE136" s="399">
        <f t="shared" si="311"/>
        <v>0</v>
      </c>
      <c r="CF136" s="113">
        <f t="shared" si="311"/>
        <v>0</v>
      </c>
      <c r="CG136" s="399">
        <f t="shared" si="311"/>
        <v>0</v>
      </c>
      <c r="CH136" s="113">
        <f t="shared" si="311"/>
        <v>1</v>
      </c>
      <c r="CI136" s="399">
        <f t="shared" si="311"/>
        <v>16870.84</v>
      </c>
      <c r="CJ136" s="399">
        <f t="shared" si="311"/>
        <v>0</v>
      </c>
      <c r="CK136" s="399">
        <f t="shared" si="311"/>
        <v>0</v>
      </c>
      <c r="CL136" s="113">
        <f t="shared" si="311"/>
        <v>0</v>
      </c>
      <c r="CM136" s="399">
        <f t="shared" si="311"/>
        <v>0</v>
      </c>
      <c r="CN136" s="113">
        <f t="shared" si="311"/>
        <v>0</v>
      </c>
      <c r="CO136" s="399">
        <f t="shared" si="311"/>
        <v>0</v>
      </c>
      <c r="CP136" s="399">
        <f t="shared" si="311"/>
        <v>0</v>
      </c>
      <c r="CQ136" s="399">
        <f t="shared" si="311"/>
        <v>0</v>
      </c>
      <c r="CR136" s="399">
        <f t="shared" si="311"/>
        <v>7</v>
      </c>
      <c r="CS136" s="399">
        <f t="shared" si="311"/>
        <v>141715.05599999998</v>
      </c>
      <c r="CT136" s="399">
        <f t="shared" si="311"/>
        <v>0</v>
      </c>
      <c r="CU136" s="399">
        <f t="shared" si="311"/>
        <v>0</v>
      </c>
      <c r="CV136" s="113">
        <f t="shared" si="311"/>
        <v>0</v>
      </c>
      <c r="CW136" s="399">
        <f t="shared" si="311"/>
        <v>0</v>
      </c>
      <c r="CX136" s="113">
        <f t="shared" si="311"/>
        <v>0</v>
      </c>
      <c r="CY136" s="399">
        <f t="shared" si="311"/>
        <v>0</v>
      </c>
      <c r="CZ136" s="113">
        <f t="shared" si="311"/>
        <v>171</v>
      </c>
      <c r="DA136" s="399">
        <f t="shared" si="311"/>
        <v>3494197.392</v>
      </c>
      <c r="DB136" s="399">
        <f t="shared" si="311"/>
        <v>0</v>
      </c>
      <c r="DC136" s="399">
        <f t="shared" si="311"/>
        <v>0</v>
      </c>
      <c r="DD136" s="113">
        <f t="shared" si="311"/>
        <v>0</v>
      </c>
      <c r="DE136" s="399">
        <f t="shared" si="311"/>
        <v>0</v>
      </c>
      <c r="DF136" s="113">
        <f t="shared" si="311"/>
        <v>1</v>
      </c>
      <c r="DG136" s="399">
        <f t="shared" si="311"/>
        <v>20245.008000000002</v>
      </c>
      <c r="DH136" s="113">
        <f t="shared" si="311"/>
        <v>0</v>
      </c>
      <c r="DI136" s="399">
        <f t="shared" si="311"/>
        <v>0</v>
      </c>
      <c r="DJ136" s="113">
        <f t="shared" si="311"/>
        <v>0</v>
      </c>
      <c r="DK136" s="399">
        <f t="shared" si="311"/>
        <v>0</v>
      </c>
      <c r="DL136" s="113">
        <f t="shared" si="311"/>
        <v>0</v>
      </c>
      <c r="DM136" s="399">
        <f t="shared" si="311"/>
        <v>0</v>
      </c>
      <c r="DN136" s="113">
        <f t="shared" si="311"/>
        <v>0</v>
      </c>
      <c r="DO136" s="399">
        <f t="shared" si="311"/>
        <v>0</v>
      </c>
      <c r="DP136" s="113">
        <f t="shared" si="311"/>
        <v>1</v>
      </c>
      <c r="DQ136" s="399">
        <f t="shared" si="311"/>
        <v>20245.008000000002</v>
      </c>
      <c r="DR136" s="113">
        <f t="shared" si="311"/>
        <v>0</v>
      </c>
      <c r="DS136" s="399">
        <f t="shared" si="311"/>
        <v>0</v>
      </c>
      <c r="DT136" s="113">
        <f t="shared" si="311"/>
        <v>0</v>
      </c>
      <c r="DU136" s="399">
        <f t="shared" si="311"/>
        <v>0</v>
      </c>
      <c r="DV136" s="113">
        <f t="shared" si="311"/>
        <v>0</v>
      </c>
      <c r="DW136" s="399">
        <f t="shared" si="311"/>
        <v>0</v>
      </c>
      <c r="DX136" s="113">
        <f t="shared" si="311"/>
        <v>0</v>
      </c>
      <c r="DY136" s="399">
        <f t="shared" si="311"/>
        <v>0</v>
      </c>
      <c r="DZ136" s="113">
        <f t="shared" si="311"/>
        <v>0</v>
      </c>
      <c r="EA136" s="399">
        <f t="shared" si="311"/>
        <v>0</v>
      </c>
      <c r="EB136" s="113">
        <f t="shared" si="311"/>
        <v>0</v>
      </c>
      <c r="EC136" s="399">
        <f t="shared" si="311"/>
        <v>0</v>
      </c>
      <c r="ED136" s="113">
        <f t="shared" si="311"/>
        <v>0</v>
      </c>
      <c r="EE136" s="399">
        <f t="shared" si="311"/>
        <v>0</v>
      </c>
      <c r="EF136" s="113">
        <f t="shared" si="311"/>
        <v>0</v>
      </c>
      <c r="EG136" s="399">
        <f t="shared" si="311"/>
        <v>0</v>
      </c>
      <c r="EH136" s="113">
        <f t="shared" si="311"/>
        <v>0</v>
      </c>
      <c r="EI136" s="399">
        <f t="shared" si="311"/>
        <v>0</v>
      </c>
      <c r="EJ136" s="113"/>
      <c r="EK136" s="399"/>
      <c r="EL136" s="399">
        <f t="shared" si="311"/>
        <v>602</v>
      </c>
      <c r="EM136" s="399">
        <f t="shared" si="311"/>
        <v>10867247.327999998</v>
      </c>
    </row>
    <row r="137" spans="1:143" ht="30" x14ac:dyDescent="0.25">
      <c r="A137" s="91"/>
      <c r="B137" s="91">
        <v>94</v>
      </c>
      <c r="C137" s="245" t="s">
        <v>1103</v>
      </c>
      <c r="D137" s="92" t="s">
        <v>1104</v>
      </c>
      <c r="E137" s="246">
        <v>13540</v>
      </c>
      <c r="F137" s="93">
        <v>2.31</v>
      </c>
      <c r="G137" s="93"/>
      <c r="H137" s="247">
        <v>1</v>
      </c>
      <c r="I137" s="248"/>
      <c r="J137" s="95">
        <v>1.4</v>
      </c>
      <c r="K137" s="95">
        <v>1.68</v>
      </c>
      <c r="L137" s="95">
        <v>2.23</v>
      </c>
      <c r="M137" s="96">
        <v>2.57</v>
      </c>
      <c r="N137" s="97"/>
      <c r="O137" s="400">
        <f>N137*E137*F137*H137*J137*$O$10</f>
        <v>0</v>
      </c>
      <c r="P137" s="357"/>
      <c r="Q137" s="400">
        <f>P137*E137*F137*H137*J137*$Q$10</f>
        <v>0</v>
      </c>
      <c r="R137" s="357"/>
      <c r="S137" s="357">
        <f>R137*E137*F137*H137*J137*$S$10</f>
        <v>0</v>
      </c>
      <c r="T137" s="97"/>
      <c r="U137" s="400">
        <f>SUM(T137*E137*F137*H137*J137*$U$10)</f>
        <v>0</v>
      </c>
      <c r="V137" s="97"/>
      <c r="W137" s="357">
        <f>SUM(V137*E137*F137*H137*J137*$W$10)</f>
        <v>0</v>
      </c>
      <c r="X137" s="97"/>
      <c r="Y137" s="400">
        <f>SUM(X137*E137*F137*H137*J137*$Y$10)</f>
        <v>0</v>
      </c>
      <c r="Z137" s="357"/>
      <c r="AA137" s="400">
        <f>SUM(Z137*E137*F137*H137*J137*$AA$10)</f>
        <v>0</v>
      </c>
      <c r="AB137" s="357"/>
      <c r="AC137" s="400">
        <f>SUM(AB137*E137*F137*H137*J137*$AC$10)</f>
        <v>0</v>
      </c>
      <c r="AD137" s="357"/>
      <c r="AE137" s="400">
        <f>SUM(AD137*E137*F137*H137*K137*$AE$10)</f>
        <v>0</v>
      </c>
      <c r="AF137" s="357">
        <v>2</v>
      </c>
      <c r="AG137" s="400">
        <f>SUM(AF137*E137*F137*H137*K137*$AG$10)</f>
        <v>105092.064</v>
      </c>
      <c r="AH137" s="97"/>
      <c r="AI137" s="400">
        <f>SUM(AH137*E137*F137*H137*J137*$AI$10)</f>
        <v>0</v>
      </c>
      <c r="AJ137" s="357"/>
      <c r="AK137" s="357">
        <f>SUM(AJ137*E137*F137*H137*J137*$AK$10)</f>
        <v>0</v>
      </c>
      <c r="AL137" s="97"/>
      <c r="AM137" s="400">
        <f>SUM(AL137*E137*F137*H137*J137*$AM$10)</f>
        <v>0</v>
      </c>
      <c r="AN137" s="97"/>
      <c r="AO137" s="400">
        <f>SUM(AN137*E137*F137*H137*J137*$AO$10)</f>
        <v>0</v>
      </c>
      <c r="AP137" s="357"/>
      <c r="AQ137" s="400">
        <f>SUM(E137*F137*H137*J137*AP137*$AQ$10)</f>
        <v>0</v>
      </c>
      <c r="AR137" s="357"/>
      <c r="AS137" s="400">
        <f>SUM(AR137*E137*F137*H137*J137*$AS$10)</f>
        <v>0</v>
      </c>
      <c r="AT137" s="97"/>
      <c r="AU137" s="400">
        <f>SUM(AT137*E137*F137*H137*J137*$AU$10)</f>
        <v>0</v>
      </c>
      <c r="AV137" s="97"/>
      <c r="AW137" s="357">
        <f>SUM(AV137*E137*F137*H137*J137*$AW$10)</f>
        <v>0</v>
      </c>
      <c r="AX137" s="97"/>
      <c r="AY137" s="400">
        <f>SUM(AX137*E137*F137*H137*J137*$AY$10)</f>
        <v>0</v>
      </c>
      <c r="AZ137" s="97"/>
      <c r="BA137" s="400">
        <f>SUM(AZ137*E137*F137*H137*J137*$BA$10)</f>
        <v>0</v>
      </c>
      <c r="BB137" s="97"/>
      <c r="BC137" s="400">
        <f>SUM(BB137*E137*F137*H137*J137*$BC$10)</f>
        <v>0</v>
      </c>
      <c r="BD137" s="97"/>
      <c r="BE137" s="400">
        <f>SUM(BD137*E137*F137*H137*J137*$BE$10)</f>
        <v>0</v>
      </c>
      <c r="BF137" s="97"/>
      <c r="BG137" s="400">
        <f>BF137*E137*F137*H137*J137*$BG$10</f>
        <v>0</v>
      </c>
      <c r="BH137" s="97"/>
      <c r="BI137" s="400">
        <f>BH137*E137*F137*H137*J137*$BI$10</f>
        <v>0</v>
      </c>
      <c r="BJ137" s="97"/>
      <c r="BK137" s="400">
        <f>BJ137*E137*F137*H137*J137*$BK$10</f>
        <v>0</v>
      </c>
      <c r="BL137" s="97"/>
      <c r="BM137" s="400">
        <f>SUM(BL137*E137*F137*H137*J137*$BM$10)</f>
        <v>0</v>
      </c>
      <c r="BN137" s="97"/>
      <c r="BO137" s="400">
        <f>SUM(BN137*E137*F137*H137*J137*$BO$10)</f>
        <v>0</v>
      </c>
      <c r="BP137" s="97"/>
      <c r="BQ137" s="400">
        <f>SUM(BP137*E137*F137*H137*J137*$BQ$10)</f>
        <v>0</v>
      </c>
      <c r="BR137" s="97"/>
      <c r="BS137" s="400">
        <f>SUM(BR137*E137*F137*H137*J137*$BS$10)</f>
        <v>0</v>
      </c>
      <c r="BT137" s="97"/>
      <c r="BU137" s="400">
        <f>SUM(BT137*E137*F137*H137*J137*$BU$10)</f>
        <v>0</v>
      </c>
      <c r="BV137" s="328"/>
      <c r="BW137" s="329">
        <f>BV137*E137*F137*H137*J137*$BW$10</f>
        <v>0</v>
      </c>
      <c r="BX137" s="97"/>
      <c r="BY137" s="400">
        <f>SUM(BX137*E137*F137*H137*J137*$BY$10)</f>
        <v>0</v>
      </c>
      <c r="BZ137" s="357"/>
      <c r="CA137" s="400">
        <f>SUM(BZ137*E137*F137*H137*J137*$CA$10)</f>
        <v>0</v>
      </c>
      <c r="CB137" s="97"/>
      <c r="CC137" s="400">
        <f>SUM(CB137*E137*F137*H137*J137*$CC$10)</f>
        <v>0</v>
      </c>
      <c r="CD137" s="97"/>
      <c r="CE137" s="400">
        <f>SUM(CD137*E137*F137*H137*J137*$CE$10)</f>
        <v>0</v>
      </c>
      <c r="CF137" s="97"/>
      <c r="CG137" s="400">
        <f>CF137*E137*F137*H137*J137*$CG$10</f>
        <v>0</v>
      </c>
      <c r="CH137" s="97"/>
      <c r="CI137" s="400">
        <f>SUM(CH137*E137*F137*H137*J137*$CI$10)</f>
        <v>0</v>
      </c>
      <c r="CJ137" s="357"/>
      <c r="CK137" s="400">
        <f>SUM(CJ137*E137*F137*H137*K137*$CK$10)</f>
        <v>0</v>
      </c>
      <c r="CL137" s="97"/>
      <c r="CM137" s="400">
        <f>SUM(CL137*E137*F137*H137*K137*$CM$10)</f>
        <v>0</v>
      </c>
      <c r="CN137" s="97"/>
      <c r="CO137" s="400">
        <f>SUM(CN137*E137*F137*H137*K137*$CO$10)</f>
        <v>0</v>
      </c>
      <c r="CP137" s="357"/>
      <c r="CQ137" s="400">
        <f>SUM(CP137*E137*F137*H137*K137*$CQ$10)</f>
        <v>0</v>
      </c>
      <c r="CR137" s="357"/>
      <c r="CS137" s="400">
        <f>SUM(CR137*E137*F137*H137*K137*$CS$10)</f>
        <v>0</v>
      </c>
      <c r="CT137" s="357"/>
      <c r="CU137" s="400">
        <f>SUM(CT137*E137*F137*H137*K137*$CU$10)</f>
        <v>0</v>
      </c>
      <c r="CV137" s="97"/>
      <c r="CW137" s="400">
        <f>SUM(CV137*E137*F137*H137*K137*$CW$10)</f>
        <v>0</v>
      </c>
      <c r="CX137" s="97"/>
      <c r="CY137" s="400">
        <f>SUM(CX137*E137*F137*H137*K137*$CY$10)</f>
        <v>0</v>
      </c>
      <c r="CZ137" s="97">
        <v>1</v>
      </c>
      <c r="DA137" s="400">
        <f>SUM(CZ137*E137*F137*H137*K137*$DA$10)</f>
        <v>52546.031999999999</v>
      </c>
      <c r="DB137" s="357"/>
      <c r="DC137" s="400">
        <f>SUM(DB137*E137*F137*H137*K137*$DC$10)</f>
        <v>0</v>
      </c>
      <c r="DD137" s="97"/>
      <c r="DE137" s="400">
        <f>SUM(DD137*E137*F137*H137*K137*$DE$10)</f>
        <v>0</v>
      </c>
      <c r="DF137" s="97"/>
      <c r="DG137" s="400">
        <f>SUM(DF137*E137*F137*H137*K137*$DG$10)</f>
        <v>0</v>
      </c>
      <c r="DH137" s="97"/>
      <c r="DI137" s="400">
        <f>SUM(DH137*E137*F137*H137*K137*$DI$10)</f>
        <v>0</v>
      </c>
      <c r="DJ137" s="97"/>
      <c r="DK137" s="400">
        <f>SUM(DJ137*E137*F137*H137*K137*$DK$10)</f>
        <v>0</v>
      </c>
      <c r="DL137" s="97"/>
      <c r="DM137" s="400">
        <f>SUM(DL137*E137*F137*H137*K137*$DM$10)</f>
        <v>0</v>
      </c>
      <c r="DN137" s="97"/>
      <c r="DO137" s="400">
        <f>DN137*E137*F137*H137*K137*$DO$10</f>
        <v>0</v>
      </c>
      <c r="DP137" s="97"/>
      <c r="DQ137" s="400">
        <f>SUM(DP137*E137*F137*H137*K137*$DQ$10)</f>
        <v>0</v>
      </c>
      <c r="DR137" s="97"/>
      <c r="DS137" s="400">
        <f>SUM(DR137*E137*F137*H137*K137*$DS$10)</f>
        <v>0</v>
      </c>
      <c r="DT137" s="97"/>
      <c r="DU137" s="400">
        <f>SUM(DT137*E137*F137*H137*L137*$DU$10)</f>
        <v>0</v>
      </c>
      <c r="DV137" s="97"/>
      <c r="DW137" s="400">
        <f>SUM(DV137*E137*F137*H137*M137*$DW$10)</f>
        <v>0</v>
      </c>
      <c r="DX137" s="97"/>
      <c r="DY137" s="400">
        <f>SUM(DX137*E137*F137*H137*J137*$DY$10)</f>
        <v>0</v>
      </c>
      <c r="DZ137" s="97"/>
      <c r="EA137" s="401">
        <f>SUM(DZ137*E137*F137*H137*J137*$EA$10)</f>
        <v>0</v>
      </c>
      <c r="EB137" s="97"/>
      <c r="EC137" s="400">
        <f>SUM(EB137*E137*F137*H137*J137*$EC$10)</f>
        <v>0</v>
      </c>
      <c r="ED137" s="97"/>
      <c r="EE137" s="400">
        <f>SUM(ED137*E137*F137*H137*J137*$EE$10)</f>
        <v>0</v>
      </c>
      <c r="EF137" s="97"/>
      <c r="EG137" s="400">
        <f>EF137*E137*F137*H137*J137*$EG$10</f>
        <v>0</v>
      </c>
      <c r="EH137" s="97"/>
      <c r="EI137" s="400">
        <f>EH137*E137*F137*H137*J137*$EI$10</f>
        <v>0</v>
      </c>
      <c r="EJ137" s="97"/>
      <c r="EK137" s="400"/>
      <c r="EL137" s="402">
        <f>SUM(N137,X137,P137,R137,Z137,T137,V137,AB137,AD137,AF137,AH137,AJ137,AP137,AR137,AT137,AN137,CJ137,CP137,CT137,BX137,BZ137,CZ137,DB137,DD137,DF137,DH137,DJ137,DL137,AV137,AL137,AX137,AZ137,BB137,BD137,BF137,BH137,BJ137,BL137,BN137,BP137,BR137,EB137,ED137,DX137,DZ137,BT137,BV137,CR137,CL137,CN137,CV137,CX137,CB137,CD137,CF137,CH137,DN137,DP137,DR137,DT137,DV137,EF137,EH137,EJ137)</f>
        <v>3</v>
      </c>
      <c r="EM137" s="402">
        <f>SUM(O137,Y137,Q137,S137,AA137,U137,W137,AC137,AE137,AG137,AI137,AK137,AQ137,AS137,AU137,AO137,CK137,CQ137,CU137,BY137,CA137,DA137,DC137,DE137,DG137,DI137,DK137,DM137,AW137,AM137,AY137,BA137,BC137,BE137,BG137,BI137,BK137,BM137,BO137,BQ137,BS137,EC137,EE137,DY137,EA137,BU137,BW137,CS137,CM137,CO137,CW137,CY137,CC137,CE137,CG137,CI137,DO137,DQ137,DS137,DU137,DW137,EG137,EI137,EK137)</f>
        <v>157638.09599999999</v>
      </c>
    </row>
    <row r="138" spans="1:143" s="355" customFormat="1" x14ac:dyDescent="0.25">
      <c r="A138" s="240"/>
      <c r="B138" s="240">
        <v>95</v>
      </c>
      <c r="C138" s="245" t="s">
        <v>1105</v>
      </c>
      <c r="D138" s="92" t="s">
        <v>1106</v>
      </c>
      <c r="E138" s="246">
        <v>13540</v>
      </c>
      <c r="F138" s="108">
        <v>0.89</v>
      </c>
      <c r="G138" s="108"/>
      <c r="H138" s="94">
        <v>1</v>
      </c>
      <c r="I138" s="88"/>
      <c r="J138" s="95">
        <v>1.4</v>
      </c>
      <c r="K138" s="95">
        <v>1.68</v>
      </c>
      <c r="L138" s="95">
        <v>2.23</v>
      </c>
      <c r="M138" s="96">
        <v>2.57</v>
      </c>
      <c r="N138" s="97"/>
      <c r="O138" s="400">
        <f>N138*E138*F138*H138*J138*$O$10</f>
        <v>0</v>
      </c>
      <c r="P138" s="366"/>
      <c r="Q138" s="400">
        <f>P138*E138*F138*H138*J138*$Q$10</f>
        <v>0</v>
      </c>
      <c r="R138" s="357"/>
      <c r="S138" s="357">
        <f>R138*E138*F138*H138*J138*$S$10</f>
        <v>0</v>
      </c>
      <c r="T138" s="97"/>
      <c r="U138" s="400">
        <f>SUM(T138*E138*F138*H138*J138*$U$10)</f>
        <v>0</v>
      </c>
      <c r="V138" s="97"/>
      <c r="W138" s="357">
        <f>SUM(V138*E138*F138*H138*J138*$W$10)</f>
        <v>0</v>
      </c>
      <c r="X138" s="97"/>
      <c r="Y138" s="400">
        <f>SUM(X138*E138*F138*H138*J138*$Y$10)</f>
        <v>0</v>
      </c>
      <c r="Z138" s="357"/>
      <c r="AA138" s="400">
        <f>SUM(Z138*E138*F138*H138*J138*$AA$10)</f>
        <v>0</v>
      </c>
      <c r="AB138" s="357"/>
      <c r="AC138" s="400">
        <f>SUM(AB138*E138*F138*H138*J138*$AC$10)</f>
        <v>0</v>
      </c>
      <c r="AD138" s="357"/>
      <c r="AE138" s="400">
        <f>SUM(AD138*E138*F138*H138*K138*$AE$10)</f>
        <v>0</v>
      </c>
      <c r="AF138" s="357"/>
      <c r="AG138" s="400">
        <f>SUM(AF138*E138*F138*H138*K138*$AG$10)</f>
        <v>0</v>
      </c>
      <c r="AH138" s="97"/>
      <c r="AI138" s="400">
        <f>SUM(AH138*E138*F138*H138*J138*$AI$10)</f>
        <v>0</v>
      </c>
      <c r="AJ138" s="357"/>
      <c r="AK138" s="357">
        <f>SUM(AJ138*E138*F138*H138*J138*$AK$10)</f>
        <v>0</v>
      </c>
      <c r="AL138" s="97">
        <v>1</v>
      </c>
      <c r="AM138" s="400">
        <f>SUM(AL138*E138*F138*H138*J138*$AM$10)</f>
        <v>16870.84</v>
      </c>
      <c r="AN138" s="113"/>
      <c r="AO138" s="400">
        <f>SUM(AN138*E138*F138*H138*J138*$AO$10)</f>
        <v>0</v>
      </c>
      <c r="AP138" s="357"/>
      <c r="AQ138" s="400">
        <f>SUM(E138*F138*H138*J138*AP138*$AQ$10)</f>
        <v>0</v>
      </c>
      <c r="AR138" s="357"/>
      <c r="AS138" s="400">
        <f>SUM(AR138*E138*F138*H138*J138*$AS$10)</f>
        <v>0</v>
      </c>
      <c r="AT138" s="97"/>
      <c r="AU138" s="400">
        <f>SUM(AT138*E138*F138*H138*J138*$AU$10)</f>
        <v>0</v>
      </c>
      <c r="AV138" s="97"/>
      <c r="AW138" s="357">
        <f>SUM(AV138*E138*F138*H138*J138*$AW$10)</f>
        <v>0</v>
      </c>
      <c r="AX138" s="97"/>
      <c r="AY138" s="400">
        <f>SUM(AX138*E138*F138*H138*J138*$AY$10)</f>
        <v>0</v>
      </c>
      <c r="AZ138" s="97"/>
      <c r="BA138" s="400">
        <f>SUM(AZ138*E138*F138*H138*J138*$BA$10)</f>
        <v>0</v>
      </c>
      <c r="BB138" s="97"/>
      <c r="BC138" s="400">
        <f>SUM(BB138*E138*F138*H138*J138*$BC$10)</f>
        <v>0</v>
      </c>
      <c r="BD138" s="97"/>
      <c r="BE138" s="400">
        <f>SUM(BD138*E138*F138*H138*J138*$BE$10)</f>
        <v>0</v>
      </c>
      <c r="BF138" s="97"/>
      <c r="BG138" s="400">
        <f>BF138*E138*F138*H138*J138*$BG$10</f>
        <v>0</v>
      </c>
      <c r="BH138" s="97"/>
      <c r="BI138" s="400">
        <f>BH138*E138*F138*H138*J138*$BI$10</f>
        <v>0</v>
      </c>
      <c r="BJ138" s="97"/>
      <c r="BK138" s="400">
        <f>BJ138*E138*F138*H138*J138*$BK$10</f>
        <v>0</v>
      </c>
      <c r="BL138" s="97"/>
      <c r="BM138" s="400">
        <f>SUM(BL138*E138*F138*H138*J138*$BM$10)</f>
        <v>0</v>
      </c>
      <c r="BN138" s="97">
        <v>413</v>
      </c>
      <c r="BO138" s="400">
        <f>SUM(BN138*E138*F138*H138*J138*$BO$10)</f>
        <v>6967656.919999999</v>
      </c>
      <c r="BP138" s="97"/>
      <c r="BQ138" s="400">
        <f>SUM(BP138*E138*F138*H138*J138*$BQ$10)</f>
        <v>0</v>
      </c>
      <c r="BR138" s="97"/>
      <c r="BS138" s="400">
        <f>SUM(BR138*E138*F138*H138*J138*$BS$10)</f>
        <v>0</v>
      </c>
      <c r="BT138" s="97"/>
      <c r="BU138" s="400">
        <f>SUM(BT138*E138*F138*H138*J138*$BU$10)</f>
        <v>0</v>
      </c>
      <c r="BV138" s="328"/>
      <c r="BW138" s="329">
        <f>BV138*E138*F138*H138*J138*$BW$10</f>
        <v>0</v>
      </c>
      <c r="BX138" s="97">
        <v>5</v>
      </c>
      <c r="BY138" s="400">
        <f>SUM(BX138*E138*F138*H138*J138*$BY$10)</f>
        <v>84354.2</v>
      </c>
      <c r="BZ138" s="357"/>
      <c r="CA138" s="400">
        <f>SUM(BZ138*E138*F138*H138*J138*$CA$10)</f>
        <v>0</v>
      </c>
      <c r="CB138" s="97"/>
      <c r="CC138" s="400">
        <f>SUM(CB138*E138*F138*H138*J138*$CC$10)</f>
        <v>0</v>
      </c>
      <c r="CD138" s="97"/>
      <c r="CE138" s="400">
        <f>SUM(CD138*E138*F138*H138*J138*$CE$10)</f>
        <v>0</v>
      </c>
      <c r="CF138" s="97"/>
      <c r="CG138" s="400">
        <f>CF138*E138*F138*H138*J138*$CG$10</f>
        <v>0</v>
      </c>
      <c r="CH138" s="113">
        <v>1</v>
      </c>
      <c r="CI138" s="400">
        <f>SUM(CH138*E138*F138*H138*J138*$CI$10)</f>
        <v>16870.84</v>
      </c>
      <c r="CJ138" s="357"/>
      <c r="CK138" s="400">
        <f>SUM(CJ138*E138*F138*H138*K138*$CK$10)</f>
        <v>0</v>
      </c>
      <c r="CL138" s="97"/>
      <c r="CM138" s="400">
        <f>SUM(CL138*E138*F138*H138*K138*$CM$10)</f>
        <v>0</v>
      </c>
      <c r="CN138" s="97"/>
      <c r="CO138" s="400">
        <f>SUM(CN138*E138*F138*H138*K138*$CO$10)</f>
        <v>0</v>
      </c>
      <c r="CP138" s="357"/>
      <c r="CQ138" s="400">
        <f>SUM(CP138*E138*F138*H138*K138*$CQ$10)</f>
        <v>0</v>
      </c>
      <c r="CR138" s="357">
        <v>7</v>
      </c>
      <c r="CS138" s="400">
        <f>SUM(CR138*E138*F138*H138*K138*$CS$10)</f>
        <v>141715.05599999998</v>
      </c>
      <c r="CT138" s="357"/>
      <c r="CU138" s="400">
        <f>SUM(CT138*E138*F138*H138*K138*$CU$10)</f>
        <v>0</v>
      </c>
      <c r="CV138" s="97"/>
      <c r="CW138" s="400">
        <f>SUM(CV138*E138*F138*H138*K138*$CW$10)</f>
        <v>0</v>
      </c>
      <c r="CX138" s="97"/>
      <c r="CY138" s="400">
        <f>SUM(CX138*E138*F138*H138*K138*$CY$10)</f>
        <v>0</v>
      </c>
      <c r="CZ138" s="97">
        <v>170</v>
      </c>
      <c r="DA138" s="400">
        <f>SUM(CZ138*E138*F138*H138*K138*$DA$10)</f>
        <v>3441651.36</v>
      </c>
      <c r="DB138" s="357"/>
      <c r="DC138" s="400">
        <f>SUM(DB138*E138*F138*H138*K138*$DC$10)</f>
        <v>0</v>
      </c>
      <c r="DD138" s="97"/>
      <c r="DE138" s="400">
        <f>SUM(DD138*E138*F138*H138*K138*$DE$10)</f>
        <v>0</v>
      </c>
      <c r="DF138" s="97">
        <v>1</v>
      </c>
      <c r="DG138" s="400">
        <f>SUM(DF138*E138*F138*H138*K138*$DG$10)</f>
        <v>20245.008000000002</v>
      </c>
      <c r="DH138" s="97"/>
      <c r="DI138" s="400">
        <f>SUM(DH138*E138*F138*H138*K138*$DI$10)</f>
        <v>0</v>
      </c>
      <c r="DJ138" s="97"/>
      <c r="DK138" s="400">
        <f>SUM(DJ138*E138*F138*H138*K138*$DK$10)</f>
        <v>0</v>
      </c>
      <c r="DL138" s="97"/>
      <c r="DM138" s="400">
        <f>SUM(DL138*E138*F138*H138*K138*$DM$10)</f>
        <v>0</v>
      </c>
      <c r="DN138" s="97"/>
      <c r="DO138" s="400">
        <f>DN138*E138*F138*H138*K138*$DO$10</f>
        <v>0</v>
      </c>
      <c r="DP138" s="97">
        <v>1</v>
      </c>
      <c r="DQ138" s="400">
        <f>SUM(DP138*E138*F138*H138*K138*$DQ$10)</f>
        <v>20245.008000000002</v>
      </c>
      <c r="DR138" s="97"/>
      <c r="DS138" s="400">
        <f>SUM(DR138*E138*F138*H138*K138*$DS$10)</f>
        <v>0</v>
      </c>
      <c r="DT138" s="97"/>
      <c r="DU138" s="400">
        <f>SUM(DT138*E138*F138*H138*L138*$DU$10)</f>
        <v>0</v>
      </c>
      <c r="DV138" s="97"/>
      <c r="DW138" s="400">
        <f>SUM(DV138*E138*F138*H138*M138*$DW$10)</f>
        <v>0</v>
      </c>
      <c r="DX138" s="113"/>
      <c r="DY138" s="400">
        <f>SUM(DX138*E138*F138*H138*J138*$DY$10)</f>
        <v>0</v>
      </c>
      <c r="DZ138" s="97"/>
      <c r="EA138" s="401">
        <f>SUM(DZ138*E138*F138*H138*J138*$EA$10)</f>
        <v>0</v>
      </c>
      <c r="EB138" s="97"/>
      <c r="EC138" s="400">
        <f>SUM(EB138*E138*F138*H138*J138*$EC$10)</f>
        <v>0</v>
      </c>
      <c r="ED138" s="97"/>
      <c r="EE138" s="400">
        <f>SUM(ED138*E138*F138*H138*J138*$EE$10)</f>
        <v>0</v>
      </c>
      <c r="EF138" s="97"/>
      <c r="EG138" s="400">
        <f>EF138*E138*F138*H138*J138*$EG$10</f>
        <v>0</v>
      </c>
      <c r="EH138" s="97"/>
      <c r="EI138" s="400">
        <f>EH138*E138*F138*H138*J138*$EI$10</f>
        <v>0</v>
      </c>
      <c r="EJ138" s="97"/>
      <c r="EK138" s="400"/>
      <c r="EL138" s="402">
        <f>SUM(N138,X138,P138,R138,Z138,T138,V138,AB138,AD138,AF138,AH138,AJ138,AP138,AR138,AT138,AN138,CJ138,CP138,CT138,BX138,BZ138,CZ138,DB138,DD138,DF138,DH138,DJ138,DL138,AV138,AL138,AX138,AZ138,BB138,BD138,BF138,BH138,BJ138,BL138,BN138,BP138,BR138,EB138,ED138,DX138,DZ138,BT138,BV138,CR138,CL138,CN138,CV138,CX138,CB138,CD138,CF138,CH138,DN138,DP138,DR138,DT138,DV138,EF138,EH138,EJ138)</f>
        <v>599</v>
      </c>
      <c r="EM138" s="402">
        <f>SUM(O138,Y138,Q138,S138,AA138,U138,W138,AC138,AE138,AG138,AI138,AK138,AQ138,AS138,AU138,AO138,CK138,CQ138,CU138,BY138,CA138,DA138,DC138,DE138,DG138,DI138,DK138,DM138,AW138,AM138,AY138,BA138,BC138,BE138,BG138,BI138,BK138,BM138,BO138,BQ138,BS138,EC138,EE138,DY138,EA138,BU138,BW138,CS138,CM138,CO138,CW138,CY138,CC138,CE138,CG138,CI138,DO138,DQ138,DS138,DU138,DW138,EG138,EI138,EK138)</f>
        <v>10709609.231999997</v>
      </c>
    </row>
    <row r="139" spans="1:143" s="355" customFormat="1" x14ac:dyDescent="0.25">
      <c r="A139" s="91">
        <v>23</v>
      </c>
      <c r="B139" s="91"/>
      <c r="C139" s="245" t="s">
        <v>1107</v>
      </c>
      <c r="D139" s="243" t="s">
        <v>578</v>
      </c>
      <c r="E139" s="246">
        <v>13540</v>
      </c>
      <c r="F139" s="157">
        <v>0.9</v>
      </c>
      <c r="G139" s="157"/>
      <c r="H139" s="236">
        <v>1</v>
      </c>
      <c r="I139" s="68"/>
      <c r="J139" s="95">
        <v>1.4</v>
      </c>
      <c r="K139" s="95">
        <v>1.68</v>
      </c>
      <c r="L139" s="95">
        <v>2.23</v>
      </c>
      <c r="M139" s="96">
        <v>2.57</v>
      </c>
      <c r="N139" s="113">
        <f>N140</f>
        <v>0</v>
      </c>
      <c r="O139" s="399">
        <f t="shared" ref="O139:BZ139" si="312">O140</f>
        <v>0</v>
      </c>
      <c r="P139" s="399">
        <f t="shared" si="312"/>
        <v>0</v>
      </c>
      <c r="Q139" s="399">
        <f t="shared" si="312"/>
        <v>0</v>
      </c>
      <c r="R139" s="399">
        <f t="shared" si="312"/>
        <v>0</v>
      </c>
      <c r="S139" s="399">
        <f t="shared" si="312"/>
        <v>0</v>
      </c>
      <c r="T139" s="113">
        <f t="shared" si="312"/>
        <v>0</v>
      </c>
      <c r="U139" s="399">
        <f t="shared" si="312"/>
        <v>0</v>
      </c>
      <c r="V139" s="113">
        <f t="shared" si="312"/>
        <v>0</v>
      </c>
      <c r="W139" s="399">
        <f t="shared" si="312"/>
        <v>0</v>
      </c>
      <c r="X139" s="113">
        <f t="shared" si="312"/>
        <v>0</v>
      </c>
      <c r="Y139" s="399">
        <f t="shared" si="312"/>
        <v>0</v>
      </c>
      <c r="Z139" s="399">
        <f t="shared" si="312"/>
        <v>9</v>
      </c>
      <c r="AA139" s="399">
        <f t="shared" si="312"/>
        <v>153543.59999999998</v>
      </c>
      <c r="AB139" s="399">
        <f t="shared" si="312"/>
        <v>22</v>
      </c>
      <c r="AC139" s="399">
        <f t="shared" si="312"/>
        <v>375328.8</v>
      </c>
      <c r="AD139" s="399">
        <f t="shared" si="312"/>
        <v>0</v>
      </c>
      <c r="AE139" s="399">
        <f t="shared" si="312"/>
        <v>0</v>
      </c>
      <c r="AF139" s="399">
        <f t="shared" si="312"/>
        <v>8</v>
      </c>
      <c r="AG139" s="399">
        <f t="shared" si="312"/>
        <v>163779.84</v>
      </c>
      <c r="AH139" s="113">
        <f t="shared" si="312"/>
        <v>0</v>
      </c>
      <c r="AI139" s="399">
        <f t="shared" si="312"/>
        <v>0</v>
      </c>
      <c r="AJ139" s="399">
        <f t="shared" si="312"/>
        <v>0</v>
      </c>
      <c r="AK139" s="399">
        <f t="shared" si="312"/>
        <v>0</v>
      </c>
      <c r="AL139" s="113">
        <f t="shared" si="312"/>
        <v>1</v>
      </c>
      <c r="AM139" s="399">
        <f t="shared" si="312"/>
        <v>17060.399999999998</v>
      </c>
      <c r="AN139" s="113">
        <f t="shared" si="312"/>
        <v>12</v>
      </c>
      <c r="AO139" s="399">
        <f t="shared" si="312"/>
        <v>204724.8</v>
      </c>
      <c r="AP139" s="399">
        <f t="shared" si="312"/>
        <v>0</v>
      </c>
      <c r="AQ139" s="399">
        <f t="shared" si="312"/>
        <v>0</v>
      </c>
      <c r="AR139" s="399">
        <f t="shared" si="312"/>
        <v>0</v>
      </c>
      <c r="AS139" s="399">
        <f t="shared" si="312"/>
        <v>0</v>
      </c>
      <c r="AT139" s="113">
        <f t="shared" si="312"/>
        <v>0</v>
      </c>
      <c r="AU139" s="399">
        <f t="shared" si="312"/>
        <v>0</v>
      </c>
      <c r="AV139" s="113">
        <f t="shared" si="312"/>
        <v>2</v>
      </c>
      <c r="AW139" s="399">
        <f t="shared" si="312"/>
        <v>34120.799999999996</v>
      </c>
      <c r="AX139" s="113">
        <f t="shared" si="312"/>
        <v>30</v>
      </c>
      <c r="AY139" s="399">
        <f t="shared" si="312"/>
        <v>511811.99999999994</v>
      </c>
      <c r="AZ139" s="113">
        <f t="shared" si="312"/>
        <v>8</v>
      </c>
      <c r="BA139" s="399">
        <f t="shared" si="312"/>
        <v>136483.19999999998</v>
      </c>
      <c r="BB139" s="113">
        <f t="shared" si="312"/>
        <v>0</v>
      </c>
      <c r="BC139" s="399">
        <f t="shared" si="312"/>
        <v>0</v>
      </c>
      <c r="BD139" s="113">
        <f t="shared" si="312"/>
        <v>52</v>
      </c>
      <c r="BE139" s="399">
        <f t="shared" si="312"/>
        <v>887140.79999999993</v>
      </c>
      <c r="BF139" s="113">
        <f t="shared" si="312"/>
        <v>16</v>
      </c>
      <c r="BG139" s="399">
        <f t="shared" si="312"/>
        <v>272966.39999999997</v>
      </c>
      <c r="BH139" s="113">
        <f t="shared" si="312"/>
        <v>0</v>
      </c>
      <c r="BI139" s="399">
        <f t="shared" si="312"/>
        <v>0</v>
      </c>
      <c r="BJ139" s="113">
        <f t="shared" si="312"/>
        <v>0</v>
      </c>
      <c r="BK139" s="399">
        <f t="shared" si="312"/>
        <v>0</v>
      </c>
      <c r="BL139" s="113">
        <f t="shared" si="312"/>
        <v>380</v>
      </c>
      <c r="BM139" s="399">
        <f t="shared" si="312"/>
        <v>6482952</v>
      </c>
      <c r="BN139" s="113">
        <f t="shared" si="312"/>
        <v>159</v>
      </c>
      <c r="BO139" s="399">
        <f t="shared" si="312"/>
        <v>2712603.5999999996</v>
      </c>
      <c r="BP139" s="113">
        <f t="shared" si="312"/>
        <v>108</v>
      </c>
      <c r="BQ139" s="399">
        <f t="shared" si="312"/>
        <v>1842523.2</v>
      </c>
      <c r="BR139" s="113">
        <f t="shared" si="312"/>
        <v>379</v>
      </c>
      <c r="BS139" s="399">
        <f t="shared" si="312"/>
        <v>6465891.5999999996</v>
      </c>
      <c r="BT139" s="113">
        <f t="shared" si="312"/>
        <v>0</v>
      </c>
      <c r="BU139" s="399">
        <f t="shared" si="312"/>
        <v>0</v>
      </c>
      <c r="BV139" s="365">
        <f t="shared" si="312"/>
        <v>5</v>
      </c>
      <c r="BW139" s="365">
        <f t="shared" si="312"/>
        <v>85302</v>
      </c>
      <c r="BX139" s="113">
        <f t="shared" si="312"/>
        <v>100</v>
      </c>
      <c r="BY139" s="399">
        <f t="shared" si="312"/>
        <v>1706040</v>
      </c>
      <c r="BZ139" s="399">
        <f t="shared" si="312"/>
        <v>4</v>
      </c>
      <c r="CA139" s="399">
        <f t="shared" ref="CA139:EM139" si="313">CA140</f>
        <v>68241.599999999991</v>
      </c>
      <c r="CB139" s="113">
        <f t="shared" si="313"/>
        <v>36</v>
      </c>
      <c r="CC139" s="399">
        <f t="shared" si="313"/>
        <v>614174.39999999991</v>
      </c>
      <c r="CD139" s="113">
        <f t="shared" si="313"/>
        <v>294</v>
      </c>
      <c r="CE139" s="399">
        <f t="shared" si="313"/>
        <v>5015757.5999999996</v>
      </c>
      <c r="CF139" s="113">
        <f t="shared" si="313"/>
        <v>92</v>
      </c>
      <c r="CG139" s="399">
        <f t="shared" si="313"/>
        <v>1569556.7999999998</v>
      </c>
      <c r="CH139" s="113">
        <f t="shared" si="313"/>
        <v>260</v>
      </c>
      <c r="CI139" s="399">
        <f t="shared" si="313"/>
        <v>4435704</v>
      </c>
      <c r="CJ139" s="399">
        <f t="shared" si="313"/>
        <v>120</v>
      </c>
      <c r="CK139" s="399">
        <f t="shared" si="313"/>
        <v>2456697.6</v>
      </c>
      <c r="CL139" s="113">
        <f t="shared" si="313"/>
        <v>0</v>
      </c>
      <c r="CM139" s="399">
        <f t="shared" si="313"/>
        <v>0</v>
      </c>
      <c r="CN139" s="113">
        <f t="shared" si="313"/>
        <v>0</v>
      </c>
      <c r="CO139" s="399">
        <f t="shared" si="313"/>
        <v>0</v>
      </c>
      <c r="CP139" s="399">
        <f t="shared" si="313"/>
        <v>53</v>
      </c>
      <c r="CQ139" s="399">
        <f t="shared" si="313"/>
        <v>1085041.44</v>
      </c>
      <c r="CR139" s="399">
        <f t="shared" si="313"/>
        <v>25</v>
      </c>
      <c r="CS139" s="399">
        <f t="shared" si="313"/>
        <v>511812</v>
      </c>
      <c r="CT139" s="399">
        <f t="shared" si="313"/>
        <v>0</v>
      </c>
      <c r="CU139" s="399">
        <f t="shared" si="313"/>
        <v>0</v>
      </c>
      <c r="CV139" s="113">
        <f t="shared" si="313"/>
        <v>0</v>
      </c>
      <c r="CW139" s="399">
        <f t="shared" si="313"/>
        <v>0</v>
      </c>
      <c r="CX139" s="113">
        <f t="shared" si="313"/>
        <v>10</v>
      </c>
      <c r="CY139" s="399">
        <f t="shared" si="313"/>
        <v>204724.8</v>
      </c>
      <c r="CZ139" s="113">
        <f t="shared" si="313"/>
        <v>57</v>
      </c>
      <c r="DA139" s="399">
        <f t="shared" si="313"/>
        <v>1166931.3599999999</v>
      </c>
      <c r="DB139" s="399">
        <f t="shared" si="313"/>
        <v>7</v>
      </c>
      <c r="DC139" s="399">
        <f t="shared" si="313"/>
        <v>143307.35999999999</v>
      </c>
      <c r="DD139" s="113">
        <f t="shared" si="313"/>
        <v>30</v>
      </c>
      <c r="DE139" s="399">
        <f t="shared" si="313"/>
        <v>614174.4</v>
      </c>
      <c r="DF139" s="113">
        <f t="shared" si="313"/>
        <v>275</v>
      </c>
      <c r="DG139" s="399">
        <f t="shared" si="313"/>
        <v>5629932</v>
      </c>
      <c r="DH139" s="113">
        <f t="shared" si="313"/>
        <v>30</v>
      </c>
      <c r="DI139" s="399">
        <f t="shared" si="313"/>
        <v>614174.4</v>
      </c>
      <c r="DJ139" s="113">
        <f t="shared" si="313"/>
        <v>61</v>
      </c>
      <c r="DK139" s="399">
        <f t="shared" si="313"/>
        <v>1248821.28</v>
      </c>
      <c r="DL139" s="113">
        <f t="shared" si="313"/>
        <v>4</v>
      </c>
      <c r="DM139" s="399">
        <f t="shared" si="313"/>
        <v>81889.919999999998</v>
      </c>
      <c r="DN139" s="113">
        <f t="shared" si="313"/>
        <v>10</v>
      </c>
      <c r="DO139" s="399">
        <f t="shared" si="313"/>
        <v>204724.8</v>
      </c>
      <c r="DP139" s="113">
        <f t="shared" si="313"/>
        <v>14</v>
      </c>
      <c r="DQ139" s="399">
        <f t="shared" si="313"/>
        <v>286614.71999999997</v>
      </c>
      <c r="DR139" s="113">
        <f t="shared" si="313"/>
        <v>6</v>
      </c>
      <c r="DS139" s="399">
        <f t="shared" si="313"/>
        <v>122834.87999999999</v>
      </c>
      <c r="DT139" s="113">
        <f t="shared" si="313"/>
        <v>5</v>
      </c>
      <c r="DU139" s="399">
        <f t="shared" si="313"/>
        <v>135873.9</v>
      </c>
      <c r="DV139" s="113">
        <f t="shared" si="313"/>
        <v>3</v>
      </c>
      <c r="DW139" s="399">
        <f t="shared" si="313"/>
        <v>93954.06</v>
      </c>
      <c r="DX139" s="113">
        <f t="shared" si="313"/>
        <v>0</v>
      </c>
      <c r="DY139" s="399">
        <f t="shared" si="313"/>
        <v>0</v>
      </c>
      <c r="DZ139" s="113">
        <f t="shared" si="313"/>
        <v>0</v>
      </c>
      <c r="EA139" s="399">
        <f t="shared" si="313"/>
        <v>0</v>
      </c>
      <c r="EB139" s="113">
        <f t="shared" si="313"/>
        <v>0</v>
      </c>
      <c r="EC139" s="399">
        <f t="shared" si="313"/>
        <v>0</v>
      </c>
      <c r="ED139" s="113">
        <f t="shared" si="313"/>
        <v>0</v>
      </c>
      <c r="EE139" s="399">
        <f t="shared" si="313"/>
        <v>0</v>
      </c>
      <c r="EF139" s="113">
        <f t="shared" si="313"/>
        <v>0</v>
      </c>
      <c r="EG139" s="399">
        <f t="shared" si="313"/>
        <v>0</v>
      </c>
      <c r="EH139" s="113">
        <f t="shared" si="313"/>
        <v>0</v>
      </c>
      <c r="EI139" s="399">
        <f t="shared" si="313"/>
        <v>0</v>
      </c>
      <c r="EJ139" s="113"/>
      <c r="EK139" s="399"/>
      <c r="EL139" s="399">
        <f t="shared" si="313"/>
        <v>2687</v>
      </c>
      <c r="EM139" s="399">
        <f t="shared" si="313"/>
        <v>48357216.359999992</v>
      </c>
    </row>
    <row r="140" spans="1:143" s="355" customFormat="1" x14ac:dyDescent="0.25">
      <c r="A140" s="91"/>
      <c r="B140" s="91">
        <v>96</v>
      </c>
      <c r="C140" s="245" t="s">
        <v>1108</v>
      </c>
      <c r="D140" s="168" t="s">
        <v>1109</v>
      </c>
      <c r="E140" s="246">
        <v>13540</v>
      </c>
      <c r="F140" s="93">
        <v>0.9</v>
      </c>
      <c r="G140" s="93"/>
      <c r="H140" s="247">
        <v>1</v>
      </c>
      <c r="I140" s="248"/>
      <c r="J140" s="95">
        <v>1.4</v>
      </c>
      <c r="K140" s="95">
        <v>1.68</v>
      </c>
      <c r="L140" s="95">
        <v>2.23</v>
      </c>
      <c r="M140" s="96">
        <v>2.57</v>
      </c>
      <c r="N140" s="97"/>
      <c r="O140" s="400">
        <f>N140*E140*F140*H140*J140*$O$10</f>
        <v>0</v>
      </c>
      <c r="P140" s="366"/>
      <c r="Q140" s="400">
        <f>P140*E140*F140*H140*J140*$Q$10</f>
        <v>0</v>
      </c>
      <c r="R140" s="357"/>
      <c r="S140" s="357">
        <f>R140*E140*F140*H140*J140*$S$10</f>
        <v>0</v>
      </c>
      <c r="T140" s="97"/>
      <c r="U140" s="400">
        <f>SUM(T140*E140*F140*H140*J140*$U$10)</f>
        <v>0</v>
      </c>
      <c r="V140" s="97"/>
      <c r="W140" s="357">
        <f>SUM(V140*E140*F140*H140*J140*$W$10)</f>
        <v>0</v>
      </c>
      <c r="X140" s="97"/>
      <c r="Y140" s="400">
        <f>SUM(X140*E140*F140*H140*J140*$Y$10)</f>
        <v>0</v>
      </c>
      <c r="Z140" s="357">
        <v>9</v>
      </c>
      <c r="AA140" s="400">
        <f>SUM(Z140*E140*F140*H140*J140*$AA$10)</f>
        <v>153543.59999999998</v>
      </c>
      <c r="AB140" s="357">
        <v>22</v>
      </c>
      <c r="AC140" s="400">
        <f>SUM(AB140*E140*F140*H140*J140*$AC$10)</f>
        <v>375328.8</v>
      </c>
      <c r="AD140" s="357"/>
      <c r="AE140" s="400">
        <f>SUM(AD140*E140*F140*H140*K140*$AE$10)</f>
        <v>0</v>
      </c>
      <c r="AF140" s="357">
        <v>8</v>
      </c>
      <c r="AG140" s="400">
        <f>SUM(AF140*E140*F140*H140*K140*$AG$10)</f>
        <v>163779.84</v>
      </c>
      <c r="AH140" s="97"/>
      <c r="AI140" s="400">
        <f>SUM(AH140*E140*F140*H140*J140*$AI$10)</f>
        <v>0</v>
      </c>
      <c r="AJ140" s="357"/>
      <c r="AK140" s="357">
        <f>SUM(AJ140*E140*F140*H140*J140*$AK$10)</f>
        <v>0</v>
      </c>
      <c r="AL140" s="97">
        <v>1</v>
      </c>
      <c r="AM140" s="400">
        <f>SUM(AL140*E140*F140*H140*J140*$AM$10)</f>
        <v>17060.399999999998</v>
      </c>
      <c r="AN140" s="113">
        <v>12</v>
      </c>
      <c r="AO140" s="400">
        <f>SUM(AN140*E140*F140*H140*J140*$AO$10)</f>
        <v>204724.8</v>
      </c>
      <c r="AP140" s="357"/>
      <c r="AQ140" s="400">
        <f>SUM(E140*F140*H140*J140*AP140*$AQ$10)</f>
        <v>0</v>
      </c>
      <c r="AR140" s="357"/>
      <c r="AS140" s="400">
        <f>SUM(AR140*E140*F140*H140*J140*$AS$10)</f>
        <v>0</v>
      </c>
      <c r="AT140" s="97"/>
      <c r="AU140" s="400">
        <f>SUM(AT140*E140*F140*H140*J140*$AU$10)</f>
        <v>0</v>
      </c>
      <c r="AV140" s="97">
        <v>2</v>
      </c>
      <c r="AW140" s="357">
        <f>SUM(AV140*E140*F140*H140*J140*$AW$10)</f>
        <v>34120.799999999996</v>
      </c>
      <c r="AX140" s="97">
        <v>30</v>
      </c>
      <c r="AY140" s="400">
        <f>SUM(AX140*E140*F140*H140*J140*$AY$10)</f>
        <v>511811.99999999994</v>
      </c>
      <c r="AZ140" s="97">
        <v>8</v>
      </c>
      <c r="BA140" s="400">
        <f>SUM(AZ140*E140*F140*H140*J140*$BA$10)</f>
        <v>136483.19999999998</v>
      </c>
      <c r="BB140" s="97"/>
      <c r="BC140" s="400">
        <f>SUM(BB140*E140*F140*H140*J140*$BC$10)</f>
        <v>0</v>
      </c>
      <c r="BD140" s="97">
        <v>52</v>
      </c>
      <c r="BE140" s="400">
        <f>SUM(BD140*E140*F140*H140*J140*$BE$10)</f>
        <v>887140.79999999993</v>
      </c>
      <c r="BF140" s="97">
        <v>16</v>
      </c>
      <c r="BG140" s="400">
        <f>BF140*E140*F140*H140*J140*$BG$10</f>
        <v>272966.39999999997</v>
      </c>
      <c r="BH140" s="97"/>
      <c r="BI140" s="400">
        <f>BH140*E140*F140*H140*J140*$BI$10</f>
        <v>0</v>
      </c>
      <c r="BJ140" s="97"/>
      <c r="BK140" s="400">
        <f>BJ140*E140*F140*H140*J140*$BK$10</f>
        <v>0</v>
      </c>
      <c r="BL140" s="97">
        <v>380</v>
      </c>
      <c r="BM140" s="400">
        <f>SUM(BL140*E140*F140*H140*J140*$BM$10)</f>
        <v>6482952</v>
      </c>
      <c r="BN140" s="97">
        <v>159</v>
      </c>
      <c r="BO140" s="400">
        <f>SUM(BN140*E140*F140*H140*J140*$BO$10)</f>
        <v>2712603.5999999996</v>
      </c>
      <c r="BP140" s="97">
        <v>108</v>
      </c>
      <c r="BQ140" s="400">
        <f>SUM(BP140*E140*F140*H140*J140*$BQ$10)</f>
        <v>1842523.2</v>
      </c>
      <c r="BR140" s="97">
        <v>379</v>
      </c>
      <c r="BS140" s="400">
        <f>SUM(BR140*E140*F140*H140*J140*$BS$10)</f>
        <v>6465891.5999999996</v>
      </c>
      <c r="BT140" s="97"/>
      <c r="BU140" s="400">
        <f>SUM(BT140*E140*F140*H140*J140*$BU$10)</f>
        <v>0</v>
      </c>
      <c r="BV140" s="328">
        <v>5</v>
      </c>
      <c r="BW140" s="329">
        <f>BV140*E140*F140*H140*J140*$BW$10</f>
        <v>85302</v>
      </c>
      <c r="BX140" s="97">
        <v>100</v>
      </c>
      <c r="BY140" s="400">
        <f>SUM(BX140*E140*F140*H140*J140*$BY$10)</f>
        <v>1706040</v>
      </c>
      <c r="BZ140" s="357">
        <v>4</v>
      </c>
      <c r="CA140" s="400">
        <f>SUM(BZ140*E140*F140*H140*J140*$CA$10)</f>
        <v>68241.599999999991</v>
      </c>
      <c r="CB140" s="97">
        <v>36</v>
      </c>
      <c r="CC140" s="400">
        <f>SUM(CB140*E140*F140*H140*J140*$CC$10)</f>
        <v>614174.39999999991</v>
      </c>
      <c r="CD140" s="97">
        <v>294</v>
      </c>
      <c r="CE140" s="400">
        <f>SUM(CD140*E140*F140*H140*J140*$CE$10)</f>
        <v>5015757.5999999996</v>
      </c>
      <c r="CF140" s="97">
        <v>92</v>
      </c>
      <c r="CG140" s="400">
        <f>CF140*E140*F140*H140*J140*$CG$10</f>
        <v>1569556.7999999998</v>
      </c>
      <c r="CH140" s="97">
        <v>260</v>
      </c>
      <c r="CI140" s="400">
        <f>SUM(CH140*E140*F140*H140*J140*$CI$10)</f>
        <v>4435704</v>
      </c>
      <c r="CJ140" s="357">
        <v>120</v>
      </c>
      <c r="CK140" s="400">
        <f>SUM(CJ140*E140*F140*H140*K140*$CK$10)</f>
        <v>2456697.6</v>
      </c>
      <c r="CL140" s="97"/>
      <c r="CM140" s="400">
        <f>SUM(CL140*E140*F140*H140*K140*$CM$10)</f>
        <v>0</v>
      </c>
      <c r="CN140" s="97"/>
      <c r="CO140" s="400">
        <f>SUM(CN140*E140*F140*H140*K140*$CO$10)</f>
        <v>0</v>
      </c>
      <c r="CP140" s="357">
        <v>53</v>
      </c>
      <c r="CQ140" s="400">
        <f>SUM(CP140*E140*F140*H140*K140*$CQ$10)</f>
        <v>1085041.44</v>
      </c>
      <c r="CR140" s="357">
        <v>25</v>
      </c>
      <c r="CS140" s="400">
        <f>SUM(CR140*E140*F140*H140*K140*$CS$10)</f>
        <v>511812</v>
      </c>
      <c r="CT140" s="357"/>
      <c r="CU140" s="400">
        <f>SUM(CT140*E140*F140*H140*K140*$CU$10)</f>
        <v>0</v>
      </c>
      <c r="CV140" s="97"/>
      <c r="CW140" s="400">
        <f>SUM(CV140*E140*F140*H140*K140*$CW$10)</f>
        <v>0</v>
      </c>
      <c r="CX140" s="97">
        <v>10</v>
      </c>
      <c r="CY140" s="400">
        <f>SUM(CX140*E140*F140*H140*K140*$CY$10)</f>
        <v>204724.8</v>
      </c>
      <c r="CZ140" s="97">
        <v>57</v>
      </c>
      <c r="DA140" s="400">
        <f>SUM(CZ140*E140*F140*H140*K140*$DA$10)</f>
        <v>1166931.3599999999</v>
      </c>
      <c r="DB140" s="357">
        <v>7</v>
      </c>
      <c r="DC140" s="400">
        <f>SUM(DB140*E140*F140*H140*K140*$DC$10)</f>
        <v>143307.35999999999</v>
      </c>
      <c r="DD140" s="97">
        <v>30</v>
      </c>
      <c r="DE140" s="400">
        <f>SUM(DD140*E140*F140*H140*K140*$DE$10)</f>
        <v>614174.4</v>
      </c>
      <c r="DF140" s="97">
        <v>275</v>
      </c>
      <c r="DG140" s="400">
        <f>SUM(DF140*E140*F140*H140*K140*$DG$10)</f>
        <v>5629932</v>
      </c>
      <c r="DH140" s="97">
        <v>30</v>
      </c>
      <c r="DI140" s="400">
        <f>SUM(DH140*E140*F140*H140*K140*$DI$10)</f>
        <v>614174.4</v>
      </c>
      <c r="DJ140" s="97">
        <v>61</v>
      </c>
      <c r="DK140" s="400">
        <f>SUM(DJ140*E140*F140*H140*K140*$DK$10)</f>
        <v>1248821.28</v>
      </c>
      <c r="DL140" s="97">
        <v>4</v>
      </c>
      <c r="DM140" s="400">
        <f>SUM(DL140*E140*F140*H140*K140*$DM$10)</f>
        <v>81889.919999999998</v>
      </c>
      <c r="DN140" s="97">
        <v>10</v>
      </c>
      <c r="DO140" s="400">
        <f>DN140*E140*F140*H140*K140*$DO$10</f>
        <v>204724.8</v>
      </c>
      <c r="DP140" s="97">
        <v>14</v>
      </c>
      <c r="DQ140" s="400">
        <f>SUM(DP140*E140*F140*H140*K140*$DQ$10)</f>
        <v>286614.71999999997</v>
      </c>
      <c r="DR140" s="97">
        <v>6</v>
      </c>
      <c r="DS140" s="400">
        <f>SUM(DR140*E140*F140*H140*K140*$DS$10)</f>
        <v>122834.87999999999</v>
      </c>
      <c r="DT140" s="97">
        <v>5</v>
      </c>
      <c r="DU140" s="400">
        <f>SUM(DT140*E140*F140*H140*L140*$DU$10)</f>
        <v>135873.9</v>
      </c>
      <c r="DV140" s="97">
        <v>3</v>
      </c>
      <c r="DW140" s="400">
        <f>SUM(DV140*E140*F140*H140*M140*$DW$10)</f>
        <v>93954.06</v>
      </c>
      <c r="DX140" s="113"/>
      <c r="DY140" s="400">
        <f>SUM(DX140*E140*F140*H140*J140*$DY$10)</f>
        <v>0</v>
      </c>
      <c r="DZ140" s="97"/>
      <c r="EA140" s="401">
        <f>SUM(DZ140*E140*F140*H140*J140*$EA$10)</f>
        <v>0</v>
      </c>
      <c r="EB140" s="97"/>
      <c r="EC140" s="400">
        <f>SUM(EB140*E140*F140*H140*J140*$EC$10)</f>
        <v>0</v>
      </c>
      <c r="ED140" s="97"/>
      <c r="EE140" s="400">
        <f>SUM(ED140*E140*F140*H140*J140*$EE$10)</f>
        <v>0</v>
      </c>
      <c r="EF140" s="97"/>
      <c r="EG140" s="400">
        <f>EF140*E140*F140*H140*J140*$EG$10</f>
        <v>0</v>
      </c>
      <c r="EH140" s="97"/>
      <c r="EI140" s="400">
        <f>EH140*E140*F140*H140*J140*$EI$10</f>
        <v>0</v>
      </c>
      <c r="EJ140" s="97"/>
      <c r="EK140" s="400"/>
      <c r="EL140" s="402">
        <f>SUM(N140,X140,P140,R140,Z140,T140,V140,AB140,AD140,AF140,AH140,AJ140,AP140,AR140,AT140,AN140,CJ140,CP140,CT140,BX140,BZ140,CZ140,DB140,DD140,DF140,DH140,DJ140,DL140,AV140,AL140,AX140,AZ140,BB140,BD140,BF140,BH140,BJ140,BL140,BN140,BP140,BR140,EB140,ED140,DX140,DZ140,BT140,BV140,CR140,CL140,CN140,CV140,CX140,CB140,CD140,CF140,CH140,DN140,DP140,DR140,DT140,DV140,EF140,EH140,EJ140)</f>
        <v>2687</v>
      </c>
      <c r="EM140" s="402">
        <f>SUM(O140,Y140,Q140,S140,AA140,U140,W140,AC140,AE140,AG140,AI140,AK140,AQ140,AS140,AU140,AO140,CK140,CQ140,CU140,BY140,CA140,DA140,DC140,DE140,DG140,DI140,DK140,DM140,AW140,AM140,AY140,BA140,BC140,BE140,BG140,BI140,BK140,BM140,BO140,BQ140,BS140,EC140,EE140,DY140,EA140,BU140,BW140,CS140,CM140,CO140,CW140,CY140,CC140,CE140,CG140,CI140,DO140,DQ140,DS140,DU140,DW140,EG140,EI140,EK140)</f>
        <v>48357216.359999992</v>
      </c>
    </row>
    <row r="141" spans="1:143" s="355" customFormat="1" x14ac:dyDescent="0.25">
      <c r="A141" s="91">
        <v>24</v>
      </c>
      <c r="B141" s="91"/>
      <c r="C141" s="245" t="s">
        <v>1110</v>
      </c>
      <c r="D141" s="243" t="s">
        <v>591</v>
      </c>
      <c r="E141" s="246">
        <v>13540</v>
      </c>
      <c r="F141" s="157">
        <v>1.46</v>
      </c>
      <c r="G141" s="157"/>
      <c r="H141" s="236">
        <v>1</v>
      </c>
      <c r="I141" s="68"/>
      <c r="J141" s="95">
        <v>1.4</v>
      </c>
      <c r="K141" s="95">
        <v>1.68</v>
      </c>
      <c r="L141" s="95">
        <v>2.23</v>
      </c>
      <c r="M141" s="96">
        <v>2.57</v>
      </c>
      <c r="N141" s="113">
        <f>N142</f>
        <v>3</v>
      </c>
      <c r="O141" s="399">
        <f t="shared" ref="O141:BZ141" si="314">O142</f>
        <v>83027.279999999984</v>
      </c>
      <c r="P141" s="399">
        <f t="shared" si="314"/>
        <v>0</v>
      </c>
      <c r="Q141" s="399">
        <f t="shared" si="314"/>
        <v>0</v>
      </c>
      <c r="R141" s="399">
        <f t="shared" si="314"/>
        <v>0</v>
      </c>
      <c r="S141" s="399">
        <f t="shared" si="314"/>
        <v>0</v>
      </c>
      <c r="T141" s="113">
        <f t="shared" si="314"/>
        <v>0</v>
      </c>
      <c r="U141" s="399">
        <f t="shared" si="314"/>
        <v>0</v>
      </c>
      <c r="V141" s="113">
        <f t="shared" si="314"/>
        <v>0</v>
      </c>
      <c r="W141" s="399">
        <f t="shared" si="314"/>
        <v>0</v>
      </c>
      <c r="X141" s="113">
        <f t="shared" si="314"/>
        <v>0</v>
      </c>
      <c r="Y141" s="399">
        <f t="shared" si="314"/>
        <v>0</v>
      </c>
      <c r="Z141" s="399">
        <f t="shared" si="314"/>
        <v>0</v>
      </c>
      <c r="AA141" s="399">
        <f t="shared" si="314"/>
        <v>0</v>
      </c>
      <c r="AB141" s="399">
        <f t="shared" si="314"/>
        <v>20</v>
      </c>
      <c r="AC141" s="399">
        <f t="shared" si="314"/>
        <v>553515.19999999995</v>
      </c>
      <c r="AD141" s="399">
        <f t="shared" si="314"/>
        <v>0</v>
      </c>
      <c r="AE141" s="399">
        <f t="shared" si="314"/>
        <v>0</v>
      </c>
      <c r="AF141" s="399">
        <f t="shared" si="314"/>
        <v>0</v>
      </c>
      <c r="AG141" s="399">
        <f t="shared" si="314"/>
        <v>0</v>
      </c>
      <c r="AH141" s="113">
        <f t="shared" si="314"/>
        <v>0</v>
      </c>
      <c r="AI141" s="399">
        <f t="shared" si="314"/>
        <v>0</v>
      </c>
      <c r="AJ141" s="399">
        <f t="shared" si="314"/>
        <v>0</v>
      </c>
      <c r="AK141" s="399">
        <f t="shared" si="314"/>
        <v>0</v>
      </c>
      <c r="AL141" s="113">
        <f t="shared" si="314"/>
        <v>0</v>
      </c>
      <c r="AM141" s="399">
        <f t="shared" si="314"/>
        <v>0</v>
      </c>
      <c r="AN141" s="113">
        <f t="shared" si="314"/>
        <v>0</v>
      </c>
      <c r="AO141" s="399">
        <f t="shared" si="314"/>
        <v>0</v>
      </c>
      <c r="AP141" s="399">
        <f t="shared" si="314"/>
        <v>0</v>
      </c>
      <c r="AQ141" s="399">
        <f t="shared" si="314"/>
        <v>0</v>
      </c>
      <c r="AR141" s="399">
        <f t="shared" si="314"/>
        <v>0</v>
      </c>
      <c r="AS141" s="399">
        <f t="shared" si="314"/>
        <v>0</v>
      </c>
      <c r="AT141" s="113">
        <f t="shared" si="314"/>
        <v>0</v>
      </c>
      <c r="AU141" s="399">
        <f t="shared" si="314"/>
        <v>0</v>
      </c>
      <c r="AV141" s="113">
        <f t="shared" si="314"/>
        <v>0</v>
      </c>
      <c r="AW141" s="399">
        <f t="shared" si="314"/>
        <v>0</v>
      </c>
      <c r="AX141" s="113">
        <f t="shared" si="314"/>
        <v>60</v>
      </c>
      <c r="AY141" s="399">
        <f t="shared" si="314"/>
        <v>1660545.5999999999</v>
      </c>
      <c r="AZ141" s="113">
        <f t="shared" si="314"/>
        <v>0</v>
      </c>
      <c r="BA141" s="399">
        <f t="shared" si="314"/>
        <v>0</v>
      </c>
      <c r="BB141" s="113">
        <f t="shared" si="314"/>
        <v>0</v>
      </c>
      <c r="BC141" s="399">
        <f t="shared" si="314"/>
        <v>0</v>
      </c>
      <c r="BD141" s="113">
        <f t="shared" si="314"/>
        <v>4</v>
      </c>
      <c r="BE141" s="399">
        <f t="shared" si="314"/>
        <v>110703.03999999998</v>
      </c>
      <c r="BF141" s="113">
        <f t="shared" si="314"/>
        <v>4</v>
      </c>
      <c r="BG141" s="399">
        <f t="shared" si="314"/>
        <v>110703.03999999998</v>
      </c>
      <c r="BH141" s="113">
        <f t="shared" si="314"/>
        <v>0</v>
      </c>
      <c r="BI141" s="399">
        <f t="shared" si="314"/>
        <v>0</v>
      </c>
      <c r="BJ141" s="113">
        <f t="shared" si="314"/>
        <v>0</v>
      </c>
      <c r="BK141" s="399">
        <f t="shared" si="314"/>
        <v>0</v>
      </c>
      <c r="BL141" s="113">
        <f t="shared" si="314"/>
        <v>0</v>
      </c>
      <c r="BM141" s="399">
        <f t="shared" si="314"/>
        <v>0</v>
      </c>
      <c r="BN141" s="113">
        <f t="shared" si="314"/>
        <v>0</v>
      </c>
      <c r="BO141" s="399">
        <f t="shared" si="314"/>
        <v>0</v>
      </c>
      <c r="BP141" s="113">
        <f t="shared" si="314"/>
        <v>0</v>
      </c>
      <c r="BQ141" s="399">
        <f t="shared" si="314"/>
        <v>0</v>
      </c>
      <c r="BR141" s="113">
        <f t="shared" si="314"/>
        <v>0</v>
      </c>
      <c r="BS141" s="399">
        <f t="shared" si="314"/>
        <v>0</v>
      </c>
      <c r="BT141" s="113">
        <f t="shared" si="314"/>
        <v>0</v>
      </c>
      <c r="BU141" s="399">
        <f t="shared" si="314"/>
        <v>0</v>
      </c>
      <c r="BV141" s="365">
        <f t="shared" si="314"/>
        <v>5</v>
      </c>
      <c r="BW141" s="365">
        <f t="shared" si="314"/>
        <v>138378.79999999999</v>
      </c>
      <c r="BX141" s="113">
        <f t="shared" si="314"/>
        <v>2</v>
      </c>
      <c r="BY141" s="399">
        <f t="shared" si="314"/>
        <v>55351.51999999999</v>
      </c>
      <c r="BZ141" s="399">
        <f t="shared" si="314"/>
        <v>8</v>
      </c>
      <c r="CA141" s="399">
        <f t="shared" ref="CA141:EM141" si="315">CA142</f>
        <v>221406.07999999996</v>
      </c>
      <c r="CB141" s="113">
        <f t="shared" si="315"/>
        <v>1</v>
      </c>
      <c r="CC141" s="399">
        <f t="shared" si="315"/>
        <v>27675.759999999995</v>
      </c>
      <c r="CD141" s="113">
        <f t="shared" si="315"/>
        <v>5</v>
      </c>
      <c r="CE141" s="399">
        <f t="shared" si="315"/>
        <v>138378.79999999999</v>
      </c>
      <c r="CF141" s="113">
        <f t="shared" si="315"/>
        <v>3</v>
      </c>
      <c r="CG141" s="399">
        <f t="shared" si="315"/>
        <v>83027.279999999984</v>
      </c>
      <c r="CH141" s="113">
        <f t="shared" si="315"/>
        <v>20</v>
      </c>
      <c r="CI141" s="399">
        <f t="shared" si="315"/>
        <v>553515.19999999995</v>
      </c>
      <c r="CJ141" s="399">
        <f t="shared" si="315"/>
        <v>0</v>
      </c>
      <c r="CK141" s="399">
        <f t="shared" si="315"/>
        <v>0</v>
      </c>
      <c r="CL141" s="113">
        <f t="shared" si="315"/>
        <v>0</v>
      </c>
      <c r="CM141" s="399">
        <f t="shared" si="315"/>
        <v>0</v>
      </c>
      <c r="CN141" s="113">
        <f t="shared" si="315"/>
        <v>0</v>
      </c>
      <c r="CO141" s="399">
        <f t="shared" si="315"/>
        <v>0</v>
      </c>
      <c r="CP141" s="399">
        <f t="shared" si="315"/>
        <v>0</v>
      </c>
      <c r="CQ141" s="399">
        <f t="shared" si="315"/>
        <v>0</v>
      </c>
      <c r="CR141" s="399">
        <f t="shared" si="315"/>
        <v>0</v>
      </c>
      <c r="CS141" s="399">
        <f t="shared" si="315"/>
        <v>0</v>
      </c>
      <c r="CT141" s="399">
        <f t="shared" si="315"/>
        <v>0</v>
      </c>
      <c r="CU141" s="399">
        <f t="shared" si="315"/>
        <v>0</v>
      </c>
      <c r="CV141" s="113">
        <f t="shared" si="315"/>
        <v>1</v>
      </c>
      <c r="CW141" s="399">
        <f t="shared" si="315"/>
        <v>33210.911999999997</v>
      </c>
      <c r="CX141" s="113">
        <f t="shared" si="315"/>
        <v>2</v>
      </c>
      <c r="CY141" s="399">
        <f t="shared" si="315"/>
        <v>66421.823999999993</v>
      </c>
      <c r="CZ141" s="113">
        <f t="shared" si="315"/>
        <v>8</v>
      </c>
      <c r="DA141" s="399">
        <f t="shared" si="315"/>
        <v>265687.29599999997</v>
      </c>
      <c r="DB141" s="399">
        <f t="shared" si="315"/>
        <v>8</v>
      </c>
      <c r="DC141" s="399">
        <f t="shared" si="315"/>
        <v>265687.29599999997</v>
      </c>
      <c r="DD141" s="113">
        <f t="shared" si="315"/>
        <v>0</v>
      </c>
      <c r="DE141" s="399">
        <f t="shared" si="315"/>
        <v>0</v>
      </c>
      <c r="DF141" s="113">
        <f t="shared" si="315"/>
        <v>13</v>
      </c>
      <c r="DG141" s="399">
        <f t="shared" si="315"/>
        <v>431741.85599999997</v>
      </c>
      <c r="DH141" s="113">
        <f t="shared" si="315"/>
        <v>4</v>
      </c>
      <c r="DI141" s="399">
        <f t="shared" si="315"/>
        <v>132843.64799999999</v>
      </c>
      <c r="DJ141" s="113">
        <f t="shared" si="315"/>
        <v>18</v>
      </c>
      <c r="DK141" s="399">
        <f t="shared" si="315"/>
        <v>597796.41599999997</v>
      </c>
      <c r="DL141" s="113">
        <f t="shared" si="315"/>
        <v>4</v>
      </c>
      <c r="DM141" s="399">
        <f t="shared" si="315"/>
        <v>132843.64799999999</v>
      </c>
      <c r="DN141" s="113">
        <f t="shared" si="315"/>
        <v>0</v>
      </c>
      <c r="DO141" s="399">
        <f t="shared" si="315"/>
        <v>0</v>
      </c>
      <c r="DP141" s="113">
        <f t="shared" si="315"/>
        <v>2</v>
      </c>
      <c r="DQ141" s="399">
        <f t="shared" si="315"/>
        <v>66421.823999999993</v>
      </c>
      <c r="DR141" s="113">
        <f t="shared" si="315"/>
        <v>0</v>
      </c>
      <c r="DS141" s="399">
        <f t="shared" si="315"/>
        <v>0</v>
      </c>
      <c r="DT141" s="113">
        <f t="shared" si="315"/>
        <v>0</v>
      </c>
      <c r="DU141" s="399">
        <f t="shared" si="315"/>
        <v>0</v>
      </c>
      <c r="DV141" s="113">
        <f t="shared" si="315"/>
        <v>5</v>
      </c>
      <c r="DW141" s="399">
        <f t="shared" si="315"/>
        <v>254023.93999999997</v>
      </c>
      <c r="DX141" s="113">
        <f t="shared" si="315"/>
        <v>0</v>
      </c>
      <c r="DY141" s="399">
        <f t="shared" si="315"/>
        <v>0</v>
      </c>
      <c r="DZ141" s="113">
        <f t="shared" si="315"/>
        <v>0</v>
      </c>
      <c r="EA141" s="399">
        <f t="shared" si="315"/>
        <v>0</v>
      </c>
      <c r="EB141" s="113">
        <f t="shared" si="315"/>
        <v>0</v>
      </c>
      <c r="EC141" s="399">
        <f t="shared" si="315"/>
        <v>0</v>
      </c>
      <c r="ED141" s="113">
        <f t="shared" si="315"/>
        <v>0</v>
      </c>
      <c r="EE141" s="399">
        <f t="shared" si="315"/>
        <v>0</v>
      </c>
      <c r="EF141" s="113">
        <f t="shared" si="315"/>
        <v>0</v>
      </c>
      <c r="EG141" s="399">
        <f t="shared" si="315"/>
        <v>0</v>
      </c>
      <c r="EH141" s="113">
        <f t="shared" si="315"/>
        <v>0</v>
      </c>
      <c r="EI141" s="399">
        <f t="shared" si="315"/>
        <v>0</v>
      </c>
      <c r="EJ141" s="113"/>
      <c r="EK141" s="399"/>
      <c r="EL141" s="399">
        <f t="shared" si="315"/>
        <v>200</v>
      </c>
      <c r="EM141" s="399">
        <f t="shared" si="315"/>
        <v>5982906.2599999998</v>
      </c>
    </row>
    <row r="142" spans="1:143" s="355" customFormat="1" ht="45" x14ac:dyDescent="0.25">
      <c r="A142" s="91"/>
      <c r="B142" s="91">
        <v>97</v>
      </c>
      <c r="C142" s="245" t="s">
        <v>1111</v>
      </c>
      <c r="D142" s="168" t="s">
        <v>1112</v>
      </c>
      <c r="E142" s="246">
        <v>13540</v>
      </c>
      <c r="F142" s="93">
        <v>1.46</v>
      </c>
      <c r="G142" s="93"/>
      <c r="H142" s="247">
        <v>1</v>
      </c>
      <c r="I142" s="248"/>
      <c r="J142" s="95">
        <v>1.4</v>
      </c>
      <c r="K142" s="95">
        <v>1.68</v>
      </c>
      <c r="L142" s="95">
        <v>2.23</v>
      </c>
      <c r="M142" s="96">
        <v>2.57</v>
      </c>
      <c r="N142" s="97">
        <v>3</v>
      </c>
      <c r="O142" s="400">
        <f>N142*E142*F142*H142*J142*$O$10</f>
        <v>83027.279999999984</v>
      </c>
      <c r="P142" s="366"/>
      <c r="Q142" s="400">
        <f>P142*E142*F142*H142*J142*$Q$10</f>
        <v>0</v>
      </c>
      <c r="R142" s="357"/>
      <c r="S142" s="357">
        <f>R142*E142*F142*H142*J142*$S$10</f>
        <v>0</v>
      </c>
      <c r="T142" s="97"/>
      <c r="U142" s="400">
        <f>SUM(T142*E142*F142*H142*J142*$U$10)</f>
        <v>0</v>
      </c>
      <c r="V142" s="97"/>
      <c r="W142" s="357">
        <f>SUM(V142*E142*F142*H142*J142*$W$10)</f>
        <v>0</v>
      </c>
      <c r="X142" s="97"/>
      <c r="Y142" s="400">
        <f>SUM(X142*E142*F142*H142*J142*$Y$10)</f>
        <v>0</v>
      </c>
      <c r="Z142" s="357"/>
      <c r="AA142" s="400">
        <f>SUM(Z142*E142*F142*H142*J142*$AA$10)</f>
        <v>0</v>
      </c>
      <c r="AB142" s="357">
        <v>20</v>
      </c>
      <c r="AC142" s="400">
        <f>SUM(AB142*E142*F142*H142*J142*$AC$10)</f>
        <v>553515.19999999995</v>
      </c>
      <c r="AD142" s="357"/>
      <c r="AE142" s="400">
        <f>SUM(AD142*E142*F142*H142*K142*$AE$10)</f>
        <v>0</v>
      </c>
      <c r="AF142" s="357"/>
      <c r="AG142" s="400">
        <f>SUM(AF142*E142*F142*H142*K142*$AG$10)</f>
        <v>0</v>
      </c>
      <c r="AH142" s="97"/>
      <c r="AI142" s="400">
        <f>SUM(AH142*E142*F142*H142*J142*$AI$10)</f>
        <v>0</v>
      </c>
      <c r="AJ142" s="357"/>
      <c r="AK142" s="357">
        <f>SUM(AJ142*E142*F142*H142*J142*$AK$10)</f>
        <v>0</v>
      </c>
      <c r="AL142" s="97"/>
      <c r="AM142" s="400">
        <f>SUM(AL142*E142*F142*H142*J142*$AM$10)</f>
        <v>0</v>
      </c>
      <c r="AN142" s="113"/>
      <c r="AO142" s="400">
        <f>SUM(AN142*E142*F142*H142*J142*$AO$10)</f>
        <v>0</v>
      </c>
      <c r="AP142" s="357"/>
      <c r="AQ142" s="400">
        <f>SUM(E142*F142*H142*J142*AP142*$AQ$10)</f>
        <v>0</v>
      </c>
      <c r="AR142" s="357"/>
      <c r="AS142" s="400">
        <f>SUM(AR142*E142*F142*H142*J142*$AS$10)</f>
        <v>0</v>
      </c>
      <c r="AT142" s="97"/>
      <c r="AU142" s="400">
        <f>SUM(AT142*E142*F142*H142*J142*$AU$10)</f>
        <v>0</v>
      </c>
      <c r="AV142" s="97"/>
      <c r="AW142" s="357">
        <f>SUM(AV142*E142*F142*H142*J142*$AW$10)</f>
        <v>0</v>
      </c>
      <c r="AX142" s="97">
        <v>60</v>
      </c>
      <c r="AY142" s="400">
        <f>SUM(AX142*E142*F142*H142*J142*$AY$10)</f>
        <v>1660545.5999999999</v>
      </c>
      <c r="AZ142" s="97"/>
      <c r="BA142" s="400">
        <f>SUM(AZ142*E142*F142*H142*J142*$BA$10)</f>
        <v>0</v>
      </c>
      <c r="BB142" s="97"/>
      <c r="BC142" s="400">
        <f>SUM(BB142*E142*F142*H142*J142*$BC$10)</f>
        <v>0</v>
      </c>
      <c r="BD142" s="97">
        <v>4</v>
      </c>
      <c r="BE142" s="400">
        <f>SUM(BD142*E142*F142*H142*J142*$BE$10)</f>
        <v>110703.03999999998</v>
      </c>
      <c r="BF142" s="97">
        <v>4</v>
      </c>
      <c r="BG142" s="400">
        <f>BF142*E142*F142*H142*J142*$BG$10</f>
        <v>110703.03999999998</v>
      </c>
      <c r="BH142" s="97"/>
      <c r="BI142" s="400">
        <f>BH142*E142*F142*H142*J142*$BI$10</f>
        <v>0</v>
      </c>
      <c r="BJ142" s="97"/>
      <c r="BK142" s="400">
        <f>BJ142*E142*F142*H142*J142*$BK$10</f>
        <v>0</v>
      </c>
      <c r="BL142" s="97"/>
      <c r="BM142" s="400">
        <f>SUM(BL142*E142*F142*H142*J142*$BM$10)</f>
        <v>0</v>
      </c>
      <c r="BN142" s="97"/>
      <c r="BO142" s="400">
        <f>SUM(BN142*E142*F142*H142*J142*$BO$10)</f>
        <v>0</v>
      </c>
      <c r="BP142" s="97"/>
      <c r="BQ142" s="400">
        <f>SUM(BP142*E142*F142*H142*J142*$BQ$10)</f>
        <v>0</v>
      </c>
      <c r="BR142" s="97"/>
      <c r="BS142" s="400">
        <f>SUM(BR142*E142*F142*H142*J142*$BS$10)</f>
        <v>0</v>
      </c>
      <c r="BT142" s="97"/>
      <c r="BU142" s="400">
        <f>SUM(BT142*E142*F142*H142*J142*$BU$10)</f>
        <v>0</v>
      </c>
      <c r="BV142" s="328">
        <v>5</v>
      </c>
      <c r="BW142" s="329">
        <f>BV142*E142*F142*H142*J142*$BW$10</f>
        <v>138378.79999999999</v>
      </c>
      <c r="BX142" s="97">
        <v>2</v>
      </c>
      <c r="BY142" s="400">
        <f>SUM(BX142*E142*F142*H142*J142*$BY$10)</f>
        <v>55351.51999999999</v>
      </c>
      <c r="BZ142" s="357">
        <v>8</v>
      </c>
      <c r="CA142" s="400">
        <f>SUM(BZ142*E142*F142*H142*J142*$CA$10)</f>
        <v>221406.07999999996</v>
      </c>
      <c r="CB142" s="97">
        <v>1</v>
      </c>
      <c r="CC142" s="400">
        <f>SUM(CB142*E142*F142*H142*J142*$CC$10)</f>
        <v>27675.759999999995</v>
      </c>
      <c r="CD142" s="97">
        <v>5</v>
      </c>
      <c r="CE142" s="400">
        <f>SUM(CD142*E142*F142*H142*J142*$CE$10)</f>
        <v>138378.79999999999</v>
      </c>
      <c r="CF142" s="97">
        <v>3</v>
      </c>
      <c r="CG142" s="400">
        <f>CF142*E142*F142*H142*J142*$CG$10</f>
        <v>83027.279999999984</v>
      </c>
      <c r="CH142" s="97">
        <v>20</v>
      </c>
      <c r="CI142" s="400">
        <f>SUM(CH142*E142*F142*H142*J142*$CI$10)</f>
        <v>553515.19999999995</v>
      </c>
      <c r="CJ142" s="357"/>
      <c r="CK142" s="400">
        <f>SUM(CJ142*E142*F142*H142*K142*$CK$10)</f>
        <v>0</v>
      </c>
      <c r="CL142" s="97"/>
      <c r="CM142" s="400">
        <f>SUM(CL142*E142*F142*H142*K142*$CM$10)</f>
        <v>0</v>
      </c>
      <c r="CN142" s="97"/>
      <c r="CO142" s="400">
        <f>SUM(CN142*E142*F142*H142*K142*$CO$10)</f>
        <v>0</v>
      </c>
      <c r="CP142" s="357"/>
      <c r="CQ142" s="400">
        <f>SUM(CP142*E142*F142*H142*K142*$CQ$10)</f>
        <v>0</v>
      </c>
      <c r="CR142" s="357"/>
      <c r="CS142" s="400">
        <f>SUM(CR142*E142*F142*H142*K142*$CS$10)</f>
        <v>0</v>
      </c>
      <c r="CT142" s="357"/>
      <c r="CU142" s="400">
        <f>SUM(CT142*E142*F142*H142*K142*$CU$10)</f>
        <v>0</v>
      </c>
      <c r="CV142" s="97">
        <v>1</v>
      </c>
      <c r="CW142" s="400">
        <f>SUM(CV142*E142*F142*H142*K142*$CW$10)</f>
        <v>33210.911999999997</v>
      </c>
      <c r="CX142" s="97">
        <v>2</v>
      </c>
      <c r="CY142" s="400">
        <f>SUM(CX142*E142*F142*H142*K142*$CY$10)</f>
        <v>66421.823999999993</v>
      </c>
      <c r="CZ142" s="97">
        <v>8</v>
      </c>
      <c r="DA142" s="400">
        <f>SUM(CZ142*E142*F142*H142*K142*$DA$10)</f>
        <v>265687.29599999997</v>
      </c>
      <c r="DB142" s="357">
        <v>8</v>
      </c>
      <c r="DC142" s="400">
        <f>SUM(DB142*E142*F142*H142*K142*$DC$10)</f>
        <v>265687.29599999997</v>
      </c>
      <c r="DD142" s="97"/>
      <c r="DE142" s="400">
        <f>SUM(DD142*E142*F142*H142*K142*$DE$10)</f>
        <v>0</v>
      </c>
      <c r="DF142" s="97">
        <v>13</v>
      </c>
      <c r="DG142" s="400">
        <f>SUM(DF142*E142*F142*H142*K142*$DG$10)</f>
        <v>431741.85599999997</v>
      </c>
      <c r="DH142" s="97">
        <v>4</v>
      </c>
      <c r="DI142" s="400">
        <f>SUM(DH142*E142*F142*H142*K142*$DI$10)</f>
        <v>132843.64799999999</v>
      </c>
      <c r="DJ142" s="97">
        <v>18</v>
      </c>
      <c r="DK142" s="400">
        <f>SUM(DJ142*E142*F142*H142*K142*$DK$10)</f>
        <v>597796.41599999997</v>
      </c>
      <c r="DL142" s="97">
        <v>4</v>
      </c>
      <c r="DM142" s="400">
        <f>SUM(DL142*E142*F142*H142*K142*$DM$10)</f>
        <v>132843.64799999999</v>
      </c>
      <c r="DN142" s="97"/>
      <c r="DO142" s="400">
        <f>DN142*E142*F142*H142*K142*$DO$10</f>
        <v>0</v>
      </c>
      <c r="DP142" s="97">
        <v>2</v>
      </c>
      <c r="DQ142" s="400">
        <f>SUM(DP142*E142*F142*H142*K142*$DQ$10)</f>
        <v>66421.823999999993</v>
      </c>
      <c r="DR142" s="97"/>
      <c r="DS142" s="400">
        <f>SUM(DR142*E142*F142*H142*K142*$DS$10)</f>
        <v>0</v>
      </c>
      <c r="DT142" s="97"/>
      <c r="DU142" s="400">
        <f>SUM(DT142*E142*F142*H142*L142*$DU$10)</f>
        <v>0</v>
      </c>
      <c r="DV142" s="97">
        <v>5</v>
      </c>
      <c r="DW142" s="400">
        <f>SUM(DV142*E142*F142*H142*M142*$DW$10)</f>
        <v>254023.93999999997</v>
      </c>
      <c r="DX142" s="113"/>
      <c r="DY142" s="400">
        <f>SUM(DX142*E142*F142*H142*J142*$DY$10)</f>
        <v>0</v>
      </c>
      <c r="DZ142" s="97"/>
      <c r="EA142" s="401">
        <f>SUM(DZ142*E142*F142*H142*J142*$EA$10)</f>
        <v>0</v>
      </c>
      <c r="EB142" s="97"/>
      <c r="EC142" s="400">
        <f>SUM(EB142*E142*F142*H142*J142*$EC$10)</f>
        <v>0</v>
      </c>
      <c r="ED142" s="97"/>
      <c r="EE142" s="400">
        <f>SUM(ED142*E142*F142*H142*J142*$EE$10)</f>
        <v>0</v>
      </c>
      <c r="EF142" s="97"/>
      <c r="EG142" s="400">
        <f>EF142*E142*F142*H142*J142*$EG$10</f>
        <v>0</v>
      </c>
      <c r="EH142" s="97"/>
      <c r="EI142" s="400">
        <f>EH142*E142*F142*H142*J142*$EI$10</f>
        <v>0</v>
      </c>
      <c r="EJ142" s="97"/>
      <c r="EK142" s="400"/>
      <c r="EL142" s="402">
        <f>SUM(N142,X142,P142,R142,Z142,T142,V142,AB142,AD142,AF142,AH142,AJ142,AP142,AR142,AT142,AN142,CJ142,CP142,CT142,BX142,BZ142,CZ142,DB142,DD142,DF142,DH142,DJ142,DL142,AV142,AL142,AX142,AZ142,BB142,BD142,BF142,BH142,BJ142,BL142,BN142,BP142,BR142,EB142,ED142,DX142,DZ142,BT142,BV142,CR142,CL142,CN142,CV142,CX142,CB142,CD142,CF142,CH142,DN142,DP142,DR142,DT142,DV142,EF142,EH142,EJ142)</f>
        <v>200</v>
      </c>
      <c r="EM142" s="402">
        <f>SUM(O142,Y142,Q142,S142,AA142,U142,W142,AC142,AE142,AG142,AI142,AK142,AQ142,AS142,AU142,AO142,CK142,CQ142,CU142,BY142,CA142,DA142,DC142,DE142,DG142,DI142,DK142,DM142,AW142,AM142,AY142,BA142,BC142,BE142,BG142,BI142,BK142,BM142,BO142,BQ142,BS142,EC142,EE142,DY142,EA142,BU142,BW142,CS142,CM142,CO142,CW142,CY142,CC142,CE142,CG142,CI142,DO142,DQ142,DS142,DU142,DW142,EG142,EI142,EK142)</f>
        <v>5982906.2599999998</v>
      </c>
    </row>
    <row r="143" spans="1:143" s="355" customFormat="1" x14ac:dyDescent="0.25">
      <c r="A143" s="91">
        <v>25</v>
      </c>
      <c r="B143" s="91"/>
      <c r="C143" s="245" t="s">
        <v>1113</v>
      </c>
      <c r="D143" s="243" t="s">
        <v>600</v>
      </c>
      <c r="E143" s="246">
        <v>13540</v>
      </c>
      <c r="F143" s="157">
        <v>1.88</v>
      </c>
      <c r="G143" s="157"/>
      <c r="H143" s="236">
        <v>1</v>
      </c>
      <c r="I143" s="68"/>
      <c r="J143" s="95">
        <v>1.4</v>
      </c>
      <c r="K143" s="95">
        <v>1.68</v>
      </c>
      <c r="L143" s="95">
        <v>2.23</v>
      </c>
      <c r="M143" s="96">
        <v>2.57</v>
      </c>
      <c r="N143" s="113">
        <f>SUM(N144:N146)</f>
        <v>0</v>
      </c>
      <c r="O143" s="399">
        <f t="shared" ref="O143:BZ143" si="316">SUM(O144:O146)</f>
        <v>0</v>
      </c>
      <c r="P143" s="399">
        <f t="shared" si="316"/>
        <v>0</v>
      </c>
      <c r="Q143" s="399">
        <f t="shared" si="316"/>
        <v>0</v>
      </c>
      <c r="R143" s="399">
        <f t="shared" si="316"/>
        <v>0</v>
      </c>
      <c r="S143" s="399">
        <f t="shared" si="316"/>
        <v>0</v>
      </c>
      <c r="T143" s="113">
        <f t="shared" si="316"/>
        <v>0</v>
      </c>
      <c r="U143" s="399">
        <f t="shared" si="316"/>
        <v>0</v>
      </c>
      <c r="V143" s="113">
        <f t="shared" si="316"/>
        <v>0</v>
      </c>
      <c r="W143" s="399">
        <f t="shared" si="316"/>
        <v>0</v>
      </c>
      <c r="X143" s="113">
        <f t="shared" si="316"/>
        <v>0</v>
      </c>
      <c r="Y143" s="399">
        <f t="shared" si="316"/>
        <v>0</v>
      </c>
      <c r="Z143" s="399">
        <f t="shared" si="316"/>
        <v>12</v>
      </c>
      <c r="AA143" s="399">
        <f t="shared" si="316"/>
        <v>418548.47999999998</v>
      </c>
      <c r="AB143" s="399">
        <f t="shared" si="316"/>
        <v>0</v>
      </c>
      <c r="AC143" s="399">
        <f t="shared" si="316"/>
        <v>0</v>
      </c>
      <c r="AD143" s="399">
        <f t="shared" si="316"/>
        <v>0</v>
      </c>
      <c r="AE143" s="399">
        <f t="shared" si="316"/>
        <v>0</v>
      </c>
      <c r="AF143" s="399">
        <f t="shared" si="316"/>
        <v>0</v>
      </c>
      <c r="AG143" s="399">
        <f t="shared" si="316"/>
        <v>0</v>
      </c>
      <c r="AH143" s="113">
        <f t="shared" si="316"/>
        <v>98</v>
      </c>
      <c r="AI143" s="399">
        <f t="shared" si="316"/>
        <v>8006635.2799999984</v>
      </c>
      <c r="AJ143" s="399">
        <f t="shared" si="316"/>
        <v>0</v>
      </c>
      <c r="AK143" s="399">
        <f t="shared" si="316"/>
        <v>0</v>
      </c>
      <c r="AL143" s="113">
        <f t="shared" si="316"/>
        <v>0</v>
      </c>
      <c r="AM143" s="399">
        <f t="shared" si="316"/>
        <v>0</v>
      </c>
      <c r="AN143" s="113">
        <f t="shared" si="316"/>
        <v>0</v>
      </c>
      <c r="AO143" s="399">
        <f t="shared" si="316"/>
        <v>0</v>
      </c>
      <c r="AP143" s="399">
        <f t="shared" si="316"/>
        <v>0</v>
      </c>
      <c r="AQ143" s="399">
        <f t="shared" si="316"/>
        <v>0</v>
      </c>
      <c r="AR143" s="399">
        <f t="shared" si="316"/>
        <v>0</v>
      </c>
      <c r="AS143" s="399">
        <f t="shared" si="316"/>
        <v>0</v>
      </c>
      <c r="AT143" s="113">
        <f t="shared" si="316"/>
        <v>0</v>
      </c>
      <c r="AU143" s="399">
        <f t="shared" si="316"/>
        <v>0</v>
      </c>
      <c r="AV143" s="113">
        <f t="shared" si="316"/>
        <v>22</v>
      </c>
      <c r="AW143" s="399">
        <f t="shared" si="316"/>
        <v>1797407.9199999997</v>
      </c>
      <c r="AX143" s="113">
        <f t="shared" si="316"/>
        <v>0</v>
      </c>
      <c r="AY143" s="399">
        <f t="shared" si="316"/>
        <v>0</v>
      </c>
      <c r="AZ143" s="113">
        <f t="shared" si="316"/>
        <v>0</v>
      </c>
      <c r="BA143" s="399">
        <f t="shared" si="316"/>
        <v>0</v>
      </c>
      <c r="BB143" s="113">
        <f t="shared" si="316"/>
        <v>0</v>
      </c>
      <c r="BC143" s="399">
        <f t="shared" si="316"/>
        <v>0</v>
      </c>
      <c r="BD143" s="113">
        <f t="shared" si="316"/>
        <v>0</v>
      </c>
      <c r="BE143" s="399">
        <f t="shared" si="316"/>
        <v>0</v>
      </c>
      <c r="BF143" s="113">
        <f t="shared" si="316"/>
        <v>0</v>
      </c>
      <c r="BG143" s="399">
        <f t="shared" si="316"/>
        <v>0</v>
      </c>
      <c r="BH143" s="113">
        <f t="shared" si="316"/>
        <v>0</v>
      </c>
      <c r="BI143" s="399">
        <f t="shared" si="316"/>
        <v>0</v>
      </c>
      <c r="BJ143" s="113">
        <f t="shared" si="316"/>
        <v>0</v>
      </c>
      <c r="BK143" s="399">
        <f t="shared" si="316"/>
        <v>0</v>
      </c>
      <c r="BL143" s="113">
        <f t="shared" si="316"/>
        <v>0</v>
      </c>
      <c r="BM143" s="399">
        <f t="shared" si="316"/>
        <v>0</v>
      </c>
      <c r="BN143" s="113">
        <f t="shared" si="316"/>
        <v>0</v>
      </c>
      <c r="BO143" s="399">
        <f t="shared" si="316"/>
        <v>0</v>
      </c>
      <c r="BP143" s="113">
        <f t="shared" si="316"/>
        <v>0</v>
      </c>
      <c r="BQ143" s="399">
        <f t="shared" si="316"/>
        <v>0</v>
      </c>
      <c r="BR143" s="113">
        <f t="shared" si="316"/>
        <v>0</v>
      </c>
      <c r="BS143" s="399">
        <f t="shared" si="316"/>
        <v>0</v>
      </c>
      <c r="BT143" s="113">
        <f t="shared" si="316"/>
        <v>0</v>
      </c>
      <c r="BU143" s="399">
        <f t="shared" si="316"/>
        <v>0</v>
      </c>
      <c r="BV143" s="365">
        <f t="shared" si="316"/>
        <v>0</v>
      </c>
      <c r="BW143" s="365">
        <f t="shared" si="316"/>
        <v>0</v>
      </c>
      <c r="BX143" s="113">
        <f t="shared" si="316"/>
        <v>0</v>
      </c>
      <c r="BY143" s="399">
        <f t="shared" si="316"/>
        <v>0</v>
      </c>
      <c r="BZ143" s="399">
        <f t="shared" si="316"/>
        <v>0</v>
      </c>
      <c r="CA143" s="399">
        <f t="shared" ref="CA143:EM143" si="317">SUM(CA144:CA146)</f>
        <v>0</v>
      </c>
      <c r="CB143" s="113">
        <f t="shared" si="317"/>
        <v>0</v>
      </c>
      <c r="CC143" s="399">
        <f t="shared" si="317"/>
        <v>0</v>
      </c>
      <c r="CD143" s="113">
        <f t="shared" si="317"/>
        <v>0</v>
      </c>
      <c r="CE143" s="399">
        <f t="shared" si="317"/>
        <v>0</v>
      </c>
      <c r="CF143" s="113">
        <f t="shared" si="317"/>
        <v>0</v>
      </c>
      <c r="CG143" s="399">
        <f t="shared" si="317"/>
        <v>0</v>
      </c>
      <c r="CH143" s="113">
        <f t="shared" si="317"/>
        <v>0</v>
      </c>
      <c r="CI143" s="399">
        <f t="shared" si="317"/>
        <v>0</v>
      </c>
      <c r="CJ143" s="399">
        <f t="shared" si="317"/>
        <v>0</v>
      </c>
      <c r="CK143" s="399">
        <f t="shared" si="317"/>
        <v>0</v>
      </c>
      <c r="CL143" s="113">
        <f t="shared" si="317"/>
        <v>0</v>
      </c>
      <c r="CM143" s="399">
        <f t="shared" si="317"/>
        <v>0</v>
      </c>
      <c r="CN143" s="113">
        <f t="shared" si="317"/>
        <v>0</v>
      </c>
      <c r="CO143" s="399">
        <f t="shared" si="317"/>
        <v>0</v>
      </c>
      <c r="CP143" s="399">
        <f t="shared" si="317"/>
        <v>0</v>
      </c>
      <c r="CQ143" s="399">
        <f t="shared" si="317"/>
        <v>0</v>
      </c>
      <c r="CR143" s="399">
        <f t="shared" si="317"/>
        <v>0</v>
      </c>
      <c r="CS143" s="399">
        <f t="shared" si="317"/>
        <v>0</v>
      </c>
      <c r="CT143" s="399">
        <f t="shared" si="317"/>
        <v>0</v>
      </c>
      <c r="CU143" s="399">
        <f t="shared" si="317"/>
        <v>0</v>
      </c>
      <c r="CV143" s="113">
        <f t="shared" si="317"/>
        <v>0</v>
      </c>
      <c r="CW143" s="399">
        <f t="shared" si="317"/>
        <v>0</v>
      </c>
      <c r="CX143" s="113">
        <f t="shared" si="317"/>
        <v>0</v>
      </c>
      <c r="CY143" s="399">
        <f t="shared" si="317"/>
        <v>0</v>
      </c>
      <c r="CZ143" s="113">
        <f t="shared" si="317"/>
        <v>0</v>
      </c>
      <c r="DA143" s="399">
        <f t="shared" si="317"/>
        <v>0</v>
      </c>
      <c r="DB143" s="399">
        <f t="shared" si="317"/>
        <v>0</v>
      </c>
      <c r="DC143" s="399">
        <f t="shared" si="317"/>
        <v>0</v>
      </c>
      <c r="DD143" s="113">
        <f t="shared" si="317"/>
        <v>0</v>
      </c>
      <c r="DE143" s="399">
        <f t="shared" si="317"/>
        <v>0</v>
      </c>
      <c r="DF143" s="113">
        <f t="shared" si="317"/>
        <v>0</v>
      </c>
      <c r="DG143" s="399">
        <f t="shared" si="317"/>
        <v>0</v>
      </c>
      <c r="DH143" s="113">
        <f t="shared" si="317"/>
        <v>0</v>
      </c>
      <c r="DI143" s="399">
        <f t="shared" si="317"/>
        <v>0</v>
      </c>
      <c r="DJ143" s="113">
        <f t="shared" si="317"/>
        <v>0</v>
      </c>
      <c r="DK143" s="399">
        <f t="shared" si="317"/>
        <v>0</v>
      </c>
      <c r="DL143" s="113">
        <f t="shared" si="317"/>
        <v>0</v>
      </c>
      <c r="DM143" s="399">
        <f t="shared" si="317"/>
        <v>0</v>
      </c>
      <c r="DN143" s="113">
        <f t="shared" si="317"/>
        <v>0</v>
      </c>
      <c r="DO143" s="399">
        <f t="shared" si="317"/>
        <v>0</v>
      </c>
      <c r="DP143" s="113">
        <f t="shared" si="317"/>
        <v>0</v>
      </c>
      <c r="DQ143" s="399">
        <f t="shared" si="317"/>
        <v>0</v>
      </c>
      <c r="DR143" s="113">
        <f t="shared" si="317"/>
        <v>0</v>
      </c>
      <c r="DS143" s="399">
        <f t="shared" si="317"/>
        <v>0</v>
      </c>
      <c r="DT143" s="113">
        <f t="shared" si="317"/>
        <v>0</v>
      </c>
      <c r="DU143" s="399">
        <f t="shared" si="317"/>
        <v>0</v>
      </c>
      <c r="DV143" s="113">
        <f t="shared" si="317"/>
        <v>0</v>
      </c>
      <c r="DW143" s="399">
        <f t="shared" si="317"/>
        <v>0</v>
      </c>
      <c r="DX143" s="113">
        <f t="shared" si="317"/>
        <v>0</v>
      </c>
      <c r="DY143" s="399">
        <f t="shared" si="317"/>
        <v>0</v>
      </c>
      <c r="DZ143" s="113">
        <f t="shared" si="317"/>
        <v>0</v>
      </c>
      <c r="EA143" s="399">
        <f t="shared" si="317"/>
        <v>0</v>
      </c>
      <c r="EB143" s="113">
        <f t="shared" si="317"/>
        <v>0</v>
      </c>
      <c r="EC143" s="399">
        <f t="shared" si="317"/>
        <v>0</v>
      </c>
      <c r="ED143" s="113">
        <f t="shared" si="317"/>
        <v>0</v>
      </c>
      <c r="EE143" s="399">
        <f t="shared" si="317"/>
        <v>0</v>
      </c>
      <c r="EF143" s="113">
        <f t="shared" si="317"/>
        <v>0</v>
      </c>
      <c r="EG143" s="399">
        <f t="shared" si="317"/>
        <v>0</v>
      </c>
      <c r="EH143" s="113">
        <f t="shared" si="317"/>
        <v>0</v>
      </c>
      <c r="EI143" s="399">
        <f t="shared" si="317"/>
        <v>0</v>
      </c>
      <c r="EJ143" s="113"/>
      <c r="EK143" s="399"/>
      <c r="EL143" s="399">
        <f t="shared" si="317"/>
        <v>132</v>
      </c>
      <c r="EM143" s="399">
        <f t="shared" si="317"/>
        <v>10222591.679999998</v>
      </c>
    </row>
    <row r="144" spans="1:143" ht="30" x14ac:dyDescent="0.25">
      <c r="A144" s="91"/>
      <c r="B144" s="91">
        <v>98</v>
      </c>
      <c r="C144" s="245" t="s">
        <v>1114</v>
      </c>
      <c r="D144" s="92" t="s">
        <v>608</v>
      </c>
      <c r="E144" s="246">
        <v>13540</v>
      </c>
      <c r="F144" s="93">
        <v>1.84</v>
      </c>
      <c r="G144" s="93"/>
      <c r="H144" s="247">
        <v>1</v>
      </c>
      <c r="I144" s="248"/>
      <c r="J144" s="95">
        <v>1.4</v>
      </c>
      <c r="K144" s="95">
        <v>1.68</v>
      </c>
      <c r="L144" s="95">
        <v>2.23</v>
      </c>
      <c r="M144" s="96">
        <v>2.57</v>
      </c>
      <c r="N144" s="97"/>
      <c r="O144" s="400">
        <f>N144*E144*F144*H144*J144*$O$10</f>
        <v>0</v>
      </c>
      <c r="P144" s="366"/>
      <c r="Q144" s="400">
        <f>P144*E144*F144*H144*J144*$Q$10</f>
        <v>0</v>
      </c>
      <c r="R144" s="357"/>
      <c r="S144" s="357">
        <f>R144*E144*F144*H144*J144*$S$10</f>
        <v>0</v>
      </c>
      <c r="T144" s="97"/>
      <c r="U144" s="400">
        <f>SUM(T144*E144*F144*H144*J144*$U$10)</f>
        <v>0</v>
      </c>
      <c r="V144" s="97"/>
      <c r="W144" s="357">
        <f>SUM(V144*E144*F144*H144*J144*$W$10)</f>
        <v>0</v>
      </c>
      <c r="X144" s="97"/>
      <c r="Y144" s="400">
        <f>SUM(X144*E144*F144*H144*J144*$Y$10)</f>
        <v>0</v>
      </c>
      <c r="Z144" s="357">
        <v>12</v>
      </c>
      <c r="AA144" s="400">
        <f>SUM(Z144*E144*F144*H144*J144*$AA$10)</f>
        <v>418548.47999999998</v>
      </c>
      <c r="AB144" s="357"/>
      <c r="AC144" s="400">
        <f>SUM(AB144*E144*F144*H144*J144*$AC$10)</f>
        <v>0</v>
      </c>
      <c r="AD144" s="357"/>
      <c r="AE144" s="400">
        <f>SUM(AD144*E144*F144*H144*K144*$AE$10)</f>
        <v>0</v>
      </c>
      <c r="AF144" s="357"/>
      <c r="AG144" s="400">
        <f>SUM(AF144*E144*F144*H144*K144*$AG$10)</f>
        <v>0</v>
      </c>
      <c r="AH144" s="97"/>
      <c r="AI144" s="400">
        <f>SUM(AH144*E144*F144*H144*J144*$AI$10)</f>
        <v>0</v>
      </c>
      <c r="AJ144" s="357"/>
      <c r="AK144" s="357">
        <f>SUM(AJ144*E144*F144*H144*J144*$AK$10)</f>
        <v>0</v>
      </c>
      <c r="AL144" s="97"/>
      <c r="AM144" s="400">
        <f>SUM(AL144*E144*F144*H144*J144*$AM$10)</f>
        <v>0</v>
      </c>
      <c r="AN144" s="97"/>
      <c r="AO144" s="400">
        <f>SUM(AN144*E144*F144*H144*J144*$AO$10)</f>
        <v>0</v>
      </c>
      <c r="AP144" s="357"/>
      <c r="AQ144" s="400">
        <f>SUM(E144*F144*H144*J144*AP144*$AQ$10)</f>
        <v>0</v>
      </c>
      <c r="AR144" s="357"/>
      <c r="AS144" s="400">
        <f>SUM(AR144*E144*F144*H144*J144*$AS$10)</f>
        <v>0</v>
      </c>
      <c r="AT144" s="97"/>
      <c r="AU144" s="400">
        <f>SUM(AT144*E144*F144*H144*J144*$AU$10)</f>
        <v>0</v>
      </c>
      <c r="AV144" s="97"/>
      <c r="AW144" s="357">
        <f>SUM(AV144*E144*F144*H144*J144*$AW$10)</f>
        <v>0</v>
      </c>
      <c r="AX144" s="97"/>
      <c r="AY144" s="400">
        <f>SUM(AX144*E144*F144*H144*J144*$AY$10)</f>
        <v>0</v>
      </c>
      <c r="AZ144" s="97"/>
      <c r="BA144" s="400">
        <f>SUM(AZ144*E144*F144*H144*J144*$BA$10)</f>
        <v>0</v>
      </c>
      <c r="BB144" s="97"/>
      <c r="BC144" s="400">
        <f>SUM(BB144*E144*F144*H144*J144*$BC$10)</f>
        <v>0</v>
      </c>
      <c r="BD144" s="97"/>
      <c r="BE144" s="400">
        <f>SUM(BD144*E144*F144*H144*J144*$BE$10)</f>
        <v>0</v>
      </c>
      <c r="BF144" s="97"/>
      <c r="BG144" s="400">
        <f>BF144*E144*F144*H144*J144*$BG$10</f>
        <v>0</v>
      </c>
      <c r="BH144" s="97"/>
      <c r="BI144" s="400">
        <f>BH144*E144*F144*H144*J144*$BI$10</f>
        <v>0</v>
      </c>
      <c r="BJ144" s="97"/>
      <c r="BK144" s="400">
        <f>BJ144*E144*F144*H144*J144*$BK$10</f>
        <v>0</v>
      </c>
      <c r="BL144" s="97"/>
      <c r="BM144" s="400">
        <f>SUM(BL144*E144*F144*H144*J144*$BM$10)</f>
        <v>0</v>
      </c>
      <c r="BN144" s="97"/>
      <c r="BO144" s="400">
        <f>SUM(BN144*E144*F144*H144*J144*$BO$10)</f>
        <v>0</v>
      </c>
      <c r="BP144" s="97"/>
      <c r="BQ144" s="400">
        <f>SUM(BP144*E144*F144*H144*J144*$BQ$10)</f>
        <v>0</v>
      </c>
      <c r="BR144" s="97"/>
      <c r="BS144" s="400">
        <f>SUM(BR144*E144*F144*H144*J144*$BS$10)</f>
        <v>0</v>
      </c>
      <c r="BT144" s="97"/>
      <c r="BU144" s="400">
        <f>SUM(BT144*E144*F144*H144*J144*$BU$10)</f>
        <v>0</v>
      </c>
      <c r="BV144" s="328"/>
      <c r="BW144" s="329">
        <f>BV144*E144*F144*H144*J144*$BW$10</f>
        <v>0</v>
      </c>
      <c r="BX144" s="97"/>
      <c r="BY144" s="400">
        <f>SUM(BX144*E144*F144*H144*J144*$BY$10)</f>
        <v>0</v>
      </c>
      <c r="BZ144" s="357"/>
      <c r="CA144" s="400">
        <f>SUM(BZ144*E144*F144*H144*J144*$CA$10)</f>
        <v>0</v>
      </c>
      <c r="CB144" s="97"/>
      <c r="CC144" s="400">
        <f>SUM(CB144*E144*F144*H144*J144*$CC$10)</f>
        <v>0</v>
      </c>
      <c r="CD144" s="97"/>
      <c r="CE144" s="400">
        <f>SUM(CD144*E144*F144*H144*J144*$CE$10)</f>
        <v>0</v>
      </c>
      <c r="CF144" s="97"/>
      <c r="CG144" s="400">
        <f>CF144*E144*F144*H144*J144*$CG$10</f>
        <v>0</v>
      </c>
      <c r="CH144" s="97"/>
      <c r="CI144" s="400">
        <f>SUM(CH144*E144*F144*H144*J144*$CI$10)</f>
        <v>0</v>
      </c>
      <c r="CJ144" s="357"/>
      <c r="CK144" s="400">
        <f>SUM(CJ144*E144*F144*H144*K144*$CK$10)</f>
        <v>0</v>
      </c>
      <c r="CL144" s="97"/>
      <c r="CM144" s="400">
        <f>SUM(CL144*E144*F144*H144*K144*$CM$10)</f>
        <v>0</v>
      </c>
      <c r="CN144" s="97"/>
      <c r="CO144" s="400">
        <f>SUM(CN144*E144*F144*H144*K144*$CO$10)</f>
        <v>0</v>
      </c>
      <c r="CP144" s="357"/>
      <c r="CQ144" s="400">
        <f>SUM(CP144*E144*F144*H144*K144*$CQ$10)</f>
        <v>0</v>
      </c>
      <c r="CR144" s="357"/>
      <c r="CS144" s="400">
        <f>SUM(CR144*E144*F144*H144*K144*$CS$10)</f>
        <v>0</v>
      </c>
      <c r="CT144" s="357"/>
      <c r="CU144" s="400">
        <f>SUM(CT144*E144*F144*H144*K144*$CU$10)</f>
        <v>0</v>
      </c>
      <c r="CV144" s="97"/>
      <c r="CW144" s="400">
        <f>SUM(CV144*E144*F144*H144*K144*$CW$10)</f>
        <v>0</v>
      </c>
      <c r="CX144" s="97"/>
      <c r="CY144" s="400">
        <f>SUM(CX144*E144*F144*H144*K144*$CY$10)</f>
        <v>0</v>
      </c>
      <c r="CZ144" s="97"/>
      <c r="DA144" s="400">
        <f>SUM(CZ144*E144*F144*H144*K144*$DA$10)</f>
        <v>0</v>
      </c>
      <c r="DB144" s="357"/>
      <c r="DC144" s="400">
        <f>SUM(DB144*E144*F144*H144*K144*$DC$10)</f>
        <v>0</v>
      </c>
      <c r="DD144" s="97"/>
      <c r="DE144" s="400">
        <f>SUM(DD144*E144*F144*H144*K144*$DE$10)</f>
        <v>0</v>
      </c>
      <c r="DF144" s="97"/>
      <c r="DG144" s="400">
        <f>SUM(DF144*E144*F144*H144*K144*$DG$10)</f>
        <v>0</v>
      </c>
      <c r="DH144" s="97"/>
      <c r="DI144" s="400">
        <f>SUM(DH144*E144*F144*H144*K144*$DI$10)</f>
        <v>0</v>
      </c>
      <c r="DJ144" s="97"/>
      <c r="DK144" s="400">
        <f>SUM(DJ144*E144*F144*H144*K144*$DK$10)</f>
        <v>0</v>
      </c>
      <c r="DL144" s="97"/>
      <c r="DM144" s="400">
        <f>SUM(DL144*E144*F144*H144*K144*$DM$10)</f>
        <v>0</v>
      </c>
      <c r="DN144" s="97"/>
      <c r="DO144" s="400">
        <f>DN144*E144*F144*H144*K144*$DO$10</f>
        <v>0</v>
      </c>
      <c r="DP144" s="97"/>
      <c r="DQ144" s="400">
        <f>SUM(DP144*E144*F144*H144*K144*$DQ$10)</f>
        <v>0</v>
      </c>
      <c r="DR144" s="97"/>
      <c r="DS144" s="400">
        <f>SUM(DR144*E144*F144*H144*K144*$DS$10)</f>
        <v>0</v>
      </c>
      <c r="DT144" s="97"/>
      <c r="DU144" s="400">
        <f>SUM(DT144*E144*F144*H144*L144*$DU$10)</f>
        <v>0</v>
      </c>
      <c r="DV144" s="97"/>
      <c r="DW144" s="400">
        <f>SUM(DV144*E144*F144*H144*M144*$DW$10)</f>
        <v>0</v>
      </c>
      <c r="DX144" s="97"/>
      <c r="DY144" s="400">
        <f>SUM(DX144*E144*F144*H144*J144*$DY$10)</f>
        <v>0</v>
      </c>
      <c r="DZ144" s="97"/>
      <c r="EA144" s="401">
        <f>SUM(DZ144*E144*F144*H144*J144*$EA$10)</f>
        <v>0</v>
      </c>
      <c r="EB144" s="97"/>
      <c r="EC144" s="400">
        <f>SUM(EB144*E144*F144*H144*J144*$EC$10)</f>
        <v>0</v>
      </c>
      <c r="ED144" s="97"/>
      <c r="EE144" s="400">
        <f>SUM(ED144*E144*F144*H144*J144*$EE$10)</f>
        <v>0</v>
      </c>
      <c r="EF144" s="97"/>
      <c r="EG144" s="400">
        <f>EF144*E144*F144*H144*J144*$EG$10</f>
        <v>0</v>
      </c>
      <c r="EH144" s="97"/>
      <c r="EI144" s="400">
        <f>EH144*E144*F144*H144*J144*$EI$10</f>
        <v>0</v>
      </c>
      <c r="EJ144" s="97"/>
      <c r="EK144" s="400"/>
      <c r="EL144" s="402">
        <f t="shared" ref="EL144:EM146" si="318">SUM(N144,X144,P144,R144,Z144,T144,V144,AB144,AD144,AF144,AH144,AJ144,AP144,AR144,AT144,AN144,CJ144,CP144,CT144,BX144,BZ144,CZ144,DB144,DD144,DF144,DH144,DJ144,DL144,AV144,AL144,AX144,AZ144,BB144,BD144,BF144,BH144,BJ144,BL144,BN144,BP144,BR144,EB144,ED144,DX144,DZ144,BT144,BV144,CR144,CL144,CN144,CV144,CX144,CB144,CD144,CF144,CH144,DN144,DP144,DR144,DT144,DV144,EF144,EH144,EJ144)</f>
        <v>12</v>
      </c>
      <c r="EM144" s="402">
        <f t="shared" si="318"/>
        <v>418548.47999999998</v>
      </c>
    </row>
    <row r="145" spans="1:143" x14ac:dyDescent="0.25">
      <c r="A145" s="91"/>
      <c r="B145" s="91">
        <v>99</v>
      </c>
      <c r="C145" s="245" t="s">
        <v>1115</v>
      </c>
      <c r="D145" s="168" t="s">
        <v>616</v>
      </c>
      <c r="E145" s="246">
        <v>13540</v>
      </c>
      <c r="F145" s="93">
        <v>2.1800000000000002</v>
      </c>
      <c r="G145" s="93"/>
      <c r="H145" s="247">
        <v>1</v>
      </c>
      <c r="I145" s="248"/>
      <c r="J145" s="95">
        <v>1.4</v>
      </c>
      <c r="K145" s="95">
        <v>1.68</v>
      </c>
      <c r="L145" s="95">
        <v>2.23</v>
      </c>
      <c r="M145" s="96">
        <v>2.57</v>
      </c>
      <c r="N145" s="97"/>
      <c r="O145" s="400">
        <f>N145*E145*F145*H145*J145*$O$10</f>
        <v>0</v>
      </c>
      <c r="P145" s="366"/>
      <c r="Q145" s="400">
        <f>P145*E145*F145*H145*J145*$Q$10</f>
        <v>0</v>
      </c>
      <c r="R145" s="357"/>
      <c r="S145" s="357">
        <f>R145*E145*F145*H145*J145*$S$10</f>
        <v>0</v>
      </c>
      <c r="T145" s="97"/>
      <c r="U145" s="400">
        <f>SUM(T145*E145*F145*H145*J145*$U$10)</f>
        <v>0</v>
      </c>
      <c r="V145" s="97"/>
      <c r="W145" s="357">
        <f>SUM(V145*E145*F145*H145*J145*$W$10)</f>
        <v>0</v>
      </c>
      <c r="X145" s="97"/>
      <c r="Y145" s="400">
        <f>SUM(X145*E145*F145*H145*J145*$Y$10)</f>
        <v>0</v>
      </c>
      <c r="Z145" s="357"/>
      <c r="AA145" s="400">
        <f>SUM(Z145*E145*F145*H145*J145*$AA$10)</f>
        <v>0</v>
      </c>
      <c r="AB145" s="357"/>
      <c r="AC145" s="400">
        <f>SUM(AB145*E145*F145*H145*J145*$AC$10)</f>
        <v>0</v>
      </c>
      <c r="AD145" s="357"/>
      <c r="AE145" s="400">
        <f>SUM(AD145*E145*F145*H145*K145*$AE$10)</f>
        <v>0</v>
      </c>
      <c r="AF145" s="357"/>
      <c r="AG145" s="400">
        <f>SUM(AF145*E145*F145*H145*K145*$AG$10)</f>
        <v>0</v>
      </c>
      <c r="AH145" s="97"/>
      <c r="AI145" s="400">
        <f>SUM(AH145*E145*F145*H145*J145*$AI$10)</f>
        <v>0</v>
      </c>
      <c r="AJ145" s="357"/>
      <c r="AK145" s="357">
        <f>SUM(AJ145*E145*F145*H145*J145*$AK$10)</f>
        <v>0</v>
      </c>
      <c r="AL145" s="97"/>
      <c r="AM145" s="400">
        <f>SUM(AL145*E145*F145*H145*J145*$AM$10)</f>
        <v>0</v>
      </c>
      <c r="AN145" s="97"/>
      <c r="AO145" s="400">
        <f>SUM(AN145*E145*F145*H145*J145*$AO$10)</f>
        <v>0</v>
      </c>
      <c r="AP145" s="357"/>
      <c r="AQ145" s="400">
        <f>SUM(E145*F145*H145*J145*AP145*$AQ$10)</f>
        <v>0</v>
      </c>
      <c r="AR145" s="357"/>
      <c r="AS145" s="400">
        <f>SUM(AR145*E145*F145*H145*J145*$AS$10)</f>
        <v>0</v>
      </c>
      <c r="AT145" s="97"/>
      <c r="AU145" s="400">
        <f>SUM(AT145*E145*F145*H145*J145*$AU$10)</f>
        <v>0</v>
      </c>
      <c r="AV145" s="97"/>
      <c r="AW145" s="357">
        <f>SUM(AV145*E145*F145*H145*J145*$AW$10)</f>
        <v>0</v>
      </c>
      <c r="AX145" s="97"/>
      <c r="AY145" s="400">
        <f>SUM(AX145*E145*F145*H145*J145*$AY$10)</f>
        <v>0</v>
      </c>
      <c r="AZ145" s="97"/>
      <c r="BA145" s="400">
        <f>SUM(AZ145*E145*F145*H145*J145*$BA$10)</f>
        <v>0</v>
      </c>
      <c r="BB145" s="97"/>
      <c r="BC145" s="400">
        <f>SUM(BB145*E145*F145*H145*J145*$BC$10)</f>
        <v>0</v>
      </c>
      <c r="BD145" s="97"/>
      <c r="BE145" s="400">
        <f>SUM(BD145*E145*F145*H145*J145*$BE$10)</f>
        <v>0</v>
      </c>
      <c r="BF145" s="97"/>
      <c r="BG145" s="400">
        <f>BF145*E145*F145*H145*J145*$BG$10</f>
        <v>0</v>
      </c>
      <c r="BH145" s="97"/>
      <c r="BI145" s="400">
        <f>BH145*E145*F145*H145*J145*$BI$10</f>
        <v>0</v>
      </c>
      <c r="BJ145" s="97"/>
      <c r="BK145" s="400">
        <f>BJ145*E145*F145*H145*J145*$BK$10</f>
        <v>0</v>
      </c>
      <c r="BL145" s="97"/>
      <c r="BM145" s="400">
        <f>SUM(BL145*E145*F145*H145*J145*$BM$10)</f>
        <v>0</v>
      </c>
      <c r="BN145" s="97"/>
      <c r="BO145" s="400">
        <f>SUM(BN145*E145*F145*H145*J145*$BO$10)</f>
        <v>0</v>
      </c>
      <c r="BP145" s="97"/>
      <c r="BQ145" s="400">
        <f>SUM(BP145*E145*F145*H145*J145*$BQ$10)</f>
        <v>0</v>
      </c>
      <c r="BR145" s="97"/>
      <c r="BS145" s="400">
        <f>SUM(BR145*E145*F145*H145*J145*$BS$10)</f>
        <v>0</v>
      </c>
      <c r="BT145" s="97"/>
      <c r="BU145" s="400">
        <f>SUM(BT145*E145*F145*H145*J145*$BU$10)</f>
        <v>0</v>
      </c>
      <c r="BV145" s="328"/>
      <c r="BW145" s="329">
        <f>BV145*E145*F145*H145*J145*$BW$10</f>
        <v>0</v>
      </c>
      <c r="BX145" s="97"/>
      <c r="BY145" s="400">
        <f>SUM(BX145*E145*F145*H145*J145*$BY$10)</f>
        <v>0</v>
      </c>
      <c r="BZ145" s="357"/>
      <c r="CA145" s="400">
        <f>SUM(BZ145*E145*F145*H145*J145*$CA$10)</f>
        <v>0</v>
      </c>
      <c r="CB145" s="97"/>
      <c r="CC145" s="400">
        <f>SUM(CB145*E145*F145*H145*J145*$CC$10)</f>
        <v>0</v>
      </c>
      <c r="CD145" s="97"/>
      <c r="CE145" s="400">
        <f>SUM(CD145*E145*F145*H145*J145*$CE$10)</f>
        <v>0</v>
      </c>
      <c r="CF145" s="97"/>
      <c r="CG145" s="400">
        <f>CF145*E145*F145*H145*J145*$CG$10</f>
        <v>0</v>
      </c>
      <c r="CH145" s="113"/>
      <c r="CI145" s="400">
        <f>SUM(CH145*E145*F145*H145*J145*$CI$10)</f>
        <v>0</v>
      </c>
      <c r="CJ145" s="357"/>
      <c r="CK145" s="400">
        <f>SUM(CJ145*E145*F145*H145*K145*$CK$10)</f>
        <v>0</v>
      </c>
      <c r="CL145" s="97"/>
      <c r="CM145" s="400">
        <f>SUM(CL145*E145*F145*H145*K145*$CM$10)</f>
        <v>0</v>
      </c>
      <c r="CN145" s="97"/>
      <c r="CO145" s="400">
        <f>SUM(CN145*E145*F145*H145*K145*$CO$10)</f>
        <v>0</v>
      </c>
      <c r="CP145" s="357"/>
      <c r="CQ145" s="400">
        <f>SUM(CP145*E145*F145*H145*K145*$CQ$10)</f>
        <v>0</v>
      </c>
      <c r="CR145" s="357"/>
      <c r="CS145" s="400">
        <f>SUM(CR145*E145*F145*H145*K145*$CS$10)</f>
        <v>0</v>
      </c>
      <c r="CT145" s="357"/>
      <c r="CU145" s="400">
        <f>SUM(CT145*E145*F145*H145*K145*$CU$10)</f>
        <v>0</v>
      </c>
      <c r="CV145" s="97"/>
      <c r="CW145" s="400">
        <f>SUM(CV145*E145*F145*H145*K145*$CW$10)</f>
        <v>0</v>
      </c>
      <c r="CX145" s="97"/>
      <c r="CY145" s="400">
        <f>SUM(CX145*E145*F145*H145*K145*$CY$10)</f>
        <v>0</v>
      </c>
      <c r="CZ145" s="97"/>
      <c r="DA145" s="400">
        <f>SUM(CZ145*E145*F145*H145*K145*$DA$10)</f>
        <v>0</v>
      </c>
      <c r="DB145" s="357"/>
      <c r="DC145" s="400">
        <f>SUM(DB145*E145*F145*H145*K145*$DC$10)</f>
        <v>0</v>
      </c>
      <c r="DD145" s="97"/>
      <c r="DE145" s="400">
        <f>SUM(DD145*E145*F145*H145*K145*$DE$10)</f>
        <v>0</v>
      </c>
      <c r="DF145" s="97"/>
      <c r="DG145" s="400">
        <f>SUM(DF145*E145*F145*H145*K145*$DG$10)</f>
        <v>0</v>
      </c>
      <c r="DH145" s="97"/>
      <c r="DI145" s="400">
        <f>SUM(DH145*E145*F145*H145*K145*$DI$10)</f>
        <v>0</v>
      </c>
      <c r="DJ145" s="97"/>
      <c r="DK145" s="400">
        <f>SUM(DJ145*E145*F145*H145*K145*$DK$10)</f>
        <v>0</v>
      </c>
      <c r="DL145" s="97"/>
      <c r="DM145" s="400">
        <f>SUM(DL145*E145*F145*H145*K145*$DM$10)</f>
        <v>0</v>
      </c>
      <c r="DN145" s="97"/>
      <c r="DO145" s="400">
        <f>DN145*E145*F145*H145*K145*$DO$10</f>
        <v>0</v>
      </c>
      <c r="DP145" s="97"/>
      <c r="DQ145" s="400">
        <f>SUM(DP145*E145*F145*H145*K145*$DQ$10)</f>
        <v>0</v>
      </c>
      <c r="DR145" s="97"/>
      <c r="DS145" s="400">
        <f>SUM(DR145*E145*F145*H145*K145*$DS$10)</f>
        <v>0</v>
      </c>
      <c r="DT145" s="97"/>
      <c r="DU145" s="400">
        <f>SUM(DT145*E145*F145*H145*L145*$DU$10)</f>
        <v>0</v>
      </c>
      <c r="DV145" s="97"/>
      <c r="DW145" s="400">
        <f>SUM(DV145*E145*F145*H145*M145*$DW$10)</f>
        <v>0</v>
      </c>
      <c r="DX145" s="97"/>
      <c r="DY145" s="400">
        <f>SUM(DX145*E145*F145*H145*J145*$DY$10)</f>
        <v>0</v>
      </c>
      <c r="DZ145" s="97"/>
      <c r="EA145" s="401">
        <f>SUM(DZ145*E145*F145*H145*J145*$EA$10)</f>
        <v>0</v>
      </c>
      <c r="EB145" s="97"/>
      <c r="EC145" s="400">
        <f>SUM(EB145*E145*F145*H145*J145*$EC$10)</f>
        <v>0</v>
      </c>
      <c r="ED145" s="97"/>
      <c r="EE145" s="400">
        <f>SUM(ED145*E145*F145*H145*J145*$EE$10)</f>
        <v>0</v>
      </c>
      <c r="EF145" s="97"/>
      <c r="EG145" s="400">
        <f>EF145*E145*F145*H145*J145*$EG$10</f>
        <v>0</v>
      </c>
      <c r="EH145" s="97"/>
      <c r="EI145" s="400">
        <f>EH145*E145*F145*H145*J145*$EI$10</f>
        <v>0</v>
      </c>
      <c r="EJ145" s="97"/>
      <c r="EK145" s="400"/>
      <c r="EL145" s="402">
        <f t="shared" si="318"/>
        <v>0</v>
      </c>
      <c r="EM145" s="402">
        <f t="shared" si="318"/>
        <v>0</v>
      </c>
    </row>
    <row r="146" spans="1:143" x14ac:dyDescent="0.25">
      <c r="A146" s="91"/>
      <c r="B146" s="91">
        <v>100</v>
      </c>
      <c r="C146" s="245" t="s">
        <v>1116</v>
      </c>
      <c r="D146" s="168" t="s">
        <v>618</v>
      </c>
      <c r="E146" s="246">
        <v>13540</v>
      </c>
      <c r="F146" s="93">
        <v>4.3099999999999996</v>
      </c>
      <c r="G146" s="93"/>
      <c r="H146" s="247">
        <v>1</v>
      </c>
      <c r="I146" s="248"/>
      <c r="J146" s="95">
        <v>1.4</v>
      </c>
      <c r="K146" s="95">
        <v>1.68</v>
      </c>
      <c r="L146" s="95">
        <v>2.23</v>
      </c>
      <c r="M146" s="96">
        <v>2.57</v>
      </c>
      <c r="N146" s="97"/>
      <c r="O146" s="400">
        <f>N146*E146*F146*H146*J146*$O$10</f>
        <v>0</v>
      </c>
      <c r="P146" s="366"/>
      <c r="Q146" s="400">
        <f>P146*E146*F146*H146*J146*$Q$10</f>
        <v>0</v>
      </c>
      <c r="R146" s="357"/>
      <c r="S146" s="357">
        <f>R146*E146*F146*H146*J146*$S$10</f>
        <v>0</v>
      </c>
      <c r="T146" s="97"/>
      <c r="U146" s="400">
        <f>SUM(T146*E146*F146*H146*J146*$U$10)</f>
        <v>0</v>
      </c>
      <c r="V146" s="97"/>
      <c r="W146" s="357">
        <f>SUM(V146*E146*F146*H146*J146*$W$10)</f>
        <v>0</v>
      </c>
      <c r="X146" s="97"/>
      <c r="Y146" s="400">
        <f>SUM(X146*E146*F146*H146*J146*$Y$10)</f>
        <v>0</v>
      </c>
      <c r="Z146" s="357"/>
      <c r="AA146" s="400">
        <f>SUM(Z146*E146*F146*H146*J146*$AA$10)</f>
        <v>0</v>
      </c>
      <c r="AB146" s="357"/>
      <c r="AC146" s="400">
        <f>SUM(AB146*E146*F146*H146*J146*$AC$10)</f>
        <v>0</v>
      </c>
      <c r="AD146" s="357"/>
      <c r="AE146" s="400">
        <f>SUM(AD146*E146*F146*H146*K146*$AE$10)</f>
        <v>0</v>
      </c>
      <c r="AF146" s="357"/>
      <c r="AG146" s="400">
        <f>SUM(AF146*E146*F146*H146*K146*$AG$10)</f>
        <v>0</v>
      </c>
      <c r="AH146" s="97">
        <v>98</v>
      </c>
      <c r="AI146" s="400">
        <f>SUM(AH146*E146*F146*H146*J146*$AI$10)</f>
        <v>8006635.2799999984</v>
      </c>
      <c r="AJ146" s="357"/>
      <c r="AK146" s="357">
        <f>SUM(AJ146*E146*F146*H146*J146*$AK$10)</f>
        <v>0</v>
      </c>
      <c r="AL146" s="97"/>
      <c r="AM146" s="400">
        <f>SUM(AL146*E146*F146*H146*J146*$AM$10)</f>
        <v>0</v>
      </c>
      <c r="AN146" s="97"/>
      <c r="AO146" s="400">
        <f>SUM(AN146*E146*F146*H146*J146*$AO$10)</f>
        <v>0</v>
      </c>
      <c r="AP146" s="357"/>
      <c r="AQ146" s="400">
        <f>SUM(E146*F146*H146*J146*AP146*$AQ$10)</f>
        <v>0</v>
      </c>
      <c r="AR146" s="357"/>
      <c r="AS146" s="400">
        <f>SUM(AR146*E146*F146*H146*J146*$AS$10)</f>
        <v>0</v>
      </c>
      <c r="AT146" s="97"/>
      <c r="AU146" s="400">
        <f>SUM(AT146*E146*F146*H146*J146*$AU$10)</f>
        <v>0</v>
      </c>
      <c r="AV146" s="97">
        <v>22</v>
      </c>
      <c r="AW146" s="357">
        <f>SUM(AV146*E146*F146*H146*J146*$AW$10)</f>
        <v>1797407.9199999997</v>
      </c>
      <c r="AX146" s="97"/>
      <c r="AY146" s="400">
        <f>SUM(AX146*E146*F146*H146*J146*$AY$10)</f>
        <v>0</v>
      </c>
      <c r="AZ146" s="97"/>
      <c r="BA146" s="400">
        <f>SUM(AZ146*E146*F146*H146*J146*$BA$10)</f>
        <v>0</v>
      </c>
      <c r="BB146" s="97"/>
      <c r="BC146" s="400">
        <f>SUM(BB146*E146*F146*H146*J146*$BC$10)</f>
        <v>0</v>
      </c>
      <c r="BD146" s="97"/>
      <c r="BE146" s="400">
        <f>SUM(BD146*E146*F146*H146*J146*$BE$10)</f>
        <v>0</v>
      </c>
      <c r="BF146" s="97"/>
      <c r="BG146" s="400">
        <f>BF146*E146*F146*H146*J146*$BG$10</f>
        <v>0</v>
      </c>
      <c r="BH146" s="97"/>
      <c r="BI146" s="400">
        <f>BH146*E146*F146*H146*J146*$BI$10</f>
        <v>0</v>
      </c>
      <c r="BJ146" s="97"/>
      <c r="BK146" s="400">
        <f>BJ146*E146*F146*H146*J146*$BK$10</f>
        <v>0</v>
      </c>
      <c r="BL146" s="97"/>
      <c r="BM146" s="400">
        <f>SUM(BL146*E146*F146*H146*J146*$BM$10)</f>
        <v>0</v>
      </c>
      <c r="BN146" s="97"/>
      <c r="BO146" s="400">
        <f>SUM(BN146*E146*F146*H146*J146*$BO$10)</f>
        <v>0</v>
      </c>
      <c r="BP146" s="97"/>
      <c r="BQ146" s="400">
        <f>SUM(BP146*E146*F146*H146*J146*$BQ$10)</f>
        <v>0</v>
      </c>
      <c r="BR146" s="97"/>
      <c r="BS146" s="400">
        <f>SUM(BR146*E146*F146*H146*J146*$BS$10)</f>
        <v>0</v>
      </c>
      <c r="BT146" s="97"/>
      <c r="BU146" s="400">
        <f>SUM(BT146*E146*F146*H146*J146*$BU$10)</f>
        <v>0</v>
      </c>
      <c r="BV146" s="328"/>
      <c r="BW146" s="329">
        <f>BV146*E146*F146*H146*J146*$BW$10</f>
        <v>0</v>
      </c>
      <c r="BX146" s="97"/>
      <c r="BY146" s="400">
        <f>SUM(BX146*E146*F146*H146*J146*$BY$10)</f>
        <v>0</v>
      </c>
      <c r="BZ146" s="357"/>
      <c r="CA146" s="400">
        <f>SUM(BZ146*E146*F146*H146*J146*$CA$10)</f>
        <v>0</v>
      </c>
      <c r="CB146" s="97"/>
      <c r="CC146" s="400">
        <f>SUM(CB146*E146*F146*H146*J146*$CC$10)</f>
        <v>0</v>
      </c>
      <c r="CD146" s="97"/>
      <c r="CE146" s="400">
        <f>SUM(CD146*E146*F146*H146*J146*$CE$10)</f>
        <v>0</v>
      </c>
      <c r="CF146" s="97"/>
      <c r="CG146" s="400">
        <f>CF146*E146*F146*H146*J146*$CG$10</f>
        <v>0</v>
      </c>
      <c r="CH146" s="113"/>
      <c r="CI146" s="400">
        <f>SUM(CH146*E146*F146*H146*J146*$CI$10)</f>
        <v>0</v>
      </c>
      <c r="CJ146" s="357"/>
      <c r="CK146" s="400">
        <f>SUM(CJ146*E146*F146*H146*K146*$CK$10)</f>
        <v>0</v>
      </c>
      <c r="CL146" s="97"/>
      <c r="CM146" s="400">
        <f>SUM(CL146*E146*F146*H146*K146*$CM$10)</f>
        <v>0</v>
      </c>
      <c r="CN146" s="97"/>
      <c r="CO146" s="400">
        <f>SUM(CN146*E146*F146*H146*K146*$CO$10)</f>
        <v>0</v>
      </c>
      <c r="CP146" s="357"/>
      <c r="CQ146" s="400">
        <f>SUM(CP146*E146*F146*H146*K146*$CQ$10)</f>
        <v>0</v>
      </c>
      <c r="CR146" s="357"/>
      <c r="CS146" s="400">
        <f>SUM(CR146*E146*F146*H146*K146*$CS$10)</f>
        <v>0</v>
      </c>
      <c r="CT146" s="357"/>
      <c r="CU146" s="400">
        <f>SUM(CT146*E146*F146*H146*K146*$CU$10)</f>
        <v>0</v>
      </c>
      <c r="CV146" s="97"/>
      <c r="CW146" s="400">
        <f>SUM(CV146*E146*F146*H146*K146*$CW$10)</f>
        <v>0</v>
      </c>
      <c r="CX146" s="97"/>
      <c r="CY146" s="400">
        <f>SUM(CX146*E146*F146*H146*K146*$CY$10)</f>
        <v>0</v>
      </c>
      <c r="CZ146" s="97"/>
      <c r="DA146" s="400">
        <f>SUM(CZ146*E146*F146*H146*K146*$DA$10)</f>
        <v>0</v>
      </c>
      <c r="DB146" s="357"/>
      <c r="DC146" s="400">
        <f>SUM(DB146*E146*F146*H146*K146*$DC$10)</f>
        <v>0</v>
      </c>
      <c r="DD146" s="97"/>
      <c r="DE146" s="400">
        <f>SUM(DD146*E146*F146*H146*K146*$DE$10)</f>
        <v>0</v>
      </c>
      <c r="DF146" s="97"/>
      <c r="DG146" s="400">
        <f>SUM(DF146*E146*F146*H146*K146*$DG$10)</f>
        <v>0</v>
      </c>
      <c r="DH146" s="97"/>
      <c r="DI146" s="400">
        <f>SUM(DH146*E146*F146*H146*K146*$DI$10)</f>
        <v>0</v>
      </c>
      <c r="DJ146" s="97"/>
      <c r="DK146" s="400">
        <f>SUM(DJ146*E146*F146*H146*K146*$DK$10)</f>
        <v>0</v>
      </c>
      <c r="DL146" s="97"/>
      <c r="DM146" s="400">
        <f>SUM(DL146*E146*F146*H146*K146*$DM$10)</f>
        <v>0</v>
      </c>
      <c r="DN146" s="97"/>
      <c r="DO146" s="400">
        <f>DN146*E146*F146*H146*K146*$DO$10</f>
        <v>0</v>
      </c>
      <c r="DP146" s="97"/>
      <c r="DQ146" s="400">
        <f>SUM(DP146*E146*F146*H146*K146*$DQ$10)</f>
        <v>0</v>
      </c>
      <c r="DR146" s="97"/>
      <c r="DS146" s="400">
        <f>SUM(DR146*E146*F146*H146*K146*$DS$10)</f>
        <v>0</v>
      </c>
      <c r="DT146" s="97"/>
      <c r="DU146" s="400">
        <f>SUM(DT146*E146*F146*H146*L146*$DU$10)</f>
        <v>0</v>
      </c>
      <c r="DV146" s="97"/>
      <c r="DW146" s="400">
        <f>SUM(DV146*E146*F146*H146*M146*$DW$10)</f>
        <v>0</v>
      </c>
      <c r="DX146" s="97"/>
      <c r="DY146" s="400">
        <f>SUM(DX146*E146*F146*H146*J146*$DY$10)</f>
        <v>0</v>
      </c>
      <c r="DZ146" s="97"/>
      <c r="EA146" s="401">
        <f>SUM(DZ146*E146*F146*H146*J146*$EA$10)</f>
        <v>0</v>
      </c>
      <c r="EB146" s="97"/>
      <c r="EC146" s="400">
        <f>SUM(EB146*E146*F146*H146*J146*$EC$10)</f>
        <v>0</v>
      </c>
      <c r="ED146" s="97"/>
      <c r="EE146" s="400">
        <f>SUM(ED146*E146*F146*H146*J146*$EE$10)</f>
        <v>0</v>
      </c>
      <c r="EF146" s="97"/>
      <c r="EG146" s="400">
        <f>EF146*E146*F146*H146*J146*$EG$10</f>
        <v>0</v>
      </c>
      <c r="EH146" s="97"/>
      <c r="EI146" s="400">
        <f>EH146*E146*F146*H146*J146*$EI$10</f>
        <v>0</v>
      </c>
      <c r="EJ146" s="97"/>
      <c r="EK146" s="400"/>
      <c r="EL146" s="402">
        <f t="shared" si="318"/>
        <v>120</v>
      </c>
      <c r="EM146" s="402">
        <f t="shared" si="318"/>
        <v>9804043.1999999974</v>
      </c>
    </row>
    <row r="147" spans="1:143" s="355" customFormat="1" x14ac:dyDescent="0.25">
      <c r="A147" s="91">
        <v>26</v>
      </c>
      <c r="B147" s="91"/>
      <c r="C147" s="245" t="s">
        <v>1117</v>
      </c>
      <c r="D147" s="243" t="s">
        <v>625</v>
      </c>
      <c r="E147" s="246">
        <v>13540</v>
      </c>
      <c r="F147" s="157">
        <v>0.98</v>
      </c>
      <c r="G147" s="157"/>
      <c r="H147" s="236">
        <v>1</v>
      </c>
      <c r="I147" s="68"/>
      <c r="J147" s="95">
        <v>1.4</v>
      </c>
      <c r="K147" s="95">
        <v>1.68</v>
      </c>
      <c r="L147" s="95">
        <v>2.23</v>
      </c>
      <c r="M147" s="96">
        <v>2.57</v>
      </c>
      <c r="N147" s="113">
        <f>N148</f>
        <v>0</v>
      </c>
      <c r="O147" s="399">
        <f t="shared" ref="O147:BZ147" si="319">O148</f>
        <v>0</v>
      </c>
      <c r="P147" s="399">
        <f t="shared" si="319"/>
        <v>0</v>
      </c>
      <c r="Q147" s="399">
        <f t="shared" si="319"/>
        <v>0</v>
      </c>
      <c r="R147" s="399">
        <f t="shared" si="319"/>
        <v>0</v>
      </c>
      <c r="S147" s="399">
        <f t="shared" si="319"/>
        <v>0</v>
      </c>
      <c r="T147" s="113">
        <f t="shared" si="319"/>
        <v>0</v>
      </c>
      <c r="U147" s="399">
        <f t="shared" si="319"/>
        <v>0</v>
      </c>
      <c r="V147" s="113">
        <f t="shared" si="319"/>
        <v>0</v>
      </c>
      <c r="W147" s="399">
        <f t="shared" si="319"/>
        <v>0</v>
      </c>
      <c r="X147" s="113">
        <f t="shared" si="319"/>
        <v>0</v>
      </c>
      <c r="Y147" s="399">
        <f t="shared" si="319"/>
        <v>0</v>
      </c>
      <c r="Z147" s="399">
        <f t="shared" si="319"/>
        <v>0</v>
      </c>
      <c r="AA147" s="399">
        <f t="shared" si="319"/>
        <v>0</v>
      </c>
      <c r="AB147" s="399">
        <f t="shared" si="319"/>
        <v>0</v>
      </c>
      <c r="AC147" s="399">
        <f t="shared" si="319"/>
        <v>0</v>
      </c>
      <c r="AD147" s="399">
        <f t="shared" si="319"/>
        <v>0</v>
      </c>
      <c r="AE147" s="399">
        <f t="shared" si="319"/>
        <v>0</v>
      </c>
      <c r="AF147" s="399">
        <f t="shared" si="319"/>
        <v>0</v>
      </c>
      <c r="AG147" s="399">
        <f t="shared" si="319"/>
        <v>0</v>
      </c>
      <c r="AH147" s="113">
        <f t="shared" si="319"/>
        <v>0</v>
      </c>
      <c r="AI147" s="399">
        <f t="shared" si="319"/>
        <v>0</v>
      </c>
      <c r="AJ147" s="399">
        <f t="shared" si="319"/>
        <v>0</v>
      </c>
      <c r="AK147" s="399">
        <f t="shared" si="319"/>
        <v>0</v>
      </c>
      <c r="AL147" s="113">
        <f t="shared" si="319"/>
        <v>0</v>
      </c>
      <c r="AM147" s="399">
        <f t="shared" si="319"/>
        <v>0</v>
      </c>
      <c r="AN147" s="113">
        <f t="shared" si="319"/>
        <v>0</v>
      </c>
      <c r="AO147" s="399">
        <f t="shared" si="319"/>
        <v>0</v>
      </c>
      <c r="AP147" s="399">
        <f t="shared" si="319"/>
        <v>0</v>
      </c>
      <c r="AQ147" s="399">
        <f t="shared" si="319"/>
        <v>0</v>
      </c>
      <c r="AR147" s="399">
        <f t="shared" si="319"/>
        <v>0</v>
      </c>
      <c r="AS147" s="399">
        <f t="shared" si="319"/>
        <v>0</v>
      </c>
      <c r="AT147" s="113">
        <f t="shared" si="319"/>
        <v>0</v>
      </c>
      <c r="AU147" s="399">
        <f t="shared" si="319"/>
        <v>0</v>
      </c>
      <c r="AV147" s="113">
        <f t="shared" si="319"/>
        <v>0</v>
      </c>
      <c r="AW147" s="399">
        <f t="shared" si="319"/>
        <v>0</v>
      </c>
      <c r="AX147" s="113">
        <f t="shared" si="319"/>
        <v>0</v>
      </c>
      <c r="AY147" s="399">
        <f t="shared" si="319"/>
        <v>0</v>
      </c>
      <c r="AZ147" s="113">
        <f t="shared" si="319"/>
        <v>0</v>
      </c>
      <c r="BA147" s="399">
        <f t="shared" si="319"/>
        <v>0</v>
      </c>
      <c r="BB147" s="113">
        <f t="shared" si="319"/>
        <v>0</v>
      </c>
      <c r="BC147" s="399">
        <f t="shared" si="319"/>
        <v>0</v>
      </c>
      <c r="BD147" s="113">
        <f t="shared" si="319"/>
        <v>0</v>
      </c>
      <c r="BE147" s="399">
        <f t="shared" si="319"/>
        <v>0</v>
      </c>
      <c r="BF147" s="113">
        <f t="shared" si="319"/>
        <v>0</v>
      </c>
      <c r="BG147" s="399">
        <f t="shared" si="319"/>
        <v>0</v>
      </c>
      <c r="BH147" s="113">
        <f t="shared" si="319"/>
        <v>0</v>
      </c>
      <c r="BI147" s="399">
        <f t="shared" si="319"/>
        <v>0</v>
      </c>
      <c r="BJ147" s="113">
        <f t="shared" si="319"/>
        <v>0</v>
      </c>
      <c r="BK147" s="399">
        <f t="shared" si="319"/>
        <v>0</v>
      </c>
      <c r="BL147" s="113">
        <f t="shared" si="319"/>
        <v>0</v>
      </c>
      <c r="BM147" s="399">
        <f t="shared" si="319"/>
        <v>0</v>
      </c>
      <c r="BN147" s="113">
        <f t="shared" si="319"/>
        <v>0</v>
      </c>
      <c r="BO147" s="399">
        <f t="shared" si="319"/>
        <v>0</v>
      </c>
      <c r="BP147" s="113">
        <f t="shared" si="319"/>
        <v>0</v>
      </c>
      <c r="BQ147" s="399">
        <f t="shared" si="319"/>
        <v>0</v>
      </c>
      <c r="BR147" s="113">
        <f t="shared" si="319"/>
        <v>0</v>
      </c>
      <c r="BS147" s="399">
        <f t="shared" si="319"/>
        <v>0</v>
      </c>
      <c r="BT147" s="113">
        <f t="shared" si="319"/>
        <v>0</v>
      </c>
      <c r="BU147" s="399">
        <f t="shared" si="319"/>
        <v>0</v>
      </c>
      <c r="BV147" s="365">
        <f t="shared" si="319"/>
        <v>0</v>
      </c>
      <c r="BW147" s="365">
        <f t="shared" si="319"/>
        <v>0</v>
      </c>
      <c r="BX147" s="113">
        <f t="shared" si="319"/>
        <v>0</v>
      </c>
      <c r="BY147" s="399">
        <f t="shared" si="319"/>
        <v>0</v>
      </c>
      <c r="BZ147" s="399">
        <f t="shared" si="319"/>
        <v>0</v>
      </c>
      <c r="CA147" s="399">
        <f t="shared" ref="CA147:EM147" si="320">CA148</f>
        <v>0</v>
      </c>
      <c r="CB147" s="113">
        <f t="shared" si="320"/>
        <v>0</v>
      </c>
      <c r="CC147" s="399">
        <f t="shared" si="320"/>
        <v>0</v>
      </c>
      <c r="CD147" s="113">
        <f t="shared" si="320"/>
        <v>0</v>
      </c>
      <c r="CE147" s="399">
        <f t="shared" si="320"/>
        <v>0</v>
      </c>
      <c r="CF147" s="113">
        <f t="shared" si="320"/>
        <v>0</v>
      </c>
      <c r="CG147" s="399">
        <f t="shared" si="320"/>
        <v>0</v>
      </c>
      <c r="CH147" s="113">
        <f t="shared" si="320"/>
        <v>0</v>
      </c>
      <c r="CI147" s="399">
        <f t="shared" si="320"/>
        <v>0</v>
      </c>
      <c r="CJ147" s="399">
        <f t="shared" si="320"/>
        <v>0</v>
      </c>
      <c r="CK147" s="399">
        <f t="shared" si="320"/>
        <v>0</v>
      </c>
      <c r="CL147" s="113">
        <f t="shared" si="320"/>
        <v>0</v>
      </c>
      <c r="CM147" s="399">
        <f t="shared" si="320"/>
        <v>0</v>
      </c>
      <c r="CN147" s="113">
        <f t="shared" si="320"/>
        <v>0</v>
      </c>
      <c r="CO147" s="399">
        <f t="shared" si="320"/>
        <v>0</v>
      </c>
      <c r="CP147" s="399">
        <f t="shared" si="320"/>
        <v>0</v>
      </c>
      <c r="CQ147" s="399">
        <f t="shared" si="320"/>
        <v>0</v>
      </c>
      <c r="CR147" s="399">
        <f t="shared" si="320"/>
        <v>0</v>
      </c>
      <c r="CS147" s="399">
        <f t="shared" si="320"/>
        <v>0</v>
      </c>
      <c r="CT147" s="399">
        <f t="shared" si="320"/>
        <v>0</v>
      </c>
      <c r="CU147" s="399">
        <f t="shared" si="320"/>
        <v>0</v>
      </c>
      <c r="CV147" s="113">
        <f t="shared" si="320"/>
        <v>0</v>
      </c>
      <c r="CW147" s="399">
        <f t="shared" si="320"/>
        <v>0</v>
      </c>
      <c r="CX147" s="113">
        <f t="shared" si="320"/>
        <v>0</v>
      </c>
      <c r="CY147" s="399">
        <f t="shared" si="320"/>
        <v>0</v>
      </c>
      <c r="CZ147" s="113">
        <f t="shared" si="320"/>
        <v>0</v>
      </c>
      <c r="DA147" s="399">
        <f t="shared" si="320"/>
        <v>0</v>
      </c>
      <c r="DB147" s="399">
        <f t="shared" si="320"/>
        <v>0</v>
      </c>
      <c r="DC147" s="399">
        <f t="shared" si="320"/>
        <v>0</v>
      </c>
      <c r="DD147" s="113">
        <f t="shared" si="320"/>
        <v>0</v>
      </c>
      <c r="DE147" s="399">
        <f t="shared" si="320"/>
        <v>0</v>
      </c>
      <c r="DF147" s="113">
        <f t="shared" si="320"/>
        <v>0</v>
      </c>
      <c r="DG147" s="399">
        <f t="shared" si="320"/>
        <v>0</v>
      </c>
      <c r="DH147" s="113">
        <f t="shared" si="320"/>
        <v>0</v>
      </c>
      <c r="DI147" s="399">
        <f t="shared" si="320"/>
        <v>0</v>
      </c>
      <c r="DJ147" s="113">
        <f t="shared" si="320"/>
        <v>0</v>
      </c>
      <c r="DK147" s="399">
        <f t="shared" si="320"/>
        <v>0</v>
      </c>
      <c r="DL147" s="113">
        <f t="shared" si="320"/>
        <v>0</v>
      </c>
      <c r="DM147" s="399">
        <f t="shared" si="320"/>
        <v>0</v>
      </c>
      <c r="DN147" s="113">
        <f t="shared" si="320"/>
        <v>0</v>
      </c>
      <c r="DO147" s="399">
        <f t="shared" si="320"/>
        <v>0</v>
      </c>
      <c r="DP147" s="113">
        <f t="shared" si="320"/>
        <v>0</v>
      </c>
      <c r="DQ147" s="399">
        <f t="shared" si="320"/>
        <v>0</v>
      </c>
      <c r="DR147" s="113">
        <f t="shared" si="320"/>
        <v>0</v>
      </c>
      <c r="DS147" s="399">
        <f t="shared" si="320"/>
        <v>0</v>
      </c>
      <c r="DT147" s="113">
        <f t="shared" si="320"/>
        <v>0</v>
      </c>
      <c r="DU147" s="399">
        <f t="shared" si="320"/>
        <v>0</v>
      </c>
      <c r="DV147" s="113">
        <f t="shared" si="320"/>
        <v>0</v>
      </c>
      <c r="DW147" s="399">
        <f t="shared" si="320"/>
        <v>0</v>
      </c>
      <c r="DX147" s="113">
        <f t="shared" si="320"/>
        <v>0</v>
      </c>
      <c r="DY147" s="399">
        <f t="shared" si="320"/>
        <v>0</v>
      </c>
      <c r="DZ147" s="113">
        <f t="shared" si="320"/>
        <v>0</v>
      </c>
      <c r="EA147" s="399">
        <f t="shared" si="320"/>
        <v>0</v>
      </c>
      <c r="EB147" s="113">
        <f t="shared" si="320"/>
        <v>0</v>
      </c>
      <c r="EC147" s="399">
        <f t="shared" si="320"/>
        <v>0</v>
      </c>
      <c r="ED147" s="113">
        <f t="shared" si="320"/>
        <v>0</v>
      </c>
      <c r="EE147" s="399">
        <f t="shared" si="320"/>
        <v>0</v>
      </c>
      <c r="EF147" s="113">
        <f t="shared" si="320"/>
        <v>0</v>
      </c>
      <c r="EG147" s="399">
        <f t="shared" si="320"/>
        <v>0</v>
      </c>
      <c r="EH147" s="113">
        <f t="shared" si="320"/>
        <v>0</v>
      </c>
      <c r="EI147" s="399">
        <f t="shared" si="320"/>
        <v>0</v>
      </c>
      <c r="EJ147" s="113"/>
      <c r="EK147" s="399"/>
      <c r="EL147" s="399">
        <f t="shared" si="320"/>
        <v>0</v>
      </c>
      <c r="EM147" s="399">
        <f t="shared" si="320"/>
        <v>0</v>
      </c>
    </row>
    <row r="148" spans="1:143" ht="45" x14ac:dyDescent="0.25">
      <c r="A148" s="91"/>
      <c r="B148" s="91">
        <v>101</v>
      </c>
      <c r="C148" s="245" t="s">
        <v>1118</v>
      </c>
      <c r="D148" s="168" t="s">
        <v>627</v>
      </c>
      <c r="E148" s="246">
        <v>13540</v>
      </c>
      <c r="F148" s="93">
        <v>0.98</v>
      </c>
      <c r="G148" s="93"/>
      <c r="H148" s="247">
        <v>1</v>
      </c>
      <c r="I148" s="248"/>
      <c r="J148" s="95">
        <v>1.4</v>
      </c>
      <c r="K148" s="95">
        <v>1.68</v>
      </c>
      <c r="L148" s="95">
        <v>2.23</v>
      </c>
      <c r="M148" s="96">
        <v>2.57</v>
      </c>
      <c r="N148" s="97"/>
      <c r="O148" s="400">
        <f>N148*E148*F148*H148*J148*$O$10</f>
        <v>0</v>
      </c>
      <c r="P148" s="366"/>
      <c r="Q148" s="400">
        <f>P148*E148*F148*H148*J148*$Q$10</f>
        <v>0</v>
      </c>
      <c r="R148" s="357"/>
      <c r="S148" s="357">
        <f>R148*E148*F148*H148*J148*$S$10</f>
        <v>0</v>
      </c>
      <c r="T148" s="97"/>
      <c r="U148" s="400">
        <f>SUM(T148*E148*F148*H148*J148*$U$10)</f>
        <v>0</v>
      </c>
      <c r="V148" s="97"/>
      <c r="W148" s="357">
        <f>SUM(V148*E148*F148*H148*J148*$W$10)</f>
        <v>0</v>
      </c>
      <c r="X148" s="97"/>
      <c r="Y148" s="400">
        <f>SUM(X148*E148*F148*H148*J148*$Y$10)</f>
        <v>0</v>
      </c>
      <c r="Z148" s="357"/>
      <c r="AA148" s="400">
        <f>SUM(Z148*E148*F148*H148*J148*$AA$10)</f>
        <v>0</v>
      </c>
      <c r="AB148" s="357"/>
      <c r="AC148" s="400">
        <f>SUM(AB148*E148*F148*H148*J148*$AC$10)</f>
        <v>0</v>
      </c>
      <c r="AD148" s="357"/>
      <c r="AE148" s="400">
        <f>SUM(AD148*E148*F148*H148*K148*$AE$10)</f>
        <v>0</v>
      </c>
      <c r="AF148" s="357"/>
      <c r="AG148" s="400">
        <f>SUM(AF148*E148*F148*H148*K148*$AG$10)</f>
        <v>0</v>
      </c>
      <c r="AH148" s="97"/>
      <c r="AI148" s="400">
        <f>SUM(AH148*E148*F148*H148*J148*$AI$10)</f>
        <v>0</v>
      </c>
      <c r="AJ148" s="357"/>
      <c r="AK148" s="357">
        <f>SUM(AJ148*E148*F148*H148*J148*$AK$10)</f>
        <v>0</v>
      </c>
      <c r="AL148" s="97"/>
      <c r="AM148" s="400">
        <f>SUM(AL148*E148*F148*H148*J148*$AM$10)</f>
        <v>0</v>
      </c>
      <c r="AN148" s="97"/>
      <c r="AO148" s="400">
        <f>SUM(AN148*E148*F148*H148*J148*$AO$10)</f>
        <v>0</v>
      </c>
      <c r="AP148" s="357"/>
      <c r="AQ148" s="400">
        <f>SUM(E148*F148*H148*J148*AP148*$AQ$10)</f>
        <v>0</v>
      </c>
      <c r="AR148" s="357"/>
      <c r="AS148" s="400">
        <f>SUM(AR148*E148*F148*H148*J148*$AS$10)</f>
        <v>0</v>
      </c>
      <c r="AT148" s="97"/>
      <c r="AU148" s="400">
        <f>SUM(AT148*E148*F148*H148*J148*$AU$10)</f>
        <v>0</v>
      </c>
      <c r="AV148" s="97"/>
      <c r="AW148" s="357">
        <f>SUM(AV148*E148*F148*H148*J148*$AW$10)</f>
        <v>0</v>
      </c>
      <c r="AX148" s="97"/>
      <c r="AY148" s="400">
        <f>SUM(AX148*E148*F148*H148*J148*$AY$10)</f>
        <v>0</v>
      </c>
      <c r="AZ148" s="97"/>
      <c r="BA148" s="400">
        <f>SUM(AZ148*E148*F148*H148*J148*$BA$10)</f>
        <v>0</v>
      </c>
      <c r="BB148" s="97"/>
      <c r="BC148" s="400">
        <f>SUM(BB148*E148*F148*H148*J148*$BC$10)</f>
        <v>0</v>
      </c>
      <c r="BD148" s="97"/>
      <c r="BE148" s="400">
        <f>SUM(BD148*E148*F148*H148*J148*$BE$10)</f>
        <v>0</v>
      </c>
      <c r="BF148" s="97"/>
      <c r="BG148" s="400">
        <f>BF148*E148*F148*H148*J148*$BG$10</f>
        <v>0</v>
      </c>
      <c r="BH148" s="97"/>
      <c r="BI148" s="400">
        <f>BH148*E148*F148*H148*J148*$BI$10</f>
        <v>0</v>
      </c>
      <c r="BJ148" s="97"/>
      <c r="BK148" s="400">
        <f>BJ148*E148*F148*H148*J148*$BK$10</f>
        <v>0</v>
      </c>
      <c r="BL148" s="97"/>
      <c r="BM148" s="400">
        <f>SUM(BL148*E148*F148*H148*J148*$BM$10)</f>
        <v>0</v>
      </c>
      <c r="BN148" s="97"/>
      <c r="BO148" s="400">
        <f>SUM(BN148*E148*F148*H148*J148*$BO$10)</f>
        <v>0</v>
      </c>
      <c r="BP148" s="97"/>
      <c r="BQ148" s="400">
        <f>SUM(BP148*E148*F148*H148*J148*$BQ$10)</f>
        <v>0</v>
      </c>
      <c r="BR148" s="97"/>
      <c r="BS148" s="400">
        <f>SUM(BR148*E148*F148*H148*J148*$BS$10)</f>
        <v>0</v>
      </c>
      <c r="BT148" s="97"/>
      <c r="BU148" s="400">
        <f>SUM(BT148*E148*F148*H148*J148*$BU$10)</f>
        <v>0</v>
      </c>
      <c r="BV148" s="328"/>
      <c r="BW148" s="329">
        <f>BV148*E148*F148*H148*J148*$BW$10</f>
        <v>0</v>
      </c>
      <c r="BX148" s="97"/>
      <c r="BY148" s="400">
        <f>SUM(BX148*E148*F148*H148*J148*$BY$10)</f>
        <v>0</v>
      </c>
      <c r="BZ148" s="357"/>
      <c r="CA148" s="400">
        <f>SUM(BZ148*E148*F148*H148*J148*$CA$10)</f>
        <v>0</v>
      </c>
      <c r="CB148" s="97"/>
      <c r="CC148" s="400">
        <f>SUM(CB148*E148*F148*H148*J148*$CC$10)</f>
        <v>0</v>
      </c>
      <c r="CD148" s="97"/>
      <c r="CE148" s="400">
        <f>SUM(CD148*E148*F148*H148*J148*$CE$10)</f>
        <v>0</v>
      </c>
      <c r="CF148" s="97"/>
      <c r="CG148" s="400">
        <f>CF148*E148*F148*H148*J148*$CG$10</f>
        <v>0</v>
      </c>
      <c r="CH148" s="113"/>
      <c r="CI148" s="400">
        <f>SUM(CH148*E148*F148*H148*J148*$CI$10)</f>
        <v>0</v>
      </c>
      <c r="CJ148" s="357"/>
      <c r="CK148" s="400">
        <f>SUM(CJ148*E148*F148*H148*K148*$CK$10)</f>
        <v>0</v>
      </c>
      <c r="CL148" s="97"/>
      <c r="CM148" s="400">
        <f>SUM(CL148*E148*F148*H148*K148*$CM$10)</f>
        <v>0</v>
      </c>
      <c r="CN148" s="97"/>
      <c r="CO148" s="400">
        <f>SUM(CN148*E148*F148*H148*K148*$CO$10)</f>
        <v>0</v>
      </c>
      <c r="CP148" s="357"/>
      <c r="CQ148" s="400">
        <f>SUM(CP148*E148*F148*H148*K148*$CQ$10)</f>
        <v>0</v>
      </c>
      <c r="CR148" s="357"/>
      <c r="CS148" s="400">
        <f>SUM(CR148*E148*F148*H148*K148*$CS$10)</f>
        <v>0</v>
      </c>
      <c r="CT148" s="357"/>
      <c r="CU148" s="400">
        <f>SUM(CT148*E148*F148*H148*K148*$CU$10)</f>
        <v>0</v>
      </c>
      <c r="CV148" s="97"/>
      <c r="CW148" s="400">
        <f>SUM(CV148*E148*F148*H148*K148*$CW$10)</f>
        <v>0</v>
      </c>
      <c r="CX148" s="97"/>
      <c r="CY148" s="400">
        <f>SUM(CX148*E148*F148*H148*K148*$CY$10)</f>
        <v>0</v>
      </c>
      <c r="CZ148" s="97"/>
      <c r="DA148" s="400">
        <f>SUM(CZ148*E148*F148*H148*K148*$DA$10)</f>
        <v>0</v>
      </c>
      <c r="DB148" s="357"/>
      <c r="DC148" s="400">
        <f>SUM(DB148*E148*F148*H148*K148*$DC$10)</f>
        <v>0</v>
      </c>
      <c r="DD148" s="97"/>
      <c r="DE148" s="400">
        <f>SUM(DD148*E148*F148*H148*K148*$DE$10)</f>
        <v>0</v>
      </c>
      <c r="DF148" s="97"/>
      <c r="DG148" s="400">
        <f>SUM(DF148*E148*F148*H148*K148*$DG$10)</f>
        <v>0</v>
      </c>
      <c r="DH148" s="97"/>
      <c r="DI148" s="400">
        <f>SUM(DH148*E148*F148*H148*K148*$DI$10)</f>
        <v>0</v>
      </c>
      <c r="DJ148" s="97"/>
      <c r="DK148" s="400">
        <f>SUM(DJ148*E148*F148*H148*K148*$DK$10)</f>
        <v>0</v>
      </c>
      <c r="DL148" s="97"/>
      <c r="DM148" s="400">
        <f>SUM(DL148*E148*F148*H148*K148*$DM$10)</f>
        <v>0</v>
      </c>
      <c r="DN148" s="97"/>
      <c r="DO148" s="400">
        <f>DN148*E148*F148*H148*K148*$DO$10</f>
        <v>0</v>
      </c>
      <c r="DP148" s="97"/>
      <c r="DQ148" s="400">
        <f>SUM(DP148*E148*F148*H148*K148*$DQ$10)</f>
        <v>0</v>
      </c>
      <c r="DR148" s="97"/>
      <c r="DS148" s="400">
        <f>SUM(DR148*E148*F148*H148*K148*$DS$10)</f>
        <v>0</v>
      </c>
      <c r="DT148" s="97"/>
      <c r="DU148" s="400">
        <f>SUM(DT148*E148*F148*H148*L148*$DU$10)</f>
        <v>0</v>
      </c>
      <c r="DV148" s="97"/>
      <c r="DW148" s="400">
        <f>SUM(DV148*E148*F148*H148*M148*$DW$10)</f>
        <v>0</v>
      </c>
      <c r="DX148" s="97"/>
      <c r="DY148" s="400">
        <f>SUM(DX148*E148*F148*H148*J148*$DY$10)</f>
        <v>0</v>
      </c>
      <c r="DZ148" s="97"/>
      <c r="EA148" s="401">
        <f>SUM(DZ148*E148*F148*H148*J148*$EA$10)</f>
        <v>0</v>
      </c>
      <c r="EB148" s="97"/>
      <c r="EC148" s="400">
        <f>SUM(EB148*E148*F148*H148*J148*$EC$10)</f>
        <v>0</v>
      </c>
      <c r="ED148" s="97"/>
      <c r="EE148" s="400">
        <f>SUM(ED148*E148*F148*H148*J148*$EE$10)</f>
        <v>0</v>
      </c>
      <c r="EF148" s="97"/>
      <c r="EG148" s="400">
        <f>EF148*E148*F148*H148*J148*$EG$10</f>
        <v>0</v>
      </c>
      <c r="EH148" s="97"/>
      <c r="EI148" s="400">
        <f>EH148*E148*F148*H148*J148*$EI$10</f>
        <v>0</v>
      </c>
      <c r="EJ148" s="97"/>
      <c r="EK148" s="400"/>
      <c r="EL148" s="402">
        <f>SUM(N148,X148,P148,R148,Z148,T148,V148,AB148,AD148,AF148,AH148,AJ148,AP148,AR148,AT148,AN148,CJ148,CP148,CT148,BX148,BZ148,CZ148,DB148,DD148,DF148,DH148,DJ148,DL148,AV148,AL148,AX148,AZ148,BB148,BD148,BF148,BH148,BJ148,BL148,BN148,BP148,BR148,EB148,ED148,DX148,DZ148,BT148,BV148,CR148,CL148,CN148,CV148,CX148,CB148,CD148,CF148,CH148,DN148,DP148,DR148,DT148,DV148,EF148,EH148,EJ148)</f>
        <v>0</v>
      </c>
      <c r="EM148" s="402">
        <f>SUM(O148,Y148,Q148,S148,AA148,U148,W148,AC148,AE148,AG148,AI148,AK148,AQ148,AS148,AU148,AO148,CK148,CQ148,CU148,BY148,CA148,DA148,DC148,DE148,DG148,DI148,DK148,DM148,AW148,AM148,AY148,BA148,BC148,BE148,BG148,BI148,BK148,BM148,BO148,BQ148,BS148,EC148,EE148,DY148,EA148,BU148,BW148,CS148,CM148,CO148,CW148,CY148,CC148,CE148,CG148,CI148,DO148,DQ148,DS148,DU148,DW148,EG148,EI148,EK148)</f>
        <v>0</v>
      </c>
    </row>
    <row r="149" spans="1:143" s="355" customFormat="1" x14ac:dyDescent="0.25">
      <c r="A149" s="91">
        <v>27</v>
      </c>
      <c r="B149" s="91"/>
      <c r="C149" s="245" t="s">
        <v>1119</v>
      </c>
      <c r="D149" s="243" t="s">
        <v>628</v>
      </c>
      <c r="E149" s="246">
        <v>13540</v>
      </c>
      <c r="F149" s="157">
        <v>0.74</v>
      </c>
      <c r="G149" s="157"/>
      <c r="H149" s="236">
        <v>1</v>
      </c>
      <c r="I149" s="68"/>
      <c r="J149" s="95">
        <v>1.4</v>
      </c>
      <c r="K149" s="95">
        <v>1.68</v>
      </c>
      <c r="L149" s="95">
        <v>2.23</v>
      </c>
      <c r="M149" s="96">
        <v>2.57</v>
      </c>
      <c r="N149" s="113">
        <f>N150</f>
        <v>0</v>
      </c>
      <c r="O149" s="399">
        <f t="shared" ref="O149:BZ149" si="321">O150</f>
        <v>0</v>
      </c>
      <c r="P149" s="399">
        <f t="shared" si="321"/>
        <v>0</v>
      </c>
      <c r="Q149" s="399">
        <f t="shared" si="321"/>
        <v>0</v>
      </c>
      <c r="R149" s="399">
        <f t="shared" si="321"/>
        <v>0</v>
      </c>
      <c r="S149" s="399">
        <f t="shared" si="321"/>
        <v>0</v>
      </c>
      <c r="T149" s="113">
        <f t="shared" si="321"/>
        <v>0</v>
      </c>
      <c r="U149" s="399">
        <f t="shared" si="321"/>
        <v>0</v>
      </c>
      <c r="V149" s="113">
        <f t="shared" si="321"/>
        <v>0</v>
      </c>
      <c r="W149" s="399">
        <f t="shared" si="321"/>
        <v>0</v>
      </c>
      <c r="X149" s="113">
        <f t="shared" si="321"/>
        <v>0</v>
      </c>
      <c r="Y149" s="399">
        <f t="shared" si="321"/>
        <v>0</v>
      </c>
      <c r="Z149" s="399">
        <f t="shared" si="321"/>
        <v>0</v>
      </c>
      <c r="AA149" s="399">
        <f t="shared" si="321"/>
        <v>0</v>
      </c>
      <c r="AB149" s="399">
        <f t="shared" si="321"/>
        <v>0</v>
      </c>
      <c r="AC149" s="399">
        <f t="shared" si="321"/>
        <v>0</v>
      </c>
      <c r="AD149" s="399">
        <f t="shared" si="321"/>
        <v>0</v>
      </c>
      <c r="AE149" s="399">
        <f t="shared" si="321"/>
        <v>0</v>
      </c>
      <c r="AF149" s="399">
        <f t="shared" si="321"/>
        <v>0</v>
      </c>
      <c r="AG149" s="399">
        <f t="shared" si="321"/>
        <v>0</v>
      </c>
      <c r="AH149" s="113">
        <f t="shared" si="321"/>
        <v>0</v>
      </c>
      <c r="AI149" s="399">
        <f t="shared" si="321"/>
        <v>0</v>
      </c>
      <c r="AJ149" s="399">
        <f t="shared" si="321"/>
        <v>0</v>
      </c>
      <c r="AK149" s="399">
        <f t="shared" si="321"/>
        <v>0</v>
      </c>
      <c r="AL149" s="113">
        <f t="shared" si="321"/>
        <v>0</v>
      </c>
      <c r="AM149" s="399">
        <f t="shared" si="321"/>
        <v>0</v>
      </c>
      <c r="AN149" s="113">
        <f t="shared" si="321"/>
        <v>0</v>
      </c>
      <c r="AO149" s="399">
        <f t="shared" si="321"/>
        <v>0</v>
      </c>
      <c r="AP149" s="399">
        <f t="shared" si="321"/>
        <v>0</v>
      </c>
      <c r="AQ149" s="399">
        <f t="shared" si="321"/>
        <v>0</v>
      </c>
      <c r="AR149" s="399">
        <f t="shared" si="321"/>
        <v>0</v>
      </c>
      <c r="AS149" s="399">
        <f t="shared" si="321"/>
        <v>0</v>
      </c>
      <c r="AT149" s="113">
        <f t="shared" si="321"/>
        <v>0</v>
      </c>
      <c r="AU149" s="399">
        <f t="shared" si="321"/>
        <v>0</v>
      </c>
      <c r="AV149" s="113">
        <f t="shared" si="321"/>
        <v>0</v>
      </c>
      <c r="AW149" s="399">
        <f t="shared" si="321"/>
        <v>0</v>
      </c>
      <c r="AX149" s="113">
        <f t="shared" si="321"/>
        <v>0</v>
      </c>
      <c r="AY149" s="399">
        <f t="shared" si="321"/>
        <v>0</v>
      </c>
      <c r="AZ149" s="113">
        <f t="shared" si="321"/>
        <v>0</v>
      </c>
      <c r="BA149" s="399">
        <f t="shared" si="321"/>
        <v>0</v>
      </c>
      <c r="BB149" s="113">
        <f t="shared" si="321"/>
        <v>0</v>
      </c>
      <c r="BC149" s="399">
        <f t="shared" si="321"/>
        <v>0</v>
      </c>
      <c r="BD149" s="113">
        <f t="shared" si="321"/>
        <v>0</v>
      </c>
      <c r="BE149" s="399">
        <f t="shared" si="321"/>
        <v>0</v>
      </c>
      <c r="BF149" s="113">
        <f t="shared" si="321"/>
        <v>10</v>
      </c>
      <c r="BG149" s="399">
        <f t="shared" si="321"/>
        <v>140274.4</v>
      </c>
      <c r="BH149" s="113">
        <f t="shared" si="321"/>
        <v>0</v>
      </c>
      <c r="BI149" s="399">
        <f t="shared" si="321"/>
        <v>0</v>
      </c>
      <c r="BJ149" s="113">
        <f t="shared" si="321"/>
        <v>0</v>
      </c>
      <c r="BK149" s="399">
        <f t="shared" si="321"/>
        <v>0</v>
      </c>
      <c r="BL149" s="113">
        <f t="shared" si="321"/>
        <v>0</v>
      </c>
      <c r="BM149" s="399">
        <f t="shared" si="321"/>
        <v>0</v>
      </c>
      <c r="BN149" s="113">
        <f t="shared" si="321"/>
        <v>0</v>
      </c>
      <c r="BO149" s="399">
        <f t="shared" si="321"/>
        <v>0</v>
      </c>
      <c r="BP149" s="113">
        <f t="shared" si="321"/>
        <v>0</v>
      </c>
      <c r="BQ149" s="399">
        <f t="shared" si="321"/>
        <v>0</v>
      </c>
      <c r="BR149" s="113">
        <f t="shared" si="321"/>
        <v>0</v>
      </c>
      <c r="BS149" s="399">
        <f t="shared" si="321"/>
        <v>0</v>
      </c>
      <c r="BT149" s="113">
        <f t="shared" si="321"/>
        <v>0</v>
      </c>
      <c r="BU149" s="399">
        <f t="shared" si="321"/>
        <v>0</v>
      </c>
      <c r="BV149" s="365">
        <f t="shared" si="321"/>
        <v>0</v>
      </c>
      <c r="BW149" s="365">
        <f t="shared" si="321"/>
        <v>0</v>
      </c>
      <c r="BX149" s="113">
        <f t="shared" si="321"/>
        <v>0</v>
      </c>
      <c r="BY149" s="399">
        <f t="shared" si="321"/>
        <v>0</v>
      </c>
      <c r="BZ149" s="399">
        <f t="shared" si="321"/>
        <v>0</v>
      </c>
      <c r="CA149" s="399">
        <f t="shared" ref="CA149:EM149" si="322">CA150</f>
        <v>0</v>
      </c>
      <c r="CB149" s="113">
        <f t="shared" si="322"/>
        <v>0</v>
      </c>
      <c r="CC149" s="399">
        <f t="shared" si="322"/>
        <v>0</v>
      </c>
      <c r="CD149" s="113">
        <f t="shared" si="322"/>
        <v>0</v>
      </c>
      <c r="CE149" s="399">
        <f t="shared" si="322"/>
        <v>0</v>
      </c>
      <c r="CF149" s="113">
        <f t="shared" si="322"/>
        <v>0</v>
      </c>
      <c r="CG149" s="399">
        <f t="shared" si="322"/>
        <v>0</v>
      </c>
      <c r="CH149" s="113">
        <f t="shared" si="322"/>
        <v>1</v>
      </c>
      <c r="CI149" s="399">
        <f t="shared" si="322"/>
        <v>14027.44</v>
      </c>
      <c r="CJ149" s="399">
        <f t="shared" si="322"/>
        <v>15</v>
      </c>
      <c r="CK149" s="399">
        <f t="shared" si="322"/>
        <v>252493.91999999998</v>
      </c>
      <c r="CL149" s="113">
        <f t="shared" si="322"/>
        <v>0</v>
      </c>
      <c r="CM149" s="399">
        <f t="shared" si="322"/>
        <v>0</v>
      </c>
      <c r="CN149" s="113">
        <f t="shared" si="322"/>
        <v>0</v>
      </c>
      <c r="CO149" s="399">
        <f t="shared" si="322"/>
        <v>0</v>
      </c>
      <c r="CP149" s="399">
        <f t="shared" si="322"/>
        <v>0</v>
      </c>
      <c r="CQ149" s="399">
        <f t="shared" si="322"/>
        <v>0</v>
      </c>
      <c r="CR149" s="399">
        <f t="shared" si="322"/>
        <v>0</v>
      </c>
      <c r="CS149" s="399">
        <f t="shared" si="322"/>
        <v>0</v>
      </c>
      <c r="CT149" s="399">
        <f t="shared" si="322"/>
        <v>0</v>
      </c>
      <c r="CU149" s="399">
        <f t="shared" si="322"/>
        <v>0</v>
      </c>
      <c r="CV149" s="113">
        <f t="shared" si="322"/>
        <v>0</v>
      </c>
      <c r="CW149" s="399">
        <f t="shared" si="322"/>
        <v>0</v>
      </c>
      <c r="CX149" s="113">
        <f t="shared" si="322"/>
        <v>0</v>
      </c>
      <c r="CY149" s="399">
        <f t="shared" si="322"/>
        <v>0</v>
      </c>
      <c r="CZ149" s="113">
        <f t="shared" si="322"/>
        <v>0</v>
      </c>
      <c r="DA149" s="399">
        <f t="shared" si="322"/>
        <v>0</v>
      </c>
      <c r="DB149" s="399">
        <f t="shared" si="322"/>
        <v>0</v>
      </c>
      <c r="DC149" s="399">
        <f t="shared" si="322"/>
        <v>0</v>
      </c>
      <c r="DD149" s="113">
        <f t="shared" si="322"/>
        <v>9</v>
      </c>
      <c r="DE149" s="399">
        <f t="shared" si="322"/>
        <v>151496.35199999998</v>
      </c>
      <c r="DF149" s="113">
        <f t="shared" si="322"/>
        <v>0</v>
      </c>
      <c r="DG149" s="399">
        <f t="shared" si="322"/>
        <v>0</v>
      </c>
      <c r="DH149" s="113">
        <f t="shared" si="322"/>
        <v>0</v>
      </c>
      <c r="DI149" s="399">
        <f t="shared" si="322"/>
        <v>0</v>
      </c>
      <c r="DJ149" s="113">
        <f t="shared" si="322"/>
        <v>0</v>
      </c>
      <c r="DK149" s="399">
        <f t="shared" si="322"/>
        <v>0</v>
      </c>
      <c r="DL149" s="113">
        <f t="shared" si="322"/>
        <v>0</v>
      </c>
      <c r="DM149" s="399">
        <f t="shared" si="322"/>
        <v>0</v>
      </c>
      <c r="DN149" s="113">
        <f t="shared" si="322"/>
        <v>0</v>
      </c>
      <c r="DO149" s="399">
        <f t="shared" si="322"/>
        <v>0</v>
      </c>
      <c r="DP149" s="113">
        <f t="shared" si="322"/>
        <v>4</v>
      </c>
      <c r="DQ149" s="399">
        <f t="shared" si="322"/>
        <v>67331.712</v>
      </c>
      <c r="DR149" s="113">
        <f t="shared" si="322"/>
        <v>0</v>
      </c>
      <c r="DS149" s="399">
        <f t="shared" si="322"/>
        <v>0</v>
      </c>
      <c r="DT149" s="113">
        <f t="shared" si="322"/>
        <v>0</v>
      </c>
      <c r="DU149" s="399">
        <f t="shared" si="322"/>
        <v>0</v>
      </c>
      <c r="DV149" s="113">
        <f t="shared" si="322"/>
        <v>0</v>
      </c>
      <c r="DW149" s="399">
        <f t="shared" si="322"/>
        <v>0</v>
      </c>
      <c r="DX149" s="113">
        <f t="shared" si="322"/>
        <v>0</v>
      </c>
      <c r="DY149" s="399">
        <f t="shared" si="322"/>
        <v>0</v>
      </c>
      <c r="DZ149" s="113">
        <f t="shared" si="322"/>
        <v>0</v>
      </c>
      <c r="EA149" s="399">
        <f t="shared" si="322"/>
        <v>0</v>
      </c>
      <c r="EB149" s="113">
        <f t="shared" si="322"/>
        <v>0</v>
      </c>
      <c r="EC149" s="399">
        <f t="shared" si="322"/>
        <v>0</v>
      </c>
      <c r="ED149" s="113">
        <f t="shared" si="322"/>
        <v>0</v>
      </c>
      <c r="EE149" s="399">
        <f t="shared" si="322"/>
        <v>0</v>
      </c>
      <c r="EF149" s="113">
        <f t="shared" si="322"/>
        <v>0</v>
      </c>
      <c r="EG149" s="399">
        <f t="shared" si="322"/>
        <v>0</v>
      </c>
      <c r="EH149" s="113">
        <f t="shared" si="322"/>
        <v>0</v>
      </c>
      <c r="EI149" s="399">
        <f t="shared" si="322"/>
        <v>0</v>
      </c>
      <c r="EJ149" s="113"/>
      <c r="EK149" s="399"/>
      <c r="EL149" s="399">
        <f t="shared" si="322"/>
        <v>39</v>
      </c>
      <c r="EM149" s="399">
        <f t="shared" si="322"/>
        <v>625623.82400000002</v>
      </c>
    </row>
    <row r="150" spans="1:143" ht="30" x14ac:dyDescent="0.25">
      <c r="A150" s="91"/>
      <c r="B150" s="91">
        <v>102</v>
      </c>
      <c r="C150" s="245" t="s">
        <v>1120</v>
      </c>
      <c r="D150" s="92" t="s">
        <v>652</v>
      </c>
      <c r="E150" s="246">
        <v>13540</v>
      </c>
      <c r="F150" s="108">
        <v>0.74</v>
      </c>
      <c r="G150" s="108"/>
      <c r="H150" s="247">
        <v>1</v>
      </c>
      <c r="I150" s="248"/>
      <c r="J150" s="95">
        <v>1.4</v>
      </c>
      <c r="K150" s="95">
        <v>1.68</v>
      </c>
      <c r="L150" s="95">
        <v>2.23</v>
      </c>
      <c r="M150" s="96">
        <v>2.57</v>
      </c>
      <c r="N150" s="97"/>
      <c r="O150" s="400">
        <f>N150*E150*F150*H150*J150*$O$10</f>
        <v>0</v>
      </c>
      <c r="P150" s="366"/>
      <c r="Q150" s="400">
        <f>P150*E150*F150*H150*J150*$Q$10</f>
        <v>0</v>
      </c>
      <c r="R150" s="357"/>
      <c r="S150" s="357">
        <f>R150*E150*F150*H150*J150*$S$10</f>
        <v>0</v>
      </c>
      <c r="T150" s="97"/>
      <c r="U150" s="400">
        <f>SUM(T150*E150*F150*H150*J150*$U$10)</f>
        <v>0</v>
      </c>
      <c r="V150" s="97"/>
      <c r="W150" s="357">
        <f>SUM(V150*E150*F150*H150*J150*$W$10)</f>
        <v>0</v>
      </c>
      <c r="X150" s="97"/>
      <c r="Y150" s="400">
        <f>SUM(X150*E150*F150*H150*J150*$Y$10)</f>
        <v>0</v>
      </c>
      <c r="Z150" s="357"/>
      <c r="AA150" s="400">
        <f>SUM(Z150*E150*F150*H150*J150*$AA$10)</f>
        <v>0</v>
      </c>
      <c r="AB150" s="357"/>
      <c r="AC150" s="400">
        <f>SUM(AB150*E150*F150*H150*J150*$AC$10)</f>
        <v>0</v>
      </c>
      <c r="AD150" s="357"/>
      <c r="AE150" s="400">
        <f>SUM(AD150*E150*F150*H150*K150*$AE$10)</f>
        <v>0</v>
      </c>
      <c r="AF150" s="357"/>
      <c r="AG150" s="400">
        <f>SUM(AF150*E150*F150*H150*K150*$AG$10)</f>
        <v>0</v>
      </c>
      <c r="AH150" s="97"/>
      <c r="AI150" s="400">
        <f>SUM(AH150*E150*F150*H150*J150*$AI$10)</f>
        <v>0</v>
      </c>
      <c r="AJ150" s="357"/>
      <c r="AK150" s="357">
        <f>SUM(AJ150*E150*F150*H150*J150*$AK$10)</f>
        <v>0</v>
      </c>
      <c r="AL150" s="97"/>
      <c r="AM150" s="400">
        <f>SUM(AL150*E150*F150*H150*J150*$AM$10)</f>
        <v>0</v>
      </c>
      <c r="AN150" s="97"/>
      <c r="AO150" s="400">
        <f>SUM(AN150*E150*F150*H150*J150*$AO$10)</f>
        <v>0</v>
      </c>
      <c r="AP150" s="357"/>
      <c r="AQ150" s="400">
        <f>SUM(E150*F150*H150*J150*AP150*$AQ$10)</f>
        <v>0</v>
      </c>
      <c r="AR150" s="357"/>
      <c r="AS150" s="400">
        <f>SUM(AR150*E150*F150*H150*J150*$AS$10)</f>
        <v>0</v>
      </c>
      <c r="AT150" s="97"/>
      <c r="AU150" s="400">
        <f>SUM(AT150*E150*F150*H150*J150*$AU$10)</f>
        <v>0</v>
      </c>
      <c r="AV150" s="97"/>
      <c r="AW150" s="357">
        <f>SUM(AV150*E150*F150*H150*J150*$AW$10)</f>
        <v>0</v>
      </c>
      <c r="AX150" s="97"/>
      <c r="AY150" s="400">
        <f>SUM(AX150*E150*F150*H150*J150*$AY$10)</f>
        <v>0</v>
      </c>
      <c r="AZ150" s="97"/>
      <c r="BA150" s="400">
        <f>SUM(AZ150*E150*F150*H150*J150*$BA$10)</f>
        <v>0</v>
      </c>
      <c r="BB150" s="97"/>
      <c r="BC150" s="400">
        <f>SUM(BB150*E150*F150*H150*J150*$BC$10)</f>
        <v>0</v>
      </c>
      <c r="BD150" s="97"/>
      <c r="BE150" s="400">
        <f>SUM(BD150*E150*F150*H150*J150*$BE$10)</f>
        <v>0</v>
      </c>
      <c r="BF150" s="97">
        <v>10</v>
      </c>
      <c r="BG150" s="400">
        <f>BF150*E150*F150*H150*J150*$BG$10</f>
        <v>140274.4</v>
      </c>
      <c r="BH150" s="97"/>
      <c r="BI150" s="400">
        <f>BH150*E150*F150*H150*J150*$BI$10</f>
        <v>0</v>
      </c>
      <c r="BJ150" s="97"/>
      <c r="BK150" s="400">
        <f>BJ150*E150*F150*H150*J150*$BK$10</f>
        <v>0</v>
      </c>
      <c r="BL150" s="97"/>
      <c r="BM150" s="400">
        <f>SUM(BL150*E150*F150*H150*J150*$BM$10)</f>
        <v>0</v>
      </c>
      <c r="BN150" s="97"/>
      <c r="BO150" s="400">
        <f>SUM(BN150*E150*F150*H150*J150*$BO$10)</f>
        <v>0</v>
      </c>
      <c r="BP150" s="97"/>
      <c r="BQ150" s="400">
        <f>SUM(BP150*E150*F150*H150*J150*$BQ$10)</f>
        <v>0</v>
      </c>
      <c r="BR150" s="97"/>
      <c r="BS150" s="400">
        <f>SUM(BR150*E150*F150*H150*J150*$BS$10)</f>
        <v>0</v>
      </c>
      <c r="BT150" s="97"/>
      <c r="BU150" s="400">
        <f>SUM(BT150*E150*F150*H150*J150*$BU$10)</f>
        <v>0</v>
      </c>
      <c r="BV150" s="328"/>
      <c r="BW150" s="329">
        <f>BV150*E150*F150*H150*J150*$BW$10</f>
        <v>0</v>
      </c>
      <c r="BX150" s="97"/>
      <c r="BY150" s="400">
        <f>SUM(BX150*E150*F150*H150*J150*$BY$10)</f>
        <v>0</v>
      </c>
      <c r="BZ150" s="357"/>
      <c r="CA150" s="400">
        <f>SUM(BZ150*E150*F150*H150*J150*$CA$10)</f>
        <v>0</v>
      </c>
      <c r="CB150" s="97"/>
      <c r="CC150" s="400">
        <f>SUM(CB150*E150*F150*H150*J150*$CC$10)</f>
        <v>0</v>
      </c>
      <c r="CD150" s="97"/>
      <c r="CE150" s="400">
        <f>SUM(CD150*E150*F150*H150*J150*$CE$10)</f>
        <v>0</v>
      </c>
      <c r="CF150" s="97"/>
      <c r="CG150" s="400">
        <f>CF150*E150*F150*H150*J150*$CG$10</f>
        <v>0</v>
      </c>
      <c r="CH150" s="97">
        <v>1</v>
      </c>
      <c r="CI150" s="400">
        <f>SUM(CH150*E150*F150*H150*J150*$CI$10)</f>
        <v>14027.44</v>
      </c>
      <c r="CJ150" s="357">
        <v>15</v>
      </c>
      <c r="CK150" s="400">
        <f>SUM(CJ150*E150*F150*H150*K150*$CK$10)</f>
        <v>252493.91999999998</v>
      </c>
      <c r="CL150" s="97"/>
      <c r="CM150" s="400">
        <f>SUM(CL150*E150*F150*H150*K150*$CM$10)</f>
        <v>0</v>
      </c>
      <c r="CN150" s="97"/>
      <c r="CO150" s="400">
        <f>SUM(CN150*E150*F150*H150*K150*$CO$10)</f>
        <v>0</v>
      </c>
      <c r="CP150" s="357"/>
      <c r="CQ150" s="400">
        <f>SUM(CP150*E150*F150*H150*K150*$CQ$10)</f>
        <v>0</v>
      </c>
      <c r="CR150" s="357"/>
      <c r="CS150" s="400">
        <f>SUM(CR150*E150*F150*H150*K150*$CS$10)</f>
        <v>0</v>
      </c>
      <c r="CT150" s="357"/>
      <c r="CU150" s="400">
        <f>SUM(CT150*E150*F150*H150*K150*$CU$10)</f>
        <v>0</v>
      </c>
      <c r="CV150" s="97"/>
      <c r="CW150" s="400">
        <f>SUM(CV150*E150*F150*H150*K150*$CW$10)</f>
        <v>0</v>
      </c>
      <c r="CX150" s="97"/>
      <c r="CY150" s="400">
        <f>SUM(CX150*E150*F150*H150*K150*$CY$10)</f>
        <v>0</v>
      </c>
      <c r="CZ150" s="97"/>
      <c r="DA150" s="400">
        <f>SUM(CZ150*E150*F150*H150*K150*$DA$10)</f>
        <v>0</v>
      </c>
      <c r="DB150" s="357"/>
      <c r="DC150" s="400">
        <f>SUM(DB150*E150*F150*H150*K150*$DC$10)</f>
        <v>0</v>
      </c>
      <c r="DD150" s="97">
        <v>9</v>
      </c>
      <c r="DE150" s="400">
        <f>SUM(DD150*E150*F150*H150*K150*$DE$10)</f>
        <v>151496.35199999998</v>
      </c>
      <c r="DF150" s="97"/>
      <c r="DG150" s="400">
        <f>SUM(DF150*E150*F150*H150*K150*$DG$10)</f>
        <v>0</v>
      </c>
      <c r="DH150" s="97"/>
      <c r="DI150" s="400">
        <f>SUM(DH150*E150*F150*H150*K150*$DI$10)</f>
        <v>0</v>
      </c>
      <c r="DJ150" s="97"/>
      <c r="DK150" s="400">
        <f>SUM(DJ150*E150*F150*H150*K150*$DK$10)</f>
        <v>0</v>
      </c>
      <c r="DL150" s="97"/>
      <c r="DM150" s="400">
        <f>SUM(DL150*E150*F150*H150*K150*$DM$10)</f>
        <v>0</v>
      </c>
      <c r="DN150" s="97"/>
      <c r="DO150" s="400">
        <f>DN150*E150*F150*H150*K150*$DO$10</f>
        <v>0</v>
      </c>
      <c r="DP150" s="97">
        <v>4</v>
      </c>
      <c r="DQ150" s="400">
        <f>SUM(DP150*E150*F150*H150*K150*$DQ$10)</f>
        <v>67331.712</v>
      </c>
      <c r="DR150" s="97"/>
      <c r="DS150" s="400">
        <f>SUM(DR150*E150*F150*H150*K150*$DS$10)</f>
        <v>0</v>
      </c>
      <c r="DT150" s="97"/>
      <c r="DU150" s="400">
        <f>SUM(DT150*E150*F150*H150*L150*$DU$10)</f>
        <v>0</v>
      </c>
      <c r="DV150" s="97"/>
      <c r="DW150" s="400">
        <f>SUM(DV150*E150*F150*H150*M150*$DW$10)</f>
        <v>0</v>
      </c>
      <c r="DX150" s="97"/>
      <c r="DY150" s="400">
        <f>SUM(DX150*E150*F150*H150*J150*$DY$10)</f>
        <v>0</v>
      </c>
      <c r="DZ150" s="97"/>
      <c r="EA150" s="401">
        <f>SUM(DZ150*E150*F150*H150*J150*$EA$10)</f>
        <v>0</v>
      </c>
      <c r="EB150" s="97"/>
      <c r="EC150" s="400">
        <f>SUM(EB150*E150*F150*H150*J150*$EC$10)</f>
        <v>0</v>
      </c>
      <c r="ED150" s="97"/>
      <c r="EE150" s="400">
        <f>SUM(ED150*E150*F150*H150*J150*$EE$10)</f>
        <v>0</v>
      </c>
      <c r="EF150" s="97"/>
      <c r="EG150" s="400">
        <f>EF150*E150*F150*H150*J150*$EG$10</f>
        <v>0</v>
      </c>
      <c r="EH150" s="97"/>
      <c r="EI150" s="400">
        <f>EH150*E150*F150*H150*J150*$EI$10</f>
        <v>0</v>
      </c>
      <c r="EJ150" s="97"/>
      <c r="EK150" s="400"/>
      <c r="EL150" s="402">
        <f>SUM(N150,X150,P150,R150,Z150,T150,V150,AB150,AD150,AF150,AH150,AJ150,AP150,AR150,AT150,AN150,CJ150,CP150,CT150,BX150,BZ150,CZ150,DB150,DD150,DF150,DH150,DJ150,DL150,AV150,AL150,AX150,AZ150,BB150,BD150,BF150,BH150,BJ150,BL150,BN150,BP150,BR150,EB150,ED150,DX150,DZ150,BT150,BV150,CR150,CL150,CN150,CV150,CX150,CB150,CD150,CF150,CH150,DN150,DP150,DR150,DT150,DV150,EF150,EH150,EJ150)</f>
        <v>39</v>
      </c>
      <c r="EM150" s="402">
        <f>SUM(O150,Y150,Q150,S150,AA150,U150,W150,AC150,AE150,AG150,AI150,AK150,AQ150,AS150,AU150,AO150,CK150,CQ150,CU150,BY150,CA150,DA150,DC150,DE150,DG150,DI150,DK150,DM150,AW150,AM150,AY150,BA150,BC150,BE150,BG150,BI150,BK150,BM150,BO150,BQ150,BS150,EC150,EE150,DY150,EA150,BU150,BW150,CS150,CM150,CO150,CW150,CY150,CC150,CE150,CG150,CI150,DO150,DQ150,DS150,DU150,DW150,EG150,EI150,EK150)</f>
        <v>625623.82400000002</v>
      </c>
    </row>
    <row r="151" spans="1:143" s="355" customFormat="1" x14ac:dyDescent="0.25">
      <c r="A151" s="112">
        <v>28</v>
      </c>
      <c r="B151" s="112"/>
      <c r="C151" s="245" t="s">
        <v>1121</v>
      </c>
      <c r="D151" s="243" t="s">
        <v>657</v>
      </c>
      <c r="E151" s="246">
        <v>13540</v>
      </c>
      <c r="F151" s="157">
        <v>1.32</v>
      </c>
      <c r="G151" s="157"/>
      <c r="H151" s="236">
        <v>1</v>
      </c>
      <c r="I151" s="68"/>
      <c r="J151" s="95">
        <v>1.4</v>
      </c>
      <c r="K151" s="95">
        <v>1.68</v>
      </c>
      <c r="L151" s="95">
        <v>2.23</v>
      </c>
      <c r="M151" s="96">
        <v>2.57</v>
      </c>
      <c r="N151" s="113">
        <f>N152</f>
        <v>0</v>
      </c>
      <c r="O151" s="399">
        <f t="shared" ref="O151:BZ151" si="323">O152</f>
        <v>0</v>
      </c>
      <c r="P151" s="399">
        <f t="shared" si="323"/>
        <v>0</v>
      </c>
      <c r="Q151" s="399">
        <f t="shared" si="323"/>
        <v>0</v>
      </c>
      <c r="R151" s="399">
        <f t="shared" si="323"/>
        <v>52</v>
      </c>
      <c r="S151" s="399">
        <f t="shared" si="323"/>
        <v>1301139.8400000001</v>
      </c>
      <c r="T151" s="113">
        <f t="shared" si="323"/>
        <v>0</v>
      </c>
      <c r="U151" s="399">
        <f t="shared" si="323"/>
        <v>0</v>
      </c>
      <c r="V151" s="113">
        <f t="shared" si="323"/>
        <v>0</v>
      </c>
      <c r="W151" s="399">
        <f t="shared" si="323"/>
        <v>0</v>
      </c>
      <c r="X151" s="113">
        <f t="shared" si="323"/>
        <v>0</v>
      </c>
      <c r="Y151" s="399">
        <f t="shared" si="323"/>
        <v>0</v>
      </c>
      <c r="Z151" s="399">
        <f t="shared" si="323"/>
        <v>0</v>
      </c>
      <c r="AA151" s="399">
        <f t="shared" si="323"/>
        <v>0</v>
      </c>
      <c r="AB151" s="399">
        <f t="shared" si="323"/>
        <v>0</v>
      </c>
      <c r="AC151" s="399">
        <f t="shared" si="323"/>
        <v>0</v>
      </c>
      <c r="AD151" s="399">
        <f t="shared" si="323"/>
        <v>5</v>
      </c>
      <c r="AE151" s="399">
        <f t="shared" si="323"/>
        <v>150131.51999999999</v>
      </c>
      <c r="AF151" s="399">
        <f t="shared" si="323"/>
        <v>0</v>
      </c>
      <c r="AG151" s="399">
        <f t="shared" si="323"/>
        <v>0</v>
      </c>
      <c r="AH151" s="113">
        <f t="shared" si="323"/>
        <v>0</v>
      </c>
      <c r="AI151" s="399">
        <f t="shared" si="323"/>
        <v>0</v>
      </c>
      <c r="AJ151" s="399">
        <f t="shared" si="323"/>
        <v>0</v>
      </c>
      <c r="AK151" s="399">
        <f t="shared" si="323"/>
        <v>0</v>
      </c>
      <c r="AL151" s="113">
        <f t="shared" si="323"/>
        <v>0</v>
      </c>
      <c r="AM151" s="399">
        <f t="shared" si="323"/>
        <v>0</v>
      </c>
      <c r="AN151" s="113">
        <f t="shared" si="323"/>
        <v>0</v>
      </c>
      <c r="AO151" s="399">
        <f t="shared" si="323"/>
        <v>0</v>
      </c>
      <c r="AP151" s="399">
        <f t="shared" si="323"/>
        <v>0</v>
      </c>
      <c r="AQ151" s="399">
        <f t="shared" si="323"/>
        <v>0</v>
      </c>
      <c r="AR151" s="399">
        <f t="shared" si="323"/>
        <v>0</v>
      </c>
      <c r="AS151" s="399">
        <f t="shared" si="323"/>
        <v>0</v>
      </c>
      <c r="AT151" s="113">
        <f t="shared" si="323"/>
        <v>0</v>
      </c>
      <c r="AU151" s="399">
        <f t="shared" si="323"/>
        <v>0</v>
      </c>
      <c r="AV151" s="113">
        <f t="shared" si="323"/>
        <v>0</v>
      </c>
      <c r="AW151" s="399">
        <f t="shared" si="323"/>
        <v>0</v>
      </c>
      <c r="AX151" s="113">
        <f t="shared" si="323"/>
        <v>0</v>
      </c>
      <c r="AY151" s="399">
        <f t="shared" si="323"/>
        <v>0</v>
      </c>
      <c r="AZ151" s="113">
        <f t="shared" si="323"/>
        <v>0</v>
      </c>
      <c r="BA151" s="399">
        <f t="shared" si="323"/>
        <v>0</v>
      </c>
      <c r="BB151" s="113">
        <f t="shared" si="323"/>
        <v>0</v>
      </c>
      <c r="BC151" s="399">
        <f t="shared" si="323"/>
        <v>0</v>
      </c>
      <c r="BD151" s="113">
        <f t="shared" si="323"/>
        <v>0</v>
      </c>
      <c r="BE151" s="399">
        <f t="shared" si="323"/>
        <v>0</v>
      </c>
      <c r="BF151" s="113">
        <f t="shared" si="323"/>
        <v>0</v>
      </c>
      <c r="BG151" s="399">
        <f t="shared" si="323"/>
        <v>0</v>
      </c>
      <c r="BH151" s="113">
        <f t="shared" si="323"/>
        <v>0</v>
      </c>
      <c r="BI151" s="399">
        <f t="shared" si="323"/>
        <v>0</v>
      </c>
      <c r="BJ151" s="113">
        <f t="shared" si="323"/>
        <v>0</v>
      </c>
      <c r="BK151" s="399">
        <f t="shared" si="323"/>
        <v>0</v>
      </c>
      <c r="BL151" s="113">
        <f t="shared" si="323"/>
        <v>0</v>
      </c>
      <c r="BM151" s="399">
        <f t="shared" si="323"/>
        <v>0</v>
      </c>
      <c r="BN151" s="113">
        <f t="shared" si="323"/>
        <v>0</v>
      </c>
      <c r="BO151" s="399">
        <f t="shared" si="323"/>
        <v>0</v>
      </c>
      <c r="BP151" s="113">
        <f t="shared" si="323"/>
        <v>0</v>
      </c>
      <c r="BQ151" s="399">
        <f t="shared" si="323"/>
        <v>0</v>
      </c>
      <c r="BR151" s="113">
        <f t="shared" si="323"/>
        <v>0</v>
      </c>
      <c r="BS151" s="399">
        <f t="shared" si="323"/>
        <v>0</v>
      </c>
      <c r="BT151" s="113">
        <f t="shared" si="323"/>
        <v>0</v>
      </c>
      <c r="BU151" s="399">
        <f t="shared" si="323"/>
        <v>0</v>
      </c>
      <c r="BV151" s="365">
        <f t="shared" si="323"/>
        <v>0</v>
      </c>
      <c r="BW151" s="365">
        <f t="shared" si="323"/>
        <v>0</v>
      </c>
      <c r="BX151" s="113">
        <f t="shared" si="323"/>
        <v>0</v>
      </c>
      <c r="BY151" s="399">
        <f t="shared" si="323"/>
        <v>0</v>
      </c>
      <c r="BZ151" s="399">
        <f t="shared" si="323"/>
        <v>0</v>
      </c>
      <c r="CA151" s="399">
        <f t="shared" ref="CA151:EM151" si="324">CA152</f>
        <v>0</v>
      </c>
      <c r="CB151" s="113">
        <f t="shared" si="324"/>
        <v>0</v>
      </c>
      <c r="CC151" s="399">
        <f t="shared" si="324"/>
        <v>0</v>
      </c>
      <c r="CD151" s="113">
        <f t="shared" si="324"/>
        <v>0</v>
      </c>
      <c r="CE151" s="399">
        <f t="shared" si="324"/>
        <v>0</v>
      </c>
      <c r="CF151" s="113">
        <f t="shared" si="324"/>
        <v>0</v>
      </c>
      <c r="CG151" s="399">
        <f t="shared" si="324"/>
        <v>0</v>
      </c>
      <c r="CH151" s="113">
        <f t="shared" si="324"/>
        <v>0</v>
      </c>
      <c r="CI151" s="399">
        <f t="shared" si="324"/>
        <v>0</v>
      </c>
      <c r="CJ151" s="399">
        <f t="shared" si="324"/>
        <v>0</v>
      </c>
      <c r="CK151" s="399">
        <f t="shared" si="324"/>
        <v>0</v>
      </c>
      <c r="CL151" s="113">
        <f t="shared" si="324"/>
        <v>0</v>
      </c>
      <c r="CM151" s="399">
        <f t="shared" si="324"/>
        <v>0</v>
      </c>
      <c r="CN151" s="113">
        <f t="shared" si="324"/>
        <v>0</v>
      </c>
      <c r="CO151" s="399">
        <f t="shared" si="324"/>
        <v>0</v>
      </c>
      <c r="CP151" s="399">
        <f t="shared" si="324"/>
        <v>0</v>
      </c>
      <c r="CQ151" s="399">
        <f t="shared" si="324"/>
        <v>0</v>
      </c>
      <c r="CR151" s="399">
        <f t="shared" si="324"/>
        <v>0</v>
      </c>
      <c r="CS151" s="399">
        <f t="shared" si="324"/>
        <v>0</v>
      </c>
      <c r="CT151" s="399">
        <f t="shared" si="324"/>
        <v>0</v>
      </c>
      <c r="CU151" s="399">
        <f t="shared" si="324"/>
        <v>0</v>
      </c>
      <c r="CV151" s="113">
        <f t="shared" si="324"/>
        <v>0</v>
      </c>
      <c r="CW151" s="399">
        <f t="shared" si="324"/>
        <v>0</v>
      </c>
      <c r="CX151" s="113">
        <f t="shared" si="324"/>
        <v>0</v>
      </c>
      <c r="CY151" s="399">
        <f t="shared" si="324"/>
        <v>0</v>
      </c>
      <c r="CZ151" s="113">
        <f t="shared" si="324"/>
        <v>0</v>
      </c>
      <c r="DA151" s="399">
        <f t="shared" si="324"/>
        <v>0</v>
      </c>
      <c r="DB151" s="399">
        <f t="shared" si="324"/>
        <v>0</v>
      </c>
      <c r="DC151" s="399">
        <f t="shared" si="324"/>
        <v>0</v>
      </c>
      <c r="DD151" s="113">
        <f t="shared" si="324"/>
        <v>0</v>
      </c>
      <c r="DE151" s="399">
        <f t="shared" si="324"/>
        <v>0</v>
      </c>
      <c r="DF151" s="113">
        <f t="shared" si="324"/>
        <v>0</v>
      </c>
      <c r="DG151" s="399">
        <f t="shared" si="324"/>
        <v>0</v>
      </c>
      <c r="DH151" s="113">
        <f t="shared" si="324"/>
        <v>0</v>
      </c>
      <c r="DI151" s="399">
        <f t="shared" si="324"/>
        <v>0</v>
      </c>
      <c r="DJ151" s="113">
        <f t="shared" si="324"/>
        <v>0</v>
      </c>
      <c r="DK151" s="399">
        <f t="shared" si="324"/>
        <v>0</v>
      </c>
      <c r="DL151" s="113">
        <f t="shared" si="324"/>
        <v>0</v>
      </c>
      <c r="DM151" s="399">
        <f t="shared" si="324"/>
        <v>0</v>
      </c>
      <c r="DN151" s="113">
        <f t="shared" si="324"/>
        <v>0</v>
      </c>
      <c r="DO151" s="399">
        <f t="shared" si="324"/>
        <v>0</v>
      </c>
      <c r="DP151" s="113">
        <f t="shared" si="324"/>
        <v>0</v>
      </c>
      <c r="DQ151" s="399">
        <f t="shared" si="324"/>
        <v>0</v>
      </c>
      <c r="DR151" s="113">
        <f t="shared" si="324"/>
        <v>0</v>
      </c>
      <c r="DS151" s="399">
        <f t="shared" si="324"/>
        <v>0</v>
      </c>
      <c r="DT151" s="113">
        <f t="shared" si="324"/>
        <v>0</v>
      </c>
      <c r="DU151" s="399">
        <f t="shared" si="324"/>
        <v>0</v>
      </c>
      <c r="DV151" s="113">
        <f t="shared" si="324"/>
        <v>0</v>
      </c>
      <c r="DW151" s="399">
        <f t="shared" si="324"/>
        <v>0</v>
      </c>
      <c r="DX151" s="113">
        <f t="shared" si="324"/>
        <v>0</v>
      </c>
      <c r="DY151" s="399">
        <f t="shared" si="324"/>
        <v>0</v>
      </c>
      <c r="DZ151" s="113">
        <f t="shared" si="324"/>
        <v>0</v>
      </c>
      <c r="EA151" s="399">
        <f t="shared" si="324"/>
        <v>0</v>
      </c>
      <c r="EB151" s="113">
        <f t="shared" si="324"/>
        <v>0</v>
      </c>
      <c r="EC151" s="399">
        <f t="shared" si="324"/>
        <v>0</v>
      </c>
      <c r="ED151" s="113">
        <f t="shared" si="324"/>
        <v>0</v>
      </c>
      <c r="EE151" s="399">
        <f t="shared" si="324"/>
        <v>0</v>
      </c>
      <c r="EF151" s="113">
        <f t="shared" si="324"/>
        <v>0</v>
      </c>
      <c r="EG151" s="399">
        <f t="shared" si="324"/>
        <v>0</v>
      </c>
      <c r="EH151" s="113">
        <f t="shared" si="324"/>
        <v>0</v>
      </c>
      <c r="EI151" s="399">
        <f t="shared" si="324"/>
        <v>0</v>
      </c>
      <c r="EJ151" s="113"/>
      <c r="EK151" s="399"/>
      <c r="EL151" s="399">
        <f t="shared" si="324"/>
        <v>57</v>
      </c>
      <c r="EM151" s="399">
        <f t="shared" si="324"/>
        <v>1451271.36</v>
      </c>
    </row>
    <row r="152" spans="1:143" ht="30" x14ac:dyDescent="0.25">
      <c r="A152" s="91"/>
      <c r="B152" s="91">
        <v>103</v>
      </c>
      <c r="C152" s="245" t="s">
        <v>1122</v>
      </c>
      <c r="D152" s="168" t="s">
        <v>1123</v>
      </c>
      <c r="E152" s="246">
        <v>13540</v>
      </c>
      <c r="F152" s="93">
        <v>1.32</v>
      </c>
      <c r="G152" s="93"/>
      <c r="H152" s="247">
        <v>1</v>
      </c>
      <c r="I152" s="248"/>
      <c r="J152" s="95">
        <v>1.4</v>
      </c>
      <c r="K152" s="95">
        <v>1.68</v>
      </c>
      <c r="L152" s="95">
        <v>2.23</v>
      </c>
      <c r="M152" s="96">
        <v>2.57</v>
      </c>
      <c r="N152" s="97"/>
      <c r="O152" s="400">
        <f>N152*E152*F152*H152*J152*$O$10</f>
        <v>0</v>
      </c>
      <c r="P152" s="366"/>
      <c r="Q152" s="400">
        <f>P152*E152*F152*H152*J152*$Q$10</f>
        <v>0</v>
      </c>
      <c r="R152" s="357">
        <v>52</v>
      </c>
      <c r="S152" s="357">
        <f>R152*E152*F152*H152*J152*$S$10</f>
        <v>1301139.8400000001</v>
      </c>
      <c r="T152" s="97"/>
      <c r="U152" s="400">
        <f>SUM(T152*E152*F152*H152*J152*$U$10)</f>
        <v>0</v>
      </c>
      <c r="V152" s="97"/>
      <c r="W152" s="357">
        <f>SUM(V152*E152*F152*H152*J152*$W$10)</f>
        <v>0</v>
      </c>
      <c r="X152" s="97"/>
      <c r="Y152" s="400">
        <f>SUM(X152*E152*F152*H152*J152*$Y$10)</f>
        <v>0</v>
      </c>
      <c r="Z152" s="357"/>
      <c r="AA152" s="400">
        <f>SUM(Z152*E152*F152*H152*J152*$AA$10)</f>
        <v>0</v>
      </c>
      <c r="AB152" s="357"/>
      <c r="AC152" s="400">
        <f>SUM(AB152*E152*F152*H152*J152*$AC$10)</f>
        <v>0</v>
      </c>
      <c r="AD152" s="357">
        <v>5</v>
      </c>
      <c r="AE152" s="400">
        <f>SUM(AD152*E152*F152*H152*K152*$AE$10)</f>
        <v>150131.51999999999</v>
      </c>
      <c r="AF152" s="357"/>
      <c r="AG152" s="400">
        <f>SUM(AF152*E152*F152*H152*K152*$AG$10)</f>
        <v>0</v>
      </c>
      <c r="AH152" s="97"/>
      <c r="AI152" s="400">
        <f>SUM(AH152*E152*F152*H152*J152*$AI$10)</f>
        <v>0</v>
      </c>
      <c r="AJ152" s="357"/>
      <c r="AK152" s="357">
        <f>SUM(AJ152*E152*F152*H152*J152*$AK$10)</f>
        <v>0</v>
      </c>
      <c r="AL152" s="97"/>
      <c r="AM152" s="400">
        <f>SUM(AL152*E152*F152*H152*J152*$AM$10)</f>
        <v>0</v>
      </c>
      <c r="AN152" s="97"/>
      <c r="AO152" s="400">
        <f>SUM(AN152*E152*F152*H152*J152*$AO$10)</f>
        <v>0</v>
      </c>
      <c r="AP152" s="357"/>
      <c r="AQ152" s="400">
        <f>SUM(E152*F152*H152*J152*AP152*$AQ$10)</f>
        <v>0</v>
      </c>
      <c r="AR152" s="357"/>
      <c r="AS152" s="400">
        <f>SUM(AR152*E152*F152*H152*J152*$AS$10)</f>
        <v>0</v>
      </c>
      <c r="AT152" s="97"/>
      <c r="AU152" s="400">
        <f>SUM(AT152*E152*F152*H152*J152*$AU$10)</f>
        <v>0</v>
      </c>
      <c r="AV152" s="97"/>
      <c r="AW152" s="357">
        <f>SUM(AV152*E152*F152*H152*J152*$AW$10)</f>
        <v>0</v>
      </c>
      <c r="AX152" s="97"/>
      <c r="AY152" s="400">
        <f>SUM(AX152*E152*F152*H152*J152*$AY$10)</f>
        <v>0</v>
      </c>
      <c r="AZ152" s="97"/>
      <c r="BA152" s="400">
        <f>SUM(AZ152*E152*F152*H152*J152*$BA$10)</f>
        <v>0</v>
      </c>
      <c r="BB152" s="97"/>
      <c r="BC152" s="400">
        <f>SUM(BB152*E152*F152*H152*J152*$BC$10)</f>
        <v>0</v>
      </c>
      <c r="BD152" s="97"/>
      <c r="BE152" s="400">
        <f>SUM(BD152*E152*F152*H152*J152*$BE$10)</f>
        <v>0</v>
      </c>
      <c r="BF152" s="97"/>
      <c r="BG152" s="400">
        <f>BF152*E152*F152*H152*J152*$BG$10</f>
        <v>0</v>
      </c>
      <c r="BH152" s="97"/>
      <c r="BI152" s="400">
        <f>BH152*E152*F152*H152*J152*$BI$10</f>
        <v>0</v>
      </c>
      <c r="BJ152" s="97"/>
      <c r="BK152" s="400">
        <f>BJ152*E152*F152*H152*J152*$BK$10</f>
        <v>0</v>
      </c>
      <c r="BL152" s="97"/>
      <c r="BM152" s="400">
        <f>SUM(BL152*E152*F152*H152*J152*$BM$10)</f>
        <v>0</v>
      </c>
      <c r="BN152" s="97"/>
      <c r="BO152" s="400">
        <f>SUM(BN152*E152*F152*H152*J152*$BO$10)</f>
        <v>0</v>
      </c>
      <c r="BP152" s="97"/>
      <c r="BQ152" s="400">
        <f>SUM(BP152*E152*F152*H152*J152*$BQ$10)</f>
        <v>0</v>
      </c>
      <c r="BR152" s="97"/>
      <c r="BS152" s="400">
        <f>SUM(BR152*E152*F152*H152*J152*$BS$10)</f>
        <v>0</v>
      </c>
      <c r="BT152" s="97"/>
      <c r="BU152" s="400">
        <f>SUM(BT152*E152*F152*H152*J152*$BU$10)</f>
        <v>0</v>
      </c>
      <c r="BV152" s="328"/>
      <c r="BW152" s="329">
        <f>BV152*E152*F152*H152*J152*$BW$10</f>
        <v>0</v>
      </c>
      <c r="BX152" s="97"/>
      <c r="BY152" s="400">
        <f>SUM(BX152*E152*F152*H152*J152*$BY$10)</f>
        <v>0</v>
      </c>
      <c r="BZ152" s="357"/>
      <c r="CA152" s="400">
        <f>SUM(BZ152*E152*F152*H152*J152*$CA$10)</f>
        <v>0</v>
      </c>
      <c r="CB152" s="97"/>
      <c r="CC152" s="400">
        <f>SUM(CB152*E152*F152*H152*J152*$CC$10)</f>
        <v>0</v>
      </c>
      <c r="CD152" s="97"/>
      <c r="CE152" s="400">
        <f>SUM(CD152*E152*F152*H152*J152*$CE$10)</f>
        <v>0</v>
      </c>
      <c r="CF152" s="97"/>
      <c r="CG152" s="400">
        <f>CF152*E152*F152*H152*J152*$CG$10</f>
        <v>0</v>
      </c>
      <c r="CH152" s="113"/>
      <c r="CI152" s="400">
        <f>SUM(CH152*E152*F152*H152*J152*$CI$10)</f>
        <v>0</v>
      </c>
      <c r="CJ152" s="357"/>
      <c r="CK152" s="400">
        <f>SUM(CJ152*E152*F152*H152*K152*$CK$10)</f>
        <v>0</v>
      </c>
      <c r="CL152" s="97"/>
      <c r="CM152" s="400">
        <f>SUM(CL152*E152*F152*H152*K152*$CM$10)</f>
        <v>0</v>
      </c>
      <c r="CN152" s="97"/>
      <c r="CO152" s="400">
        <f>SUM(CN152*E152*F152*H152*K152*$CO$10)</f>
        <v>0</v>
      </c>
      <c r="CP152" s="357"/>
      <c r="CQ152" s="400">
        <f>SUM(CP152*E152*F152*H152*K152*$CQ$10)</f>
        <v>0</v>
      </c>
      <c r="CR152" s="357"/>
      <c r="CS152" s="400">
        <f>SUM(CR152*E152*F152*H152*K152*$CS$10)</f>
        <v>0</v>
      </c>
      <c r="CT152" s="357"/>
      <c r="CU152" s="400">
        <f>SUM(CT152*E152*F152*H152*K152*$CU$10)</f>
        <v>0</v>
      </c>
      <c r="CV152" s="97"/>
      <c r="CW152" s="400">
        <f>SUM(CV152*E152*F152*H152*K152*$CW$10)</f>
        <v>0</v>
      </c>
      <c r="CX152" s="97"/>
      <c r="CY152" s="400">
        <f>SUM(CX152*E152*F152*H152*K152*$CY$10)</f>
        <v>0</v>
      </c>
      <c r="CZ152" s="97"/>
      <c r="DA152" s="400">
        <f>SUM(CZ152*E152*F152*H152*K152*$DA$10)</f>
        <v>0</v>
      </c>
      <c r="DB152" s="357"/>
      <c r="DC152" s="400">
        <f>SUM(DB152*E152*F152*H152*K152*$DC$10)</f>
        <v>0</v>
      </c>
      <c r="DD152" s="97"/>
      <c r="DE152" s="400">
        <f>SUM(DD152*E152*F152*H152*K152*$DE$10)</f>
        <v>0</v>
      </c>
      <c r="DF152" s="97"/>
      <c r="DG152" s="400">
        <f>SUM(DF152*E152*F152*H152*K152*$DG$10)</f>
        <v>0</v>
      </c>
      <c r="DH152" s="97"/>
      <c r="DI152" s="400">
        <f>SUM(DH152*E152*F152*H152*K152*$DI$10)</f>
        <v>0</v>
      </c>
      <c r="DJ152" s="97"/>
      <c r="DK152" s="400">
        <f>SUM(DJ152*E152*F152*H152*K152*$DK$10)</f>
        <v>0</v>
      </c>
      <c r="DL152" s="97"/>
      <c r="DM152" s="400">
        <f>SUM(DL152*E152*F152*H152*K152*$DM$10)</f>
        <v>0</v>
      </c>
      <c r="DN152" s="97"/>
      <c r="DO152" s="400">
        <f>DN152*E152*F152*H152*K152*$DO$10</f>
        <v>0</v>
      </c>
      <c r="DP152" s="97"/>
      <c r="DQ152" s="400">
        <f>SUM(DP152*E152*F152*H152*K152*$DQ$10)</f>
        <v>0</v>
      </c>
      <c r="DR152" s="97"/>
      <c r="DS152" s="400">
        <f>SUM(DR152*E152*F152*H152*K152*$DS$10)</f>
        <v>0</v>
      </c>
      <c r="DT152" s="97"/>
      <c r="DU152" s="400">
        <f>SUM(DT152*E152*F152*H152*L152*$DU$10)</f>
        <v>0</v>
      </c>
      <c r="DV152" s="97"/>
      <c r="DW152" s="400">
        <f>SUM(DV152*E152*F152*H152*M152*$DW$10)</f>
        <v>0</v>
      </c>
      <c r="DX152" s="97"/>
      <c r="DY152" s="400">
        <f>SUM(DX152*E152*F152*H152*J152*$DY$10)</f>
        <v>0</v>
      </c>
      <c r="DZ152" s="97"/>
      <c r="EA152" s="401">
        <f>SUM(DZ152*E152*F152*H152*J152*$EA$10)</f>
        <v>0</v>
      </c>
      <c r="EB152" s="97"/>
      <c r="EC152" s="400">
        <f>SUM(EB152*E152*F152*H152*J152*$EC$10)</f>
        <v>0</v>
      </c>
      <c r="ED152" s="97"/>
      <c r="EE152" s="400">
        <f>SUM(ED152*E152*F152*H152*J152*$EE$10)</f>
        <v>0</v>
      </c>
      <c r="EF152" s="97"/>
      <c r="EG152" s="400">
        <f>EF152*E152*F152*H152*J152*$EG$10</f>
        <v>0</v>
      </c>
      <c r="EH152" s="97"/>
      <c r="EI152" s="400">
        <f>EH152*E152*F152*H152*J152*$EI$10</f>
        <v>0</v>
      </c>
      <c r="EJ152" s="97"/>
      <c r="EK152" s="400"/>
      <c r="EL152" s="402">
        <f>SUM(N152,X152,P152,R152,Z152,T152,V152,AB152,AD152,AF152,AH152,AJ152,AP152,AR152,AT152,AN152,CJ152,CP152,CT152,BX152,BZ152,CZ152,DB152,DD152,DF152,DH152,DJ152,DL152,AV152,AL152,AX152,AZ152,BB152,BD152,BF152,BH152,BJ152,BL152,BN152,BP152,BR152,EB152,ED152,DX152,DZ152,BT152,BV152,CR152,CL152,CN152,CV152,CX152,CB152,CD152,CF152,CH152,DN152,DP152,DR152,DT152,DV152,EF152,EH152,EJ152)</f>
        <v>57</v>
      </c>
      <c r="EM152" s="402">
        <f>SUM(O152,Y152,Q152,S152,AA152,U152,W152,AC152,AE152,AG152,AI152,AK152,AQ152,AS152,AU152,AO152,CK152,CQ152,CU152,BY152,CA152,DA152,DC152,DE152,DG152,DI152,DK152,DM152,AW152,AM152,AY152,BA152,BC152,BE152,BG152,BI152,BK152,BM152,BO152,BQ152,BS152,EC152,EE152,DY152,EA152,BU152,BW152,CS152,CM152,CO152,CW152,CY152,CC152,CE152,CG152,CI152,DO152,DQ152,DS152,DU152,DW152,EG152,EI152,EK152)</f>
        <v>1451271.36</v>
      </c>
    </row>
    <row r="153" spans="1:143" s="355" customFormat="1" x14ac:dyDescent="0.25">
      <c r="A153" s="91">
        <v>29</v>
      </c>
      <c r="B153" s="91"/>
      <c r="C153" s="245" t="s">
        <v>1124</v>
      </c>
      <c r="D153" s="243" t="s">
        <v>668</v>
      </c>
      <c r="E153" s="246">
        <v>13540</v>
      </c>
      <c r="F153" s="157">
        <v>1.25</v>
      </c>
      <c r="G153" s="157"/>
      <c r="H153" s="236">
        <v>1</v>
      </c>
      <c r="I153" s="68"/>
      <c r="J153" s="95">
        <v>1.4</v>
      </c>
      <c r="K153" s="95">
        <v>1.68</v>
      </c>
      <c r="L153" s="95">
        <v>2.23</v>
      </c>
      <c r="M153" s="96">
        <v>2.57</v>
      </c>
      <c r="N153" s="113">
        <f>SUM(N154:N157)</f>
        <v>20</v>
      </c>
      <c r="O153" s="399">
        <f t="shared" ref="O153:BZ153" si="325">SUM(O154:O157)</f>
        <v>398076</v>
      </c>
      <c r="P153" s="399">
        <f t="shared" si="325"/>
        <v>0</v>
      </c>
      <c r="Q153" s="399">
        <f t="shared" si="325"/>
        <v>0</v>
      </c>
      <c r="R153" s="399">
        <f t="shared" si="325"/>
        <v>0</v>
      </c>
      <c r="S153" s="399">
        <f t="shared" si="325"/>
        <v>0</v>
      </c>
      <c r="T153" s="113">
        <f t="shared" si="325"/>
        <v>0</v>
      </c>
      <c r="U153" s="399">
        <f t="shared" si="325"/>
        <v>0</v>
      </c>
      <c r="V153" s="113">
        <f t="shared" si="325"/>
        <v>0</v>
      </c>
      <c r="W153" s="399">
        <f t="shared" si="325"/>
        <v>0</v>
      </c>
      <c r="X153" s="113">
        <f t="shared" si="325"/>
        <v>0</v>
      </c>
      <c r="Y153" s="399">
        <f t="shared" si="325"/>
        <v>0</v>
      </c>
      <c r="Z153" s="399">
        <f t="shared" si="325"/>
        <v>50</v>
      </c>
      <c r="AA153" s="399">
        <f t="shared" si="325"/>
        <v>995189.99999999988</v>
      </c>
      <c r="AB153" s="399">
        <f t="shared" si="325"/>
        <v>86</v>
      </c>
      <c r="AC153" s="399">
        <f t="shared" si="325"/>
        <v>1711726.7999999998</v>
      </c>
      <c r="AD153" s="399">
        <f t="shared" si="325"/>
        <v>3</v>
      </c>
      <c r="AE153" s="399">
        <f t="shared" si="325"/>
        <v>71653.679999999993</v>
      </c>
      <c r="AF153" s="399">
        <f t="shared" si="325"/>
        <v>5</v>
      </c>
      <c r="AG153" s="399">
        <f t="shared" si="325"/>
        <v>119422.79999999999</v>
      </c>
      <c r="AH153" s="113">
        <f t="shared" si="325"/>
        <v>31</v>
      </c>
      <c r="AI153" s="399">
        <f t="shared" si="325"/>
        <v>1036134.96</v>
      </c>
      <c r="AJ153" s="399">
        <f t="shared" si="325"/>
        <v>0</v>
      </c>
      <c r="AK153" s="399">
        <f t="shared" si="325"/>
        <v>0</v>
      </c>
      <c r="AL153" s="113">
        <f t="shared" si="325"/>
        <v>0</v>
      </c>
      <c r="AM153" s="399">
        <f t="shared" si="325"/>
        <v>0</v>
      </c>
      <c r="AN153" s="113">
        <f t="shared" si="325"/>
        <v>0</v>
      </c>
      <c r="AO153" s="399">
        <f t="shared" si="325"/>
        <v>0</v>
      </c>
      <c r="AP153" s="399">
        <f t="shared" si="325"/>
        <v>0</v>
      </c>
      <c r="AQ153" s="399">
        <f t="shared" si="325"/>
        <v>0</v>
      </c>
      <c r="AR153" s="399">
        <f t="shared" si="325"/>
        <v>0</v>
      </c>
      <c r="AS153" s="399">
        <f t="shared" si="325"/>
        <v>0</v>
      </c>
      <c r="AT153" s="113">
        <f t="shared" si="325"/>
        <v>0</v>
      </c>
      <c r="AU153" s="399">
        <f t="shared" si="325"/>
        <v>0</v>
      </c>
      <c r="AV153" s="113">
        <f t="shared" si="325"/>
        <v>19</v>
      </c>
      <c r="AW153" s="399">
        <f t="shared" si="325"/>
        <v>378172.19999999995</v>
      </c>
      <c r="AX153" s="113">
        <f t="shared" si="325"/>
        <v>85</v>
      </c>
      <c r="AY153" s="399">
        <f t="shared" si="325"/>
        <v>1691823</v>
      </c>
      <c r="AZ153" s="113">
        <f t="shared" si="325"/>
        <v>263</v>
      </c>
      <c r="BA153" s="399">
        <f t="shared" si="325"/>
        <v>5234699.3999999994</v>
      </c>
      <c r="BB153" s="113">
        <f t="shared" si="325"/>
        <v>24</v>
      </c>
      <c r="BC153" s="399">
        <f t="shared" si="325"/>
        <v>655119.35999999987</v>
      </c>
      <c r="BD153" s="113">
        <f t="shared" si="325"/>
        <v>58</v>
      </c>
      <c r="BE153" s="399">
        <f t="shared" si="325"/>
        <v>1154420.3999999999</v>
      </c>
      <c r="BF153" s="113">
        <f t="shared" si="325"/>
        <v>99</v>
      </c>
      <c r="BG153" s="399">
        <f t="shared" si="325"/>
        <v>1970476.2</v>
      </c>
      <c r="BH153" s="113">
        <f t="shared" si="325"/>
        <v>0</v>
      </c>
      <c r="BI153" s="399">
        <f t="shared" si="325"/>
        <v>0</v>
      </c>
      <c r="BJ153" s="113">
        <f t="shared" si="325"/>
        <v>20</v>
      </c>
      <c r="BK153" s="399">
        <f t="shared" si="325"/>
        <v>398076</v>
      </c>
      <c r="BL153" s="113">
        <f t="shared" si="325"/>
        <v>0</v>
      </c>
      <c r="BM153" s="399">
        <f t="shared" si="325"/>
        <v>0</v>
      </c>
      <c r="BN153" s="113">
        <f t="shared" si="325"/>
        <v>0</v>
      </c>
      <c r="BO153" s="399">
        <f t="shared" si="325"/>
        <v>0</v>
      </c>
      <c r="BP153" s="113">
        <f t="shared" si="325"/>
        <v>0</v>
      </c>
      <c r="BQ153" s="399">
        <f t="shared" si="325"/>
        <v>0</v>
      </c>
      <c r="BR153" s="113">
        <f t="shared" si="325"/>
        <v>0</v>
      </c>
      <c r="BS153" s="399">
        <f t="shared" si="325"/>
        <v>0</v>
      </c>
      <c r="BT153" s="113">
        <f t="shared" si="325"/>
        <v>2</v>
      </c>
      <c r="BU153" s="399">
        <f t="shared" si="325"/>
        <v>39807.599999999999</v>
      </c>
      <c r="BV153" s="365">
        <f t="shared" si="325"/>
        <v>3</v>
      </c>
      <c r="BW153" s="365">
        <f t="shared" si="325"/>
        <v>59711.399999999994</v>
      </c>
      <c r="BX153" s="113">
        <f t="shared" si="325"/>
        <v>42</v>
      </c>
      <c r="BY153" s="399">
        <f t="shared" si="325"/>
        <v>835959.6</v>
      </c>
      <c r="BZ153" s="399">
        <f t="shared" si="325"/>
        <v>0</v>
      </c>
      <c r="CA153" s="399">
        <f t="shared" ref="CA153:EM153" si="326">SUM(CA154:CA157)</f>
        <v>0</v>
      </c>
      <c r="CB153" s="113">
        <f t="shared" si="326"/>
        <v>5</v>
      </c>
      <c r="CC153" s="399">
        <f t="shared" si="326"/>
        <v>99519</v>
      </c>
      <c r="CD153" s="113">
        <f t="shared" si="326"/>
        <v>72</v>
      </c>
      <c r="CE153" s="399">
        <f t="shared" si="326"/>
        <v>1433073.5999999999</v>
      </c>
      <c r="CF153" s="113">
        <f t="shared" si="326"/>
        <v>42</v>
      </c>
      <c r="CG153" s="399">
        <f t="shared" si="326"/>
        <v>835959.6</v>
      </c>
      <c r="CH153" s="113">
        <f t="shared" si="326"/>
        <v>51</v>
      </c>
      <c r="CI153" s="399">
        <f t="shared" si="326"/>
        <v>1037272.3199999998</v>
      </c>
      <c r="CJ153" s="399">
        <f t="shared" si="326"/>
        <v>0</v>
      </c>
      <c r="CK153" s="399">
        <f t="shared" si="326"/>
        <v>0</v>
      </c>
      <c r="CL153" s="113">
        <f t="shared" si="326"/>
        <v>0</v>
      </c>
      <c r="CM153" s="399">
        <f t="shared" si="326"/>
        <v>0</v>
      </c>
      <c r="CN153" s="113">
        <f t="shared" si="326"/>
        <v>0</v>
      </c>
      <c r="CO153" s="399">
        <f t="shared" si="326"/>
        <v>0</v>
      </c>
      <c r="CP153" s="399">
        <f t="shared" si="326"/>
        <v>0</v>
      </c>
      <c r="CQ153" s="399">
        <f t="shared" si="326"/>
        <v>0</v>
      </c>
      <c r="CR153" s="399">
        <f t="shared" si="326"/>
        <v>5</v>
      </c>
      <c r="CS153" s="399">
        <f t="shared" si="326"/>
        <v>119422.79999999999</v>
      </c>
      <c r="CT153" s="399">
        <f t="shared" si="326"/>
        <v>0</v>
      </c>
      <c r="CU153" s="399">
        <f t="shared" si="326"/>
        <v>0</v>
      </c>
      <c r="CV153" s="113">
        <f t="shared" si="326"/>
        <v>0</v>
      </c>
      <c r="CW153" s="399">
        <f t="shared" si="326"/>
        <v>0</v>
      </c>
      <c r="CX153" s="113">
        <f t="shared" si="326"/>
        <v>20</v>
      </c>
      <c r="CY153" s="399">
        <f t="shared" si="326"/>
        <v>477691.19999999995</v>
      </c>
      <c r="CZ153" s="113">
        <f t="shared" si="326"/>
        <v>77</v>
      </c>
      <c r="DA153" s="399">
        <f t="shared" si="326"/>
        <v>1839111.1199999999</v>
      </c>
      <c r="DB153" s="399">
        <f t="shared" si="326"/>
        <v>7</v>
      </c>
      <c r="DC153" s="399">
        <f t="shared" si="326"/>
        <v>167191.91999999998</v>
      </c>
      <c r="DD153" s="113">
        <f t="shared" si="326"/>
        <v>50</v>
      </c>
      <c r="DE153" s="399">
        <f t="shared" si="326"/>
        <v>1362784.7519999999</v>
      </c>
      <c r="DF153" s="113">
        <f t="shared" si="326"/>
        <v>43</v>
      </c>
      <c r="DG153" s="399">
        <f t="shared" si="326"/>
        <v>1027036.08</v>
      </c>
      <c r="DH153" s="113">
        <f t="shared" si="326"/>
        <v>13</v>
      </c>
      <c r="DI153" s="399">
        <f t="shared" si="326"/>
        <v>310499.27999999997</v>
      </c>
      <c r="DJ153" s="113">
        <f t="shared" si="326"/>
        <v>77</v>
      </c>
      <c r="DK153" s="399">
        <f t="shared" si="326"/>
        <v>1839111.1199999999</v>
      </c>
      <c r="DL153" s="113">
        <f t="shared" si="326"/>
        <v>10</v>
      </c>
      <c r="DM153" s="399">
        <f t="shared" si="326"/>
        <v>238845.59999999998</v>
      </c>
      <c r="DN153" s="113">
        <f t="shared" si="326"/>
        <v>0</v>
      </c>
      <c r="DO153" s="399">
        <f t="shared" si="326"/>
        <v>0</v>
      </c>
      <c r="DP153" s="113">
        <f t="shared" si="326"/>
        <v>14</v>
      </c>
      <c r="DQ153" s="399">
        <f t="shared" si="326"/>
        <v>334383.83999999997</v>
      </c>
      <c r="DR153" s="113">
        <f t="shared" si="326"/>
        <v>6</v>
      </c>
      <c r="DS153" s="399">
        <f t="shared" si="326"/>
        <v>143307.35999999999</v>
      </c>
      <c r="DT153" s="113">
        <f t="shared" si="326"/>
        <v>0</v>
      </c>
      <c r="DU153" s="399">
        <f t="shared" si="326"/>
        <v>0</v>
      </c>
      <c r="DV153" s="113">
        <f t="shared" si="326"/>
        <v>15</v>
      </c>
      <c r="DW153" s="399">
        <f t="shared" si="326"/>
        <v>548065.35</v>
      </c>
      <c r="DX153" s="113">
        <f t="shared" si="326"/>
        <v>0</v>
      </c>
      <c r="DY153" s="399">
        <f t="shared" si="326"/>
        <v>0</v>
      </c>
      <c r="DZ153" s="113">
        <f t="shared" si="326"/>
        <v>0</v>
      </c>
      <c r="EA153" s="399">
        <f t="shared" si="326"/>
        <v>0</v>
      </c>
      <c r="EB153" s="113">
        <f t="shared" si="326"/>
        <v>0</v>
      </c>
      <c r="EC153" s="399">
        <f t="shared" si="326"/>
        <v>0</v>
      </c>
      <c r="ED153" s="113">
        <f t="shared" si="326"/>
        <v>0</v>
      </c>
      <c r="EE153" s="399">
        <f t="shared" si="326"/>
        <v>0</v>
      </c>
      <c r="EF153" s="113">
        <f t="shared" si="326"/>
        <v>0</v>
      </c>
      <c r="EG153" s="399">
        <f t="shared" si="326"/>
        <v>0</v>
      </c>
      <c r="EH153" s="113">
        <f t="shared" si="326"/>
        <v>0</v>
      </c>
      <c r="EI153" s="399">
        <f t="shared" si="326"/>
        <v>0</v>
      </c>
      <c r="EJ153" s="113"/>
      <c r="EK153" s="399"/>
      <c r="EL153" s="399">
        <f t="shared" si="326"/>
        <v>1317</v>
      </c>
      <c r="EM153" s="399">
        <f t="shared" si="326"/>
        <v>28563744.342</v>
      </c>
    </row>
    <row r="154" spans="1:143" s="355" customFormat="1" ht="30" x14ac:dyDescent="0.25">
      <c r="A154" s="91"/>
      <c r="B154" s="91">
        <v>104</v>
      </c>
      <c r="C154" s="245" t="s">
        <v>1125</v>
      </c>
      <c r="D154" s="168" t="s">
        <v>686</v>
      </c>
      <c r="E154" s="246">
        <v>13540</v>
      </c>
      <c r="F154" s="93">
        <v>1.44</v>
      </c>
      <c r="G154" s="93"/>
      <c r="H154" s="247">
        <v>1</v>
      </c>
      <c r="I154" s="248"/>
      <c r="J154" s="95">
        <v>1.4</v>
      </c>
      <c r="K154" s="95">
        <v>1.68</v>
      </c>
      <c r="L154" s="95">
        <v>2.23</v>
      </c>
      <c r="M154" s="96">
        <v>2.57</v>
      </c>
      <c r="N154" s="97"/>
      <c r="O154" s="400">
        <f>N154*E154*F154*H154*J154*$O$10</f>
        <v>0</v>
      </c>
      <c r="P154" s="366"/>
      <c r="Q154" s="400">
        <f>P154*E154*F154*H154*J154*$Q$10</f>
        <v>0</v>
      </c>
      <c r="R154" s="357"/>
      <c r="S154" s="357">
        <f>R154*E154*F154*H154*J154*$S$10</f>
        <v>0</v>
      </c>
      <c r="T154" s="97"/>
      <c r="U154" s="400">
        <f>SUM(T154*E154*F154*H154*J154*$U$10)</f>
        <v>0</v>
      </c>
      <c r="V154" s="97"/>
      <c r="W154" s="357">
        <f>SUM(V154*E154*F154*H154*J154*$W$10)</f>
        <v>0</v>
      </c>
      <c r="X154" s="97"/>
      <c r="Y154" s="400">
        <f>SUM(X154*E154*F154*H154*J154*$Y$10)</f>
        <v>0</v>
      </c>
      <c r="Z154" s="357"/>
      <c r="AA154" s="400">
        <f>SUM(Z154*E154*F154*H154*J154*$AA$10)</f>
        <v>0</v>
      </c>
      <c r="AB154" s="357"/>
      <c r="AC154" s="400">
        <f>SUM(AB154*E154*F154*H154*J154*$AC$10)</f>
        <v>0</v>
      </c>
      <c r="AD154" s="357"/>
      <c r="AE154" s="400">
        <f>SUM(AD154*E154*F154*H154*K154*$AE$10)</f>
        <v>0</v>
      </c>
      <c r="AF154" s="357"/>
      <c r="AG154" s="400">
        <f>SUM(AF154*E154*F154*H154*K154*$AG$10)</f>
        <v>0</v>
      </c>
      <c r="AH154" s="97">
        <v>5</v>
      </c>
      <c r="AI154" s="400">
        <f>SUM(AH154*E154*F154*H154*J154*$AI$10)</f>
        <v>136483.19999999998</v>
      </c>
      <c r="AJ154" s="357"/>
      <c r="AK154" s="357">
        <f>SUM(AJ154*E154*F154*H154*J154*$AK$10)</f>
        <v>0</v>
      </c>
      <c r="AL154" s="97"/>
      <c r="AM154" s="400">
        <f>SUM(AL154*E154*F154*H154*J154*$AM$10)</f>
        <v>0</v>
      </c>
      <c r="AN154" s="113"/>
      <c r="AO154" s="400">
        <f>SUM(AN154*E154*F154*H154*J154*$AO$10)</f>
        <v>0</v>
      </c>
      <c r="AP154" s="357"/>
      <c r="AQ154" s="400">
        <f>SUM(E154*F154*H154*J154*AP154*$AQ$10)</f>
        <v>0</v>
      </c>
      <c r="AR154" s="357"/>
      <c r="AS154" s="400">
        <f>SUM(AR154*E154*F154*H154*J154*$AS$10)</f>
        <v>0</v>
      </c>
      <c r="AT154" s="97"/>
      <c r="AU154" s="400">
        <f>SUM(AT154*E154*F154*H154*J154*$AU$10)</f>
        <v>0</v>
      </c>
      <c r="AV154" s="97"/>
      <c r="AW154" s="357">
        <f>SUM(AV154*E154*F154*H154*J154*$AW$10)</f>
        <v>0</v>
      </c>
      <c r="AX154" s="97"/>
      <c r="AY154" s="400">
        <f>SUM(AX154*E154*F154*H154*J154*$AY$10)</f>
        <v>0</v>
      </c>
      <c r="AZ154" s="97"/>
      <c r="BA154" s="400">
        <f>SUM(AZ154*E154*F154*H154*J154*$BA$10)</f>
        <v>0</v>
      </c>
      <c r="BB154" s="97">
        <v>24</v>
      </c>
      <c r="BC154" s="400">
        <f>SUM(BB154*E154*F154*H154*J154*$BC$10)</f>
        <v>655119.35999999987</v>
      </c>
      <c r="BD154" s="97"/>
      <c r="BE154" s="400">
        <f>SUM(BD154*E154*F154*H154*J154*$BE$10)</f>
        <v>0</v>
      </c>
      <c r="BF154" s="97"/>
      <c r="BG154" s="400">
        <f>BF154*E154*F154*H154*J154*$BG$10</f>
        <v>0</v>
      </c>
      <c r="BH154" s="97"/>
      <c r="BI154" s="400">
        <f>BH154*E154*F154*H154*J154*$BI$10</f>
        <v>0</v>
      </c>
      <c r="BJ154" s="97"/>
      <c r="BK154" s="400">
        <f>BJ154*E154*F154*H154*J154*$BK$10</f>
        <v>0</v>
      </c>
      <c r="BL154" s="97"/>
      <c r="BM154" s="400">
        <f>SUM(BL154*E154*F154*H154*J154*$BM$10)</f>
        <v>0</v>
      </c>
      <c r="BN154" s="97"/>
      <c r="BO154" s="400">
        <f>SUM(BN154*E154*F154*H154*J154*$BO$10)</f>
        <v>0</v>
      </c>
      <c r="BP154" s="97"/>
      <c r="BQ154" s="400">
        <f>SUM(BP154*E154*F154*H154*J154*$BQ$10)</f>
        <v>0</v>
      </c>
      <c r="BR154" s="97"/>
      <c r="BS154" s="400">
        <f>SUM(BR154*E154*F154*H154*J154*$BS$10)</f>
        <v>0</v>
      </c>
      <c r="BT154" s="97"/>
      <c r="BU154" s="400">
        <f>SUM(BT154*E154*F154*H154*J154*$BU$10)</f>
        <v>0</v>
      </c>
      <c r="BV154" s="328"/>
      <c r="BW154" s="329">
        <f>BV154*E154*F154*H154*J154*$BW$10</f>
        <v>0</v>
      </c>
      <c r="BX154" s="97"/>
      <c r="BY154" s="400">
        <f>SUM(BX154*E154*F154*H154*J154*$BY$10)</f>
        <v>0</v>
      </c>
      <c r="BZ154" s="357"/>
      <c r="CA154" s="400">
        <f>SUM(BZ154*E154*F154*H154*J154*$CA$10)</f>
        <v>0</v>
      </c>
      <c r="CB154" s="97"/>
      <c r="CC154" s="400">
        <f>SUM(CB154*E154*F154*H154*J154*$CC$10)</f>
        <v>0</v>
      </c>
      <c r="CD154" s="97"/>
      <c r="CE154" s="400">
        <f>SUM(CD154*E154*F154*H154*J154*$CE$10)</f>
        <v>0</v>
      </c>
      <c r="CF154" s="97"/>
      <c r="CG154" s="400">
        <f>CF154*E154*F154*H154*J154*$CG$10</f>
        <v>0</v>
      </c>
      <c r="CH154" s="97">
        <v>3</v>
      </c>
      <c r="CI154" s="400">
        <f>SUM(CH154*E154*F154*H154*J154*$CI$10)</f>
        <v>81889.919999999984</v>
      </c>
      <c r="CJ154" s="357"/>
      <c r="CK154" s="400">
        <f>SUM(CJ154*E154*F154*H154*K154*$CK$10)</f>
        <v>0</v>
      </c>
      <c r="CL154" s="97"/>
      <c r="CM154" s="400">
        <f>SUM(CL154*E154*F154*H154*K154*$CM$10)</f>
        <v>0</v>
      </c>
      <c r="CN154" s="97"/>
      <c r="CO154" s="400">
        <f>SUM(CN154*E154*F154*H154*K154*$CO$10)</f>
        <v>0</v>
      </c>
      <c r="CP154" s="357"/>
      <c r="CQ154" s="400">
        <f>SUM(CP154*E154*F154*H154*K154*$CQ$10)</f>
        <v>0</v>
      </c>
      <c r="CR154" s="357"/>
      <c r="CS154" s="400">
        <f>SUM(CR154*E154*F154*H154*K154*$CS$10)</f>
        <v>0</v>
      </c>
      <c r="CT154" s="357"/>
      <c r="CU154" s="400">
        <f>SUM(CT154*E154*F154*H154*K154*$CU$10)</f>
        <v>0</v>
      </c>
      <c r="CV154" s="97"/>
      <c r="CW154" s="400">
        <f>SUM(CV154*E154*F154*H154*K154*$CW$10)</f>
        <v>0</v>
      </c>
      <c r="CX154" s="97"/>
      <c r="CY154" s="400">
        <f>SUM(CX154*E154*F154*H154*K154*$CY$10)</f>
        <v>0</v>
      </c>
      <c r="CZ154" s="97"/>
      <c r="DA154" s="400">
        <f>SUM(CZ154*E154*F154*H154*K154*$DA$10)</f>
        <v>0</v>
      </c>
      <c r="DB154" s="357"/>
      <c r="DC154" s="400">
        <f>SUM(DB154*E154*F154*H154*K154*$DC$10)</f>
        <v>0</v>
      </c>
      <c r="DD154" s="97">
        <v>19</v>
      </c>
      <c r="DE154" s="400">
        <f>SUM(DD154*E154*F154*H154*K154*$DE$10)</f>
        <v>622363.39199999988</v>
      </c>
      <c r="DF154" s="97"/>
      <c r="DG154" s="400">
        <f>SUM(DF154*E154*F154*H154*K154*$DG$10)</f>
        <v>0</v>
      </c>
      <c r="DH154" s="97"/>
      <c r="DI154" s="400">
        <f>SUM(DH154*E154*F154*H154*K154*$DI$10)</f>
        <v>0</v>
      </c>
      <c r="DJ154" s="97"/>
      <c r="DK154" s="400">
        <f>SUM(DJ154*E154*F154*H154*K154*$DK$10)</f>
        <v>0</v>
      </c>
      <c r="DL154" s="97"/>
      <c r="DM154" s="400">
        <f>SUM(DL154*E154*F154*H154*K154*$DM$10)</f>
        <v>0</v>
      </c>
      <c r="DN154" s="97"/>
      <c r="DO154" s="400">
        <f>DN154*E154*F154*H154*K154*$DO$10</f>
        <v>0</v>
      </c>
      <c r="DP154" s="97"/>
      <c r="DQ154" s="400">
        <f>SUM(DP154*E154*F154*H154*K154*$DQ$10)</f>
        <v>0</v>
      </c>
      <c r="DR154" s="97"/>
      <c r="DS154" s="400">
        <f>SUM(DR154*E154*F154*H154*K154*$DS$10)</f>
        <v>0</v>
      </c>
      <c r="DT154" s="97"/>
      <c r="DU154" s="400">
        <f>SUM(DT154*E154*F154*H154*L154*$DU$10)</f>
        <v>0</v>
      </c>
      <c r="DV154" s="97"/>
      <c r="DW154" s="400">
        <f>SUM(DV154*E154*F154*H154*M154*$DW$10)</f>
        <v>0</v>
      </c>
      <c r="DX154" s="113"/>
      <c r="DY154" s="400">
        <f>SUM(DX154*E154*F154*H154*J154*$DY$10)</f>
        <v>0</v>
      </c>
      <c r="DZ154" s="97"/>
      <c r="EA154" s="401">
        <f>SUM(DZ154*E154*F154*H154*J154*$EA$10)</f>
        <v>0</v>
      </c>
      <c r="EB154" s="97"/>
      <c r="EC154" s="400">
        <f>SUM(EB154*E154*F154*H154*J154*$EC$10)</f>
        <v>0</v>
      </c>
      <c r="ED154" s="97"/>
      <c r="EE154" s="400">
        <f>SUM(ED154*E154*F154*H154*J154*$EE$10)</f>
        <v>0</v>
      </c>
      <c r="EF154" s="97"/>
      <c r="EG154" s="400">
        <f>EF154*E154*F154*H154*J154*$EG$10</f>
        <v>0</v>
      </c>
      <c r="EH154" s="97"/>
      <c r="EI154" s="400">
        <f>EH154*E154*F154*H154*J154*$EI$10</f>
        <v>0</v>
      </c>
      <c r="EJ154" s="97"/>
      <c r="EK154" s="400"/>
      <c r="EL154" s="402">
        <f t="shared" ref="EL154:EM157" si="327">SUM(N154,X154,P154,R154,Z154,T154,V154,AB154,AD154,AF154,AH154,AJ154,AP154,AR154,AT154,AN154,CJ154,CP154,CT154,BX154,BZ154,CZ154,DB154,DD154,DF154,DH154,DJ154,DL154,AV154,AL154,AX154,AZ154,BB154,BD154,BF154,BH154,BJ154,BL154,BN154,BP154,BR154,EB154,ED154,DX154,DZ154,BT154,BV154,CR154,CL154,CN154,CV154,CX154,CB154,CD154,CF154,CH154,DN154,DP154,DR154,DT154,DV154,EF154,EH154,EJ154)</f>
        <v>51</v>
      </c>
      <c r="EM154" s="402">
        <f t="shared" si="327"/>
        <v>1495855.8719999995</v>
      </c>
    </row>
    <row r="155" spans="1:143" ht="27.75" customHeight="1" x14ac:dyDescent="0.25">
      <c r="A155" s="91"/>
      <c r="B155" s="91">
        <v>105</v>
      </c>
      <c r="C155" s="245" t="s">
        <v>1126</v>
      </c>
      <c r="D155" s="168" t="s">
        <v>688</v>
      </c>
      <c r="E155" s="246">
        <v>13540</v>
      </c>
      <c r="F155" s="93">
        <v>1.69</v>
      </c>
      <c r="G155" s="93"/>
      <c r="H155" s="247">
        <v>1</v>
      </c>
      <c r="I155" s="248"/>
      <c r="J155" s="95">
        <v>1.4</v>
      </c>
      <c r="K155" s="95">
        <v>1.68</v>
      </c>
      <c r="L155" s="95">
        <v>2.23</v>
      </c>
      <c r="M155" s="96">
        <v>2.57</v>
      </c>
      <c r="N155" s="97"/>
      <c r="O155" s="400">
        <f>N155*E155*F155*H155*J155*$O$10</f>
        <v>0</v>
      </c>
      <c r="P155" s="366"/>
      <c r="Q155" s="400">
        <f>P155*E155*F155*H155*J155*$Q$10</f>
        <v>0</v>
      </c>
      <c r="R155" s="357"/>
      <c r="S155" s="357">
        <f>R155*E155*F155*H155*J155*$S$10</f>
        <v>0</v>
      </c>
      <c r="T155" s="97"/>
      <c r="U155" s="400">
        <f>SUM(T155*E155*F155*H155*J155*$U$10)</f>
        <v>0</v>
      </c>
      <c r="V155" s="97"/>
      <c r="W155" s="357">
        <f>SUM(V155*E155*F155*H155*J155*$W$10)</f>
        <v>0</v>
      </c>
      <c r="X155" s="97"/>
      <c r="Y155" s="400">
        <f>SUM(X155*E155*F155*H155*J155*$Y$10)</f>
        <v>0</v>
      </c>
      <c r="Z155" s="357"/>
      <c r="AA155" s="400">
        <f>SUM(Z155*E155*F155*H155*J155*$AA$10)</f>
        <v>0</v>
      </c>
      <c r="AB155" s="357"/>
      <c r="AC155" s="400">
        <f>SUM(AB155*E155*F155*H155*J155*$AC$10)</f>
        <v>0</v>
      </c>
      <c r="AD155" s="357"/>
      <c r="AE155" s="400">
        <f>SUM(AD155*E155*F155*H155*K155*$AE$10)</f>
        <v>0</v>
      </c>
      <c r="AF155" s="357"/>
      <c r="AG155" s="400">
        <f>SUM(AF155*E155*F155*H155*K155*$AG$10)</f>
        <v>0</v>
      </c>
      <c r="AH155" s="97">
        <v>0</v>
      </c>
      <c r="AI155" s="400">
        <f>SUM(AH155*E155*F155*H155*J155*$AI$10)</f>
        <v>0</v>
      </c>
      <c r="AJ155" s="357"/>
      <c r="AK155" s="357">
        <f>SUM(AJ155*E155*F155*H155*J155*$AK$10)</f>
        <v>0</v>
      </c>
      <c r="AL155" s="97"/>
      <c r="AM155" s="400">
        <f>SUM(AL155*E155*F155*H155*J155*$AM$10)</f>
        <v>0</v>
      </c>
      <c r="AN155" s="97"/>
      <c r="AO155" s="400">
        <f>SUM(AN155*E155*F155*H155*J155*$AO$10)</f>
        <v>0</v>
      </c>
      <c r="AP155" s="357"/>
      <c r="AQ155" s="400">
        <f>SUM(E155*F155*H155*J155*AP155*$AQ$10)</f>
        <v>0</v>
      </c>
      <c r="AR155" s="357"/>
      <c r="AS155" s="400">
        <f>SUM(AR155*E155*F155*H155*J155*$AS$10)</f>
        <v>0</v>
      </c>
      <c r="AT155" s="97"/>
      <c r="AU155" s="400">
        <f>SUM(AT155*E155*F155*H155*J155*$AU$10)</f>
        <v>0</v>
      </c>
      <c r="AV155" s="97"/>
      <c r="AW155" s="357">
        <f>SUM(AV155*E155*F155*H155*J155*$AW$10)</f>
        <v>0</v>
      </c>
      <c r="AX155" s="97"/>
      <c r="AY155" s="400">
        <f>SUM(AX155*E155*F155*H155*J155*$AY$10)</f>
        <v>0</v>
      </c>
      <c r="AZ155" s="97"/>
      <c r="BA155" s="400">
        <f>SUM(AZ155*E155*F155*H155*J155*$BA$10)</f>
        <v>0</v>
      </c>
      <c r="BB155" s="97"/>
      <c r="BC155" s="400">
        <f>SUM(BB155*E155*F155*H155*J155*$BC$10)</f>
        <v>0</v>
      </c>
      <c r="BD155" s="97"/>
      <c r="BE155" s="400">
        <f>SUM(BD155*E155*F155*H155*J155*$BE$10)</f>
        <v>0</v>
      </c>
      <c r="BF155" s="97"/>
      <c r="BG155" s="400">
        <f>BF155*E155*F155*H155*J155*$BG$10</f>
        <v>0</v>
      </c>
      <c r="BH155" s="97"/>
      <c r="BI155" s="400">
        <f>BH155*E155*F155*H155*J155*$BI$10</f>
        <v>0</v>
      </c>
      <c r="BJ155" s="97"/>
      <c r="BK155" s="400">
        <f>BJ155*E155*F155*H155*J155*$BK$10</f>
        <v>0</v>
      </c>
      <c r="BL155" s="97"/>
      <c r="BM155" s="400">
        <f>SUM(BL155*E155*F155*H155*J155*$BM$10)</f>
        <v>0</v>
      </c>
      <c r="BN155" s="97"/>
      <c r="BO155" s="400">
        <f>SUM(BN155*E155*F155*H155*J155*$BO$10)</f>
        <v>0</v>
      </c>
      <c r="BP155" s="97"/>
      <c r="BQ155" s="400">
        <f>SUM(BP155*E155*F155*H155*J155*$BQ$10)</f>
        <v>0</v>
      </c>
      <c r="BR155" s="97"/>
      <c r="BS155" s="400">
        <f>SUM(BR155*E155*F155*H155*J155*$BS$10)</f>
        <v>0</v>
      </c>
      <c r="BT155" s="97"/>
      <c r="BU155" s="400">
        <f>SUM(BT155*E155*F155*H155*J155*$BU$10)</f>
        <v>0</v>
      </c>
      <c r="BV155" s="328"/>
      <c r="BW155" s="329">
        <f>BV155*E155*F155*H155*J155*$BW$10</f>
        <v>0</v>
      </c>
      <c r="BX155" s="97"/>
      <c r="BY155" s="400">
        <f>SUM(BX155*E155*F155*H155*J155*$BY$10)</f>
        <v>0</v>
      </c>
      <c r="BZ155" s="357"/>
      <c r="CA155" s="400">
        <f>SUM(BZ155*E155*F155*H155*J155*$CA$10)</f>
        <v>0</v>
      </c>
      <c r="CB155" s="97"/>
      <c r="CC155" s="400">
        <f>SUM(CB155*E155*F155*H155*J155*$CC$10)</f>
        <v>0</v>
      </c>
      <c r="CD155" s="97"/>
      <c r="CE155" s="400">
        <f>SUM(CD155*E155*F155*H155*J155*$CE$10)</f>
        <v>0</v>
      </c>
      <c r="CF155" s="97"/>
      <c r="CG155" s="400">
        <f>CF155*E155*F155*H155*J155*$CG$10</f>
        <v>0</v>
      </c>
      <c r="CH155" s="113"/>
      <c r="CI155" s="400">
        <f>SUM(CH155*E155*F155*H155*J155*$CI$10)</f>
        <v>0</v>
      </c>
      <c r="CJ155" s="357"/>
      <c r="CK155" s="400">
        <f>SUM(CJ155*E155*F155*H155*K155*$CK$10)</f>
        <v>0</v>
      </c>
      <c r="CL155" s="97"/>
      <c r="CM155" s="400">
        <f>SUM(CL155*E155*F155*H155*K155*$CM$10)</f>
        <v>0</v>
      </c>
      <c r="CN155" s="97"/>
      <c r="CO155" s="400">
        <f>SUM(CN155*E155*F155*H155*K155*$CO$10)</f>
        <v>0</v>
      </c>
      <c r="CP155" s="357"/>
      <c r="CQ155" s="400">
        <f>SUM(CP155*E155*F155*H155*K155*$CQ$10)</f>
        <v>0</v>
      </c>
      <c r="CR155" s="357"/>
      <c r="CS155" s="400">
        <f>SUM(CR155*E155*F155*H155*K155*$CS$10)</f>
        <v>0</v>
      </c>
      <c r="CT155" s="357"/>
      <c r="CU155" s="400">
        <f>SUM(CT155*E155*F155*H155*K155*$CU$10)</f>
        <v>0</v>
      </c>
      <c r="CV155" s="97"/>
      <c r="CW155" s="400">
        <f>SUM(CV155*E155*F155*H155*K155*$CW$10)</f>
        <v>0</v>
      </c>
      <c r="CX155" s="97"/>
      <c r="CY155" s="400">
        <f>SUM(CX155*E155*F155*H155*K155*$CY$10)</f>
        <v>0</v>
      </c>
      <c r="CZ155" s="97"/>
      <c r="DA155" s="400">
        <f>SUM(CZ155*E155*F155*H155*K155*$DA$10)</f>
        <v>0</v>
      </c>
      <c r="DB155" s="357"/>
      <c r="DC155" s="400">
        <f>SUM(DB155*E155*F155*H155*K155*$DC$10)</f>
        <v>0</v>
      </c>
      <c r="DD155" s="97"/>
      <c r="DE155" s="400">
        <f>SUM(DD155*E155*F155*H155*K155*$DE$10)</f>
        <v>0</v>
      </c>
      <c r="DF155" s="97"/>
      <c r="DG155" s="400">
        <f>SUM(DF155*E155*F155*H155*K155*$DG$10)</f>
        <v>0</v>
      </c>
      <c r="DH155" s="97"/>
      <c r="DI155" s="400">
        <f>SUM(DH155*E155*F155*H155*K155*$DI$10)</f>
        <v>0</v>
      </c>
      <c r="DJ155" s="97"/>
      <c r="DK155" s="400">
        <f>SUM(DJ155*E155*F155*H155*K155*$DK$10)</f>
        <v>0</v>
      </c>
      <c r="DL155" s="97"/>
      <c r="DM155" s="400">
        <f>SUM(DL155*E155*F155*H155*K155*$DM$10)</f>
        <v>0</v>
      </c>
      <c r="DN155" s="97"/>
      <c r="DO155" s="400">
        <f>DN155*E155*F155*H155*K155*$DO$10</f>
        <v>0</v>
      </c>
      <c r="DP155" s="97"/>
      <c r="DQ155" s="400">
        <f>SUM(DP155*E155*F155*H155*K155*$DQ$10)</f>
        <v>0</v>
      </c>
      <c r="DR155" s="97"/>
      <c r="DS155" s="400">
        <f>SUM(DR155*E155*F155*H155*K155*$DS$10)</f>
        <v>0</v>
      </c>
      <c r="DT155" s="97"/>
      <c r="DU155" s="400">
        <f>SUM(DT155*E155*F155*H155*L155*$DU$10)</f>
        <v>0</v>
      </c>
      <c r="DV155" s="97"/>
      <c r="DW155" s="400">
        <f>SUM(DV155*E155*F155*H155*M155*$DW$10)</f>
        <v>0</v>
      </c>
      <c r="DX155" s="97"/>
      <c r="DY155" s="400">
        <f>SUM(DX155*E155*F155*H155*J155*$DY$10)</f>
        <v>0</v>
      </c>
      <c r="DZ155" s="97"/>
      <c r="EA155" s="401">
        <f>SUM(DZ155*E155*F155*H155*J155*$EA$10)</f>
        <v>0</v>
      </c>
      <c r="EB155" s="97"/>
      <c r="EC155" s="400">
        <f>SUM(EB155*E155*F155*H155*J155*$EC$10)</f>
        <v>0</v>
      </c>
      <c r="ED155" s="97"/>
      <c r="EE155" s="400">
        <f>SUM(ED155*E155*F155*H155*J155*$EE$10)</f>
        <v>0</v>
      </c>
      <c r="EF155" s="97"/>
      <c r="EG155" s="400">
        <f>EF155*E155*F155*H155*J155*$EG$10</f>
        <v>0</v>
      </c>
      <c r="EH155" s="97"/>
      <c r="EI155" s="400">
        <f>EH155*E155*F155*H155*J155*$EI$10</f>
        <v>0</v>
      </c>
      <c r="EJ155" s="97"/>
      <c r="EK155" s="400"/>
      <c r="EL155" s="402">
        <f t="shared" si="327"/>
        <v>0</v>
      </c>
      <c r="EM155" s="402">
        <f t="shared" si="327"/>
        <v>0</v>
      </c>
    </row>
    <row r="156" spans="1:143" ht="30" x14ac:dyDescent="0.25">
      <c r="A156" s="91"/>
      <c r="B156" s="91">
        <v>106</v>
      </c>
      <c r="C156" s="245" t="s">
        <v>1127</v>
      </c>
      <c r="D156" s="168" t="s">
        <v>690</v>
      </c>
      <c r="E156" s="246">
        <v>13540</v>
      </c>
      <c r="F156" s="93">
        <v>2.4900000000000002</v>
      </c>
      <c r="G156" s="93"/>
      <c r="H156" s="247">
        <v>1</v>
      </c>
      <c r="I156" s="248"/>
      <c r="J156" s="95">
        <v>1.4</v>
      </c>
      <c r="K156" s="95">
        <v>1.68</v>
      </c>
      <c r="L156" s="95">
        <v>2.23</v>
      </c>
      <c r="M156" s="96">
        <v>2.57</v>
      </c>
      <c r="N156" s="97"/>
      <c r="O156" s="400">
        <f>N156*E156*F156*H156*J156*$O$10</f>
        <v>0</v>
      </c>
      <c r="P156" s="366"/>
      <c r="Q156" s="400">
        <f>P156*E156*F156*H156*J156*$Q$10</f>
        <v>0</v>
      </c>
      <c r="R156" s="357"/>
      <c r="S156" s="357">
        <f>R156*E156*F156*H156*J156*$S$10</f>
        <v>0</v>
      </c>
      <c r="T156" s="97"/>
      <c r="U156" s="400">
        <f>SUM(T156*E156*F156*H156*J156*$U$10)</f>
        <v>0</v>
      </c>
      <c r="V156" s="97"/>
      <c r="W156" s="357">
        <f>SUM(V156*E156*F156*H156*J156*$W$10)</f>
        <v>0</v>
      </c>
      <c r="X156" s="97"/>
      <c r="Y156" s="400">
        <f>SUM(X156*E156*F156*H156*J156*$Y$10)</f>
        <v>0</v>
      </c>
      <c r="Z156" s="357"/>
      <c r="AA156" s="400">
        <f>SUM(Z156*E156*F156*H156*J156*$AA$10)</f>
        <v>0</v>
      </c>
      <c r="AB156" s="357"/>
      <c r="AC156" s="400">
        <f>SUM(AB156*E156*F156*H156*J156*$AC$10)</f>
        <v>0</v>
      </c>
      <c r="AD156" s="357"/>
      <c r="AE156" s="400">
        <f>SUM(AD156*E156*F156*H156*K156*$AE$10)</f>
        <v>0</v>
      </c>
      <c r="AF156" s="357"/>
      <c r="AG156" s="400">
        <f>SUM(AF156*E156*F156*H156*K156*$AG$10)</f>
        <v>0</v>
      </c>
      <c r="AH156" s="97">
        <v>14</v>
      </c>
      <c r="AI156" s="400">
        <f>SUM(AH156*E156*F156*H156*J156*$AI$10)</f>
        <v>660806.16</v>
      </c>
      <c r="AJ156" s="357"/>
      <c r="AK156" s="357">
        <f>SUM(AJ156*E156*F156*H156*J156*$AK$10)</f>
        <v>0</v>
      </c>
      <c r="AL156" s="97"/>
      <c r="AM156" s="400">
        <f>SUM(AL156*E156*F156*H156*J156*$AM$10)</f>
        <v>0</v>
      </c>
      <c r="AN156" s="97"/>
      <c r="AO156" s="400">
        <f>SUM(AN156*E156*F156*H156*J156*$AO$10)</f>
        <v>0</v>
      </c>
      <c r="AP156" s="357"/>
      <c r="AQ156" s="400">
        <f>SUM(E156*F156*H156*J156*AP156*$AQ$10)</f>
        <v>0</v>
      </c>
      <c r="AR156" s="357"/>
      <c r="AS156" s="400">
        <f>SUM(AR156*E156*F156*H156*J156*$AS$10)</f>
        <v>0</v>
      </c>
      <c r="AT156" s="97"/>
      <c r="AU156" s="400">
        <f>SUM(AT156*E156*F156*H156*J156*$AU$10)</f>
        <v>0</v>
      </c>
      <c r="AV156" s="97"/>
      <c r="AW156" s="357">
        <f>SUM(AV156*E156*F156*H156*J156*$AW$10)</f>
        <v>0</v>
      </c>
      <c r="AX156" s="97"/>
      <c r="AY156" s="400">
        <f>SUM(AX156*E156*F156*H156*J156*$AY$10)</f>
        <v>0</v>
      </c>
      <c r="AZ156" s="97"/>
      <c r="BA156" s="400">
        <f>SUM(AZ156*E156*F156*H156*J156*$BA$10)</f>
        <v>0</v>
      </c>
      <c r="BB156" s="97"/>
      <c r="BC156" s="400">
        <f>SUM(BB156*E156*F156*H156*J156*$BC$10)</f>
        <v>0</v>
      </c>
      <c r="BD156" s="97"/>
      <c r="BE156" s="400">
        <f>SUM(BD156*E156*F156*H156*J156*$BE$10)</f>
        <v>0</v>
      </c>
      <c r="BF156" s="97"/>
      <c r="BG156" s="400">
        <f>BF156*E156*F156*H156*J156*$BG$10</f>
        <v>0</v>
      </c>
      <c r="BH156" s="97"/>
      <c r="BI156" s="400">
        <f>BH156*E156*F156*H156*J156*$BI$10</f>
        <v>0</v>
      </c>
      <c r="BJ156" s="97"/>
      <c r="BK156" s="400">
        <f>BJ156*E156*F156*H156*J156*$BK$10</f>
        <v>0</v>
      </c>
      <c r="BL156" s="97"/>
      <c r="BM156" s="400">
        <f>SUM(BL156*E156*F156*H156*J156*$BM$10)</f>
        <v>0</v>
      </c>
      <c r="BN156" s="97"/>
      <c r="BO156" s="400">
        <f>SUM(BN156*E156*F156*H156*J156*$BO$10)</f>
        <v>0</v>
      </c>
      <c r="BP156" s="97"/>
      <c r="BQ156" s="400">
        <f>SUM(BP156*E156*F156*H156*J156*$BQ$10)</f>
        <v>0</v>
      </c>
      <c r="BR156" s="97"/>
      <c r="BS156" s="400">
        <f>SUM(BR156*E156*F156*H156*J156*$BS$10)</f>
        <v>0</v>
      </c>
      <c r="BT156" s="97"/>
      <c r="BU156" s="400">
        <f>SUM(BT156*E156*F156*H156*J156*$BU$10)</f>
        <v>0</v>
      </c>
      <c r="BV156" s="328"/>
      <c r="BW156" s="329">
        <f>BV156*E156*F156*H156*J156*$BW$10</f>
        <v>0</v>
      </c>
      <c r="BX156" s="97"/>
      <c r="BY156" s="400">
        <f>SUM(BX156*E156*F156*H156*J156*$BY$10)</f>
        <v>0</v>
      </c>
      <c r="BZ156" s="357"/>
      <c r="CA156" s="400">
        <f>SUM(BZ156*E156*F156*H156*J156*$CA$10)</f>
        <v>0</v>
      </c>
      <c r="CB156" s="97"/>
      <c r="CC156" s="400">
        <f>SUM(CB156*E156*F156*H156*J156*$CC$10)</f>
        <v>0</v>
      </c>
      <c r="CD156" s="97"/>
      <c r="CE156" s="400">
        <f>SUM(CD156*E156*F156*H156*J156*$CE$10)</f>
        <v>0</v>
      </c>
      <c r="CF156" s="97"/>
      <c r="CG156" s="400">
        <f>CF156*E156*F156*H156*J156*$CG$10</f>
        <v>0</v>
      </c>
      <c r="CH156" s="113"/>
      <c r="CI156" s="400">
        <f>SUM(CH156*E156*F156*H156*J156*$CI$10)</f>
        <v>0</v>
      </c>
      <c r="CJ156" s="357"/>
      <c r="CK156" s="400">
        <f>SUM(CJ156*E156*F156*H156*K156*$CK$10)</f>
        <v>0</v>
      </c>
      <c r="CL156" s="97"/>
      <c r="CM156" s="400">
        <f>SUM(CL156*E156*F156*H156*K156*$CM$10)</f>
        <v>0</v>
      </c>
      <c r="CN156" s="97"/>
      <c r="CO156" s="400">
        <f>SUM(CN156*E156*F156*H156*K156*$CO$10)</f>
        <v>0</v>
      </c>
      <c r="CP156" s="357"/>
      <c r="CQ156" s="400">
        <f>SUM(CP156*E156*F156*H156*K156*$CQ$10)</f>
        <v>0</v>
      </c>
      <c r="CR156" s="357"/>
      <c r="CS156" s="400">
        <f>SUM(CR156*E156*F156*H156*K156*$CS$10)</f>
        <v>0</v>
      </c>
      <c r="CT156" s="357"/>
      <c r="CU156" s="400">
        <f>SUM(CT156*E156*F156*H156*K156*$CU$10)</f>
        <v>0</v>
      </c>
      <c r="CV156" s="97"/>
      <c r="CW156" s="400">
        <f>SUM(CV156*E156*F156*H156*K156*$CW$10)</f>
        <v>0</v>
      </c>
      <c r="CX156" s="97"/>
      <c r="CY156" s="400">
        <f>SUM(CX156*E156*F156*H156*K156*$CY$10)</f>
        <v>0</v>
      </c>
      <c r="CZ156" s="97"/>
      <c r="DA156" s="400">
        <f>SUM(CZ156*E156*F156*H156*K156*$DA$10)</f>
        <v>0</v>
      </c>
      <c r="DB156" s="357"/>
      <c r="DC156" s="400">
        <f>SUM(DB156*E156*F156*H156*K156*$DC$10)</f>
        <v>0</v>
      </c>
      <c r="DD156" s="97"/>
      <c r="DE156" s="400">
        <f>SUM(DD156*E156*F156*H156*K156*$DE$10)</f>
        <v>0</v>
      </c>
      <c r="DF156" s="97"/>
      <c r="DG156" s="400">
        <f>SUM(DF156*E156*F156*H156*K156*$DG$10)</f>
        <v>0</v>
      </c>
      <c r="DH156" s="97"/>
      <c r="DI156" s="400">
        <f>SUM(DH156*E156*F156*H156*K156*$DI$10)</f>
        <v>0</v>
      </c>
      <c r="DJ156" s="97"/>
      <c r="DK156" s="400">
        <f>SUM(DJ156*E156*F156*H156*K156*$DK$10)</f>
        <v>0</v>
      </c>
      <c r="DL156" s="97"/>
      <c r="DM156" s="400">
        <f>SUM(DL156*E156*F156*H156*K156*$DM$10)</f>
        <v>0</v>
      </c>
      <c r="DN156" s="97"/>
      <c r="DO156" s="400">
        <f>DN156*E156*F156*H156*K156*$DO$10</f>
        <v>0</v>
      </c>
      <c r="DP156" s="97"/>
      <c r="DQ156" s="400">
        <f>SUM(DP156*E156*F156*H156*K156*$DQ$10)</f>
        <v>0</v>
      </c>
      <c r="DR156" s="97"/>
      <c r="DS156" s="400">
        <f>SUM(DR156*E156*F156*H156*K156*$DS$10)</f>
        <v>0</v>
      </c>
      <c r="DT156" s="97"/>
      <c r="DU156" s="400">
        <f>SUM(DT156*E156*F156*H156*L156*$DU$10)</f>
        <v>0</v>
      </c>
      <c r="DV156" s="97"/>
      <c r="DW156" s="400">
        <f>SUM(DV156*E156*F156*H156*M156*$DW$10)</f>
        <v>0</v>
      </c>
      <c r="DX156" s="97"/>
      <c r="DY156" s="400">
        <f>SUM(DX156*E156*F156*H156*J156*$DY$10)</f>
        <v>0</v>
      </c>
      <c r="DZ156" s="97"/>
      <c r="EA156" s="401">
        <f>SUM(DZ156*E156*F156*H156*J156*$EA$10)</f>
        <v>0</v>
      </c>
      <c r="EB156" s="97"/>
      <c r="EC156" s="400">
        <f>SUM(EB156*E156*F156*H156*J156*$EC$10)</f>
        <v>0</v>
      </c>
      <c r="ED156" s="97"/>
      <c r="EE156" s="400">
        <f>SUM(ED156*E156*F156*H156*J156*$EE$10)</f>
        <v>0</v>
      </c>
      <c r="EF156" s="97"/>
      <c r="EG156" s="400">
        <f>EF156*E156*F156*H156*J156*$EG$10</f>
        <v>0</v>
      </c>
      <c r="EH156" s="97"/>
      <c r="EI156" s="400">
        <f>EH156*E156*F156*H156*J156*$EI$10</f>
        <v>0</v>
      </c>
      <c r="EJ156" s="97"/>
      <c r="EK156" s="400"/>
      <c r="EL156" s="402">
        <f t="shared" si="327"/>
        <v>14</v>
      </c>
      <c r="EM156" s="402">
        <f t="shared" si="327"/>
        <v>660806.16</v>
      </c>
    </row>
    <row r="157" spans="1:143" ht="30" x14ac:dyDescent="0.25">
      <c r="A157" s="91"/>
      <c r="B157" s="91">
        <v>107</v>
      </c>
      <c r="C157" s="245" t="s">
        <v>1128</v>
      </c>
      <c r="D157" s="168" t="s">
        <v>1129</v>
      </c>
      <c r="E157" s="246">
        <v>13540</v>
      </c>
      <c r="F157" s="93">
        <v>1.05</v>
      </c>
      <c r="G157" s="93"/>
      <c r="H157" s="247">
        <v>1</v>
      </c>
      <c r="I157" s="248"/>
      <c r="J157" s="95">
        <v>1.4</v>
      </c>
      <c r="K157" s="95">
        <v>1.68</v>
      </c>
      <c r="L157" s="95">
        <v>2.23</v>
      </c>
      <c r="M157" s="96">
        <v>2.57</v>
      </c>
      <c r="N157" s="97">
        <v>20</v>
      </c>
      <c r="O157" s="400">
        <f>N157*E157*F157*H157*J157*$O$10</f>
        <v>398076</v>
      </c>
      <c r="P157" s="366"/>
      <c r="Q157" s="400">
        <f>P157*E157*F157*H157*J157*$Q$10</f>
        <v>0</v>
      </c>
      <c r="R157" s="357"/>
      <c r="S157" s="357">
        <f>R157*E157*F157*H157*J157*$S$10</f>
        <v>0</v>
      </c>
      <c r="T157" s="97"/>
      <c r="U157" s="400">
        <f>SUM(T157*E157*F157*H157*J157*$U$10)</f>
        <v>0</v>
      </c>
      <c r="V157" s="97"/>
      <c r="W157" s="357">
        <f>SUM(V157*E157*F157*H157*J157*$W$10)</f>
        <v>0</v>
      </c>
      <c r="X157" s="97"/>
      <c r="Y157" s="400">
        <f>SUM(X157*E157*F157*H157*J157*$Y$10)</f>
        <v>0</v>
      </c>
      <c r="Z157" s="357">
        <v>50</v>
      </c>
      <c r="AA157" s="400">
        <f>SUM(Z157*E157*F157*H157*J157*$AA$10)</f>
        <v>995189.99999999988</v>
      </c>
      <c r="AB157" s="357">
        <v>86</v>
      </c>
      <c r="AC157" s="400">
        <f>SUM(AB157*E157*F157*H157*J157*$AC$10)</f>
        <v>1711726.7999999998</v>
      </c>
      <c r="AD157" s="357">
        <v>3</v>
      </c>
      <c r="AE157" s="400">
        <f>SUM(AD157*E157*F157*H157*K157*$AE$10)</f>
        <v>71653.679999999993</v>
      </c>
      <c r="AF157" s="357">
        <v>5</v>
      </c>
      <c r="AG157" s="400">
        <f>SUM(AF157*E157*F157*H157*K157*$AG$10)</f>
        <v>119422.79999999999</v>
      </c>
      <c r="AH157" s="97">
        <v>12</v>
      </c>
      <c r="AI157" s="400">
        <f>SUM(AH157*E157*F157*H157*J157*$AI$10)</f>
        <v>238845.59999999998</v>
      </c>
      <c r="AJ157" s="357"/>
      <c r="AK157" s="357">
        <f>SUM(AJ157*E157*F157*H157*J157*$AK$10)</f>
        <v>0</v>
      </c>
      <c r="AL157" s="97"/>
      <c r="AM157" s="400">
        <f>SUM(AL157*E157*F157*H157*J157*$AM$10)</f>
        <v>0</v>
      </c>
      <c r="AN157" s="97"/>
      <c r="AO157" s="400">
        <f>SUM(AN157*E157*F157*H157*J157*$AO$10)</f>
        <v>0</v>
      </c>
      <c r="AP157" s="357"/>
      <c r="AQ157" s="400">
        <f>SUM(E157*F157*H157*J157*AP157*$AQ$10)</f>
        <v>0</v>
      </c>
      <c r="AR157" s="357"/>
      <c r="AS157" s="400">
        <f>SUM(AR157*E157*F157*H157*J157*$AS$10)</f>
        <v>0</v>
      </c>
      <c r="AT157" s="97"/>
      <c r="AU157" s="400">
        <f>SUM(AT157*E157*F157*H157*J157*$AU$10)</f>
        <v>0</v>
      </c>
      <c r="AV157" s="97">
        <v>19</v>
      </c>
      <c r="AW157" s="357">
        <f>SUM(AV157*E157*F157*H157*J157*$AW$10)</f>
        <v>378172.19999999995</v>
      </c>
      <c r="AX157" s="97">
        <v>85</v>
      </c>
      <c r="AY157" s="400">
        <f>SUM(AX157*E157*F157*H157*J157*$AY$10)</f>
        <v>1691823</v>
      </c>
      <c r="AZ157" s="97">
        <v>263</v>
      </c>
      <c r="BA157" s="400">
        <f>SUM(AZ157*E157*F157*H157*J157*$BA$10)</f>
        <v>5234699.3999999994</v>
      </c>
      <c r="BB157" s="97"/>
      <c r="BC157" s="400">
        <f>SUM(BB157*E157*F157*H157*J157*$BC$10)</f>
        <v>0</v>
      </c>
      <c r="BD157" s="97">
        <v>58</v>
      </c>
      <c r="BE157" s="400">
        <f>SUM(BD157*E157*F157*H157*J157*$BE$10)</f>
        <v>1154420.3999999999</v>
      </c>
      <c r="BF157" s="97">
        <v>99</v>
      </c>
      <c r="BG157" s="400">
        <f>BF157*E157*F157*H157*J157*$BG$10</f>
        <v>1970476.2</v>
      </c>
      <c r="BH157" s="97"/>
      <c r="BI157" s="400">
        <f>BH157*E157*F157*H157*J157*$BI$10</f>
        <v>0</v>
      </c>
      <c r="BJ157" s="97">
        <v>20</v>
      </c>
      <c r="BK157" s="400">
        <f>BJ157*E157*F157*H157*J157*$BK$10</f>
        <v>398076</v>
      </c>
      <c r="BL157" s="97"/>
      <c r="BM157" s="400">
        <f>SUM(BL157*E157*F157*H157*J157*$BM$10)</f>
        <v>0</v>
      </c>
      <c r="BN157" s="97"/>
      <c r="BO157" s="400">
        <f>SUM(BN157*E157*F157*H157*J157*$BO$10)</f>
        <v>0</v>
      </c>
      <c r="BP157" s="97"/>
      <c r="BQ157" s="400">
        <f>SUM(BP157*E157*F157*H157*J157*$BQ$10)</f>
        <v>0</v>
      </c>
      <c r="BR157" s="97"/>
      <c r="BS157" s="400">
        <f>SUM(BR157*E157*F157*H157*J157*$BS$10)</f>
        <v>0</v>
      </c>
      <c r="BT157" s="97">
        <v>2</v>
      </c>
      <c r="BU157" s="400">
        <f>SUM(BT157*E157*F157*H157*J157*$BU$10)</f>
        <v>39807.599999999999</v>
      </c>
      <c r="BV157" s="328">
        <v>3</v>
      </c>
      <c r="BW157" s="329">
        <f>BV157*E157*F157*H157*J157*$BW$10</f>
        <v>59711.399999999994</v>
      </c>
      <c r="BX157" s="97">
        <v>42</v>
      </c>
      <c r="BY157" s="400">
        <f>SUM(BX157*E157*F157*H157*J157*$BY$10)</f>
        <v>835959.6</v>
      </c>
      <c r="BZ157" s="357"/>
      <c r="CA157" s="400">
        <f>SUM(BZ157*E157*F157*H157*J157*$CA$10)</f>
        <v>0</v>
      </c>
      <c r="CB157" s="97">
        <v>5</v>
      </c>
      <c r="CC157" s="400">
        <f>SUM(CB157*E157*F157*H157*J157*$CC$10)</f>
        <v>99519</v>
      </c>
      <c r="CD157" s="97">
        <v>72</v>
      </c>
      <c r="CE157" s="400">
        <f>SUM(CD157*E157*F157*H157*J157*$CE$10)</f>
        <v>1433073.5999999999</v>
      </c>
      <c r="CF157" s="97">
        <v>42</v>
      </c>
      <c r="CG157" s="400">
        <f>CF157*E157*F157*H157*J157*$CG$10</f>
        <v>835959.6</v>
      </c>
      <c r="CH157" s="97">
        <v>48</v>
      </c>
      <c r="CI157" s="400">
        <f>SUM(CH157*E157*F157*H157*J157*$CI$10)</f>
        <v>955382.39999999991</v>
      </c>
      <c r="CJ157" s="357"/>
      <c r="CK157" s="400">
        <f>SUM(CJ157*E157*F157*H157*K157*$CK$10)</f>
        <v>0</v>
      </c>
      <c r="CL157" s="97"/>
      <c r="CM157" s="400">
        <f>SUM(CL157*E157*F157*H157*K157*$CM$10)</f>
        <v>0</v>
      </c>
      <c r="CN157" s="97"/>
      <c r="CO157" s="400">
        <f>SUM(CN157*E157*F157*H157*K157*$CO$10)</f>
        <v>0</v>
      </c>
      <c r="CP157" s="357"/>
      <c r="CQ157" s="400">
        <f>SUM(CP157*E157*F157*H157*K157*$CQ$10)</f>
        <v>0</v>
      </c>
      <c r="CR157" s="357">
        <v>5</v>
      </c>
      <c r="CS157" s="400">
        <f>SUM(CR157*E157*F157*H157*K157*$CS$10)</f>
        <v>119422.79999999999</v>
      </c>
      <c r="CT157" s="357"/>
      <c r="CU157" s="400">
        <f>SUM(CT157*E157*F157*H157*K157*$CU$10)</f>
        <v>0</v>
      </c>
      <c r="CV157" s="97"/>
      <c r="CW157" s="400">
        <f>SUM(CV157*E157*F157*H157*K157*$CW$10)</f>
        <v>0</v>
      </c>
      <c r="CX157" s="97">
        <v>20</v>
      </c>
      <c r="CY157" s="400">
        <f>SUM(CX157*E157*F157*H157*K157*$CY$10)</f>
        <v>477691.19999999995</v>
      </c>
      <c r="CZ157" s="97">
        <v>77</v>
      </c>
      <c r="DA157" s="400">
        <f>SUM(CZ157*E157*F157*H157*K157*$DA$10)</f>
        <v>1839111.1199999999</v>
      </c>
      <c r="DB157" s="357">
        <v>7</v>
      </c>
      <c r="DC157" s="400">
        <f>SUM(DB157*E157*F157*H157*K157*$DC$10)</f>
        <v>167191.91999999998</v>
      </c>
      <c r="DD157" s="97">
        <v>31</v>
      </c>
      <c r="DE157" s="400">
        <f>SUM(DD157*E157*F157*H157*K157*$DE$10)</f>
        <v>740421.36</v>
      </c>
      <c r="DF157" s="97">
        <v>43</v>
      </c>
      <c r="DG157" s="400">
        <f>SUM(DF157*E157*F157*H157*K157*$DG$10)</f>
        <v>1027036.08</v>
      </c>
      <c r="DH157" s="97">
        <v>13</v>
      </c>
      <c r="DI157" s="400">
        <f>SUM(DH157*E157*F157*H157*K157*$DI$10)</f>
        <v>310499.27999999997</v>
      </c>
      <c r="DJ157" s="97">
        <v>77</v>
      </c>
      <c r="DK157" s="400">
        <f>SUM(DJ157*E157*F157*H157*K157*$DK$10)</f>
        <v>1839111.1199999999</v>
      </c>
      <c r="DL157" s="97">
        <v>10</v>
      </c>
      <c r="DM157" s="400">
        <f>SUM(DL157*E157*F157*H157*K157*$DM$10)</f>
        <v>238845.59999999998</v>
      </c>
      <c r="DN157" s="97"/>
      <c r="DO157" s="400">
        <f>DN157*E157*F157*H157*K157*$DO$10</f>
        <v>0</v>
      </c>
      <c r="DP157" s="97">
        <v>14</v>
      </c>
      <c r="DQ157" s="400">
        <f>SUM(DP157*E157*F157*H157*K157*$DQ$10)</f>
        <v>334383.83999999997</v>
      </c>
      <c r="DR157" s="97">
        <v>6</v>
      </c>
      <c r="DS157" s="400">
        <f>SUM(DR157*E157*F157*H157*K157*$DS$10)</f>
        <v>143307.35999999999</v>
      </c>
      <c r="DT157" s="97"/>
      <c r="DU157" s="400">
        <f>SUM(DT157*E157*F157*H157*L157*$DU$10)</f>
        <v>0</v>
      </c>
      <c r="DV157" s="97">
        <v>15</v>
      </c>
      <c r="DW157" s="400">
        <f>SUM(DV157*E157*F157*H157*M157*$DW$10)</f>
        <v>548065.35</v>
      </c>
      <c r="DX157" s="97"/>
      <c r="DY157" s="400">
        <f>SUM(DX157*E157*F157*H157*J157*$DY$10)</f>
        <v>0</v>
      </c>
      <c r="DZ157" s="97"/>
      <c r="EA157" s="401">
        <f>SUM(DZ157*E157*F157*H157*J157*$EA$10)</f>
        <v>0</v>
      </c>
      <c r="EB157" s="97"/>
      <c r="EC157" s="400">
        <f>SUM(EB157*E157*F157*H157*J157*$EC$10)</f>
        <v>0</v>
      </c>
      <c r="ED157" s="97"/>
      <c r="EE157" s="400">
        <f>SUM(ED157*E157*F157*H157*J157*$EE$10)</f>
        <v>0</v>
      </c>
      <c r="EF157" s="97"/>
      <c r="EG157" s="400">
        <f>EF157*E157*F157*H157*J157*$EG$10</f>
        <v>0</v>
      </c>
      <c r="EH157" s="97"/>
      <c r="EI157" s="400">
        <f>EH157*E157*F157*H157*J157*$EI$10</f>
        <v>0</v>
      </c>
      <c r="EJ157" s="97"/>
      <c r="EK157" s="400"/>
      <c r="EL157" s="402">
        <f t="shared" si="327"/>
        <v>1252</v>
      </c>
      <c r="EM157" s="402">
        <f t="shared" si="327"/>
        <v>26407082.309999999</v>
      </c>
    </row>
    <row r="158" spans="1:143" s="355" customFormat="1" x14ac:dyDescent="0.25">
      <c r="A158" s="91">
        <v>30</v>
      </c>
      <c r="B158" s="91"/>
      <c r="C158" s="245" t="s">
        <v>1130</v>
      </c>
      <c r="D158" s="243" t="s">
        <v>695</v>
      </c>
      <c r="E158" s="246">
        <v>13540</v>
      </c>
      <c r="F158" s="157">
        <v>0.98</v>
      </c>
      <c r="G158" s="157"/>
      <c r="H158" s="236">
        <v>1</v>
      </c>
      <c r="I158" s="68"/>
      <c r="J158" s="95">
        <v>1.4</v>
      </c>
      <c r="K158" s="95">
        <v>1.68</v>
      </c>
      <c r="L158" s="95">
        <v>2.23</v>
      </c>
      <c r="M158" s="96">
        <v>2.57</v>
      </c>
      <c r="N158" s="113">
        <f>SUM(N159:N164)</f>
        <v>0</v>
      </c>
      <c r="O158" s="399">
        <f t="shared" ref="O158:BZ158" si="328">SUM(O159:O164)</f>
        <v>0</v>
      </c>
      <c r="P158" s="399">
        <f t="shared" si="328"/>
        <v>0</v>
      </c>
      <c r="Q158" s="399">
        <f t="shared" si="328"/>
        <v>0</v>
      </c>
      <c r="R158" s="399">
        <f t="shared" si="328"/>
        <v>0</v>
      </c>
      <c r="S158" s="399">
        <f t="shared" si="328"/>
        <v>0</v>
      </c>
      <c r="T158" s="113">
        <f t="shared" si="328"/>
        <v>0</v>
      </c>
      <c r="U158" s="399">
        <f t="shared" si="328"/>
        <v>0</v>
      </c>
      <c r="V158" s="113">
        <f t="shared" si="328"/>
        <v>0</v>
      </c>
      <c r="W158" s="399">
        <f t="shared" si="328"/>
        <v>0</v>
      </c>
      <c r="X158" s="113">
        <f t="shared" si="328"/>
        <v>0</v>
      </c>
      <c r="Y158" s="399">
        <f t="shared" si="328"/>
        <v>0</v>
      </c>
      <c r="Z158" s="399">
        <f t="shared" si="328"/>
        <v>2</v>
      </c>
      <c r="AA158" s="399">
        <f t="shared" si="328"/>
        <v>82648.160000000003</v>
      </c>
      <c r="AB158" s="399">
        <f t="shared" si="328"/>
        <v>0</v>
      </c>
      <c r="AC158" s="399">
        <f t="shared" si="328"/>
        <v>0</v>
      </c>
      <c r="AD158" s="399">
        <f t="shared" si="328"/>
        <v>2</v>
      </c>
      <c r="AE158" s="399">
        <f t="shared" si="328"/>
        <v>94400.88</v>
      </c>
      <c r="AF158" s="399">
        <f t="shared" si="328"/>
        <v>0</v>
      </c>
      <c r="AG158" s="399">
        <f t="shared" si="328"/>
        <v>0</v>
      </c>
      <c r="AH158" s="113">
        <f t="shared" si="328"/>
        <v>30</v>
      </c>
      <c r="AI158" s="399">
        <f t="shared" si="328"/>
        <v>1180011</v>
      </c>
      <c r="AJ158" s="399">
        <f t="shared" si="328"/>
        <v>0</v>
      </c>
      <c r="AK158" s="399">
        <f t="shared" si="328"/>
        <v>0</v>
      </c>
      <c r="AL158" s="113">
        <f t="shared" si="328"/>
        <v>0</v>
      </c>
      <c r="AM158" s="399">
        <f t="shared" si="328"/>
        <v>0</v>
      </c>
      <c r="AN158" s="113">
        <f t="shared" si="328"/>
        <v>0</v>
      </c>
      <c r="AO158" s="399">
        <f t="shared" si="328"/>
        <v>0</v>
      </c>
      <c r="AP158" s="399">
        <f t="shared" si="328"/>
        <v>0</v>
      </c>
      <c r="AQ158" s="399">
        <f t="shared" si="328"/>
        <v>0</v>
      </c>
      <c r="AR158" s="399">
        <f t="shared" si="328"/>
        <v>0</v>
      </c>
      <c r="AS158" s="399">
        <f t="shared" si="328"/>
        <v>0</v>
      </c>
      <c r="AT158" s="113">
        <f t="shared" si="328"/>
        <v>0</v>
      </c>
      <c r="AU158" s="399">
        <f t="shared" si="328"/>
        <v>0</v>
      </c>
      <c r="AV158" s="113">
        <f t="shared" si="328"/>
        <v>35</v>
      </c>
      <c r="AW158" s="399">
        <f t="shared" si="328"/>
        <v>1427765.92</v>
      </c>
      <c r="AX158" s="113">
        <f t="shared" si="328"/>
        <v>0</v>
      </c>
      <c r="AY158" s="399">
        <f t="shared" si="328"/>
        <v>0</v>
      </c>
      <c r="AZ158" s="113">
        <f t="shared" si="328"/>
        <v>0</v>
      </c>
      <c r="BA158" s="399">
        <f t="shared" si="328"/>
        <v>0</v>
      </c>
      <c r="BB158" s="113">
        <f t="shared" si="328"/>
        <v>0</v>
      </c>
      <c r="BC158" s="399">
        <f t="shared" si="328"/>
        <v>0</v>
      </c>
      <c r="BD158" s="113">
        <f t="shared" si="328"/>
        <v>0</v>
      </c>
      <c r="BE158" s="399">
        <f t="shared" si="328"/>
        <v>0</v>
      </c>
      <c r="BF158" s="113">
        <f t="shared" si="328"/>
        <v>0</v>
      </c>
      <c r="BG158" s="399">
        <f t="shared" si="328"/>
        <v>0</v>
      </c>
      <c r="BH158" s="113">
        <f t="shared" si="328"/>
        <v>0</v>
      </c>
      <c r="BI158" s="399">
        <f t="shared" si="328"/>
        <v>0</v>
      </c>
      <c r="BJ158" s="113">
        <f t="shared" si="328"/>
        <v>0</v>
      </c>
      <c r="BK158" s="399">
        <f t="shared" si="328"/>
        <v>0</v>
      </c>
      <c r="BL158" s="113">
        <f t="shared" si="328"/>
        <v>0</v>
      </c>
      <c r="BM158" s="399">
        <f t="shared" si="328"/>
        <v>0</v>
      </c>
      <c r="BN158" s="113">
        <f t="shared" si="328"/>
        <v>4</v>
      </c>
      <c r="BO158" s="399">
        <f t="shared" si="328"/>
        <v>60659.199999999997</v>
      </c>
      <c r="BP158" s="113">
        <f t="shared" si="328"/>
        <v>0</v>
      </c>
      <c r="BQ158" s="399">
        <f t="shared" si="328"/>
        <v>0</v>
      </c>
      <c r="BR158" s="113">
        <f t="shared" si="328"/>
        <v>0</v>
      </c>
      <c r="BS158" s="399">
        <f t="shared" si="328"/>
        <v>0</v>
      </c>
      <c r="BT158" s="113">
        <f t="shared" si="328"/>
        <v>0</v>
      </c>
      <c r="BU158" s="399">
        <f t="shared" si="328"/>
        <v>0</v>
      </c>
      <c r="BV158" s="365">
        <f t="shared" si="328"/>
        <v>0</v>
      </c>
      <c r="BW158" s="365">
        <f t="shared" si="328"/>
        <v>0</v>
      </c>
      <c r="BX158" s="113">
        <f t="shared" si="328"/>
        <v>0</v>
      </c>
      <c r="BY158" s="399">
        <f t="shared" si="328"/>
        <v>0</v>
      </c>
      <c r="BZ158" s="399">
        <f t="shared" si="328"/>
        <v>0</v>
      </c>
      <c r="CA158" s="399">
        <f t="shared" ref="CA158:EM158" si="329">SUM(CA159:CA164)</f>
        <v>0</v>
      </c>
      <c r="CB158" s="113">
        <f t="shared" si="329"/>
        <v>0</v>
      </c>
      <c r="CC158" s="399">
        <f t="shared" si="329"/>
        <v>0</v>
      </c>
      <c r="CD158" s="113">
        <f t="shared" si="329"/>
        <v>0</v>
      </c>
      <c r="CE158" s="399">
        <f t="shared" si="329"/>
        <v>0</v>
      </c>
      <c r="CF158" s="113">
        <f t="shared" si="329"/>
        <v>2</v>
      </c>
      <c r="CG158" s="399">
        <f t="shared" si="329"/>
        <v>30329.599999999999</v>
      </c>
      <c r="CH158" s="113">
        <f t="shared" si="329"/>
        <v>0</v>
      </c>
      <c r="CI158" s="399">
        <f t="shared" si="329"/>
        <v>0</v>
      </c>
      <c r="CJ158" s="399">
        <f t="shared" si="329"/>
        <v>0</v>
      </c>
      <c r="CK158" s="399">
        <f t="shared" si="329"/>
        <v>0</v>
      </c>
      <c r="CL158" s="113">
        <f t="shared" si="329"/>
        <v>0</v>
      </c>
      <c r="CM158" s="399">
        <f t="shared" si="329"/>
        <v>0</v>
      </c>
      <c r="CN158" s="113">
        <f t="shared" si="329"/>
        <v>0</v>
      </c>
      <c r="CO158" s="399">
        <f t="shared" si="329"/>
        <v>0</v>
      </c>
      <c r="CP158" s="399">
        <f t="shared" si="329"/>
        <v>0</v>
      </c>
      <c r="CQ158" s="399">
        <f t="shared" si="329"/>
        <v>0</v>
      </c>
      <c r="CR158" s="399">
        <f t="shared" si="329"/>
        <v>10</v>
      </c>
      <c r="CS158" s="399">
        <f t="shared" si="329"/>
        <v>181977.60000000001</v>
      </c>
      <c r="CT158" s="399">
        <f t="shared" si="329"/>
        <v>0</v>
      </c>
      <c r="CU158" s="399">
        <f t="shared" si="329"/>
        <v>0</v>
      </c>
      <c r="CV158" s="113">
        <f t="shared" si="329"/>
        <v>0</v>
      </c>
      <c r="CW158" s="399">
        <f t="shared" si="329"/>
        <v>0</v>
      </c>
      <c r="CX158" s="113">
        <f t="shared" si="329"/>
        <v>0</v>
      </c>
      <c r="CY158" s="399">
        <f t="shared" si="329"/>
        <v>0</v>
      </c>
      <c r="CZ158" s="113">
        <f t="shared" si="329"/>
        <v>0</v>
      </c>
      <c r="DA158" s="399">
        <f t="shared" si="329"/>
        <v>0</v>
      </c>
      <c r="DB158" s="399">
        <f t="shared" si="329"/>
        <v>0</v>
      </c>
      <c r="DC158" s="399">
        <f t="shared" si="329"/>
        <v>0</v>
      </c>
      <c r="DD158" s="113">
        <f t="shared" si="329"/>
        <v>2</v>
      </c>
      <c r="DE158" s="399">
        <f t="shared" si="329"/>
        <v>36395.519999999997</v>
      </c>
      <c r="DF158" s="113">
        <f t="shared" si="329"/>
        <v>0</v>
      </c>
      <c r="DG158" s="399">
        <f t="shared" si="329"/>
        <v>0</v>
      </c>
      <c r="DH158" s="113">
        <f t="shared" si="329"/>
        <v>0</v>
      </c>
      <c r="DI158" s="399">
        <f t="shared" si="329"/>
        <v>0</v>
      </c>
      <c r="DJ158" s="113">
        <f t="shared" si="329"/>
        <v>1</v>
      </c>
      <c r="DK158" s="399">
        <f t="shared" si="329"/>
        <v>18197.759999999998</v>
      </c>
      <c r="DL158" s="113">
        <f t="shared" si="329"/>
        <v>0</v>
      </c>
      <c r="DM158" s="399">
        <f t="shared" si="329"/>
        <v>0</v>
      </c>
      <c r="DN158" s="113">
        <f t="shared" si="329"/>
        <v>0</v>
      </c>
      <c r="DO158" s="399">
        <f t="shared" si="329"/>
        <v>0</v>
      </c>
      <c r="DP158" s="113">
        <f t="shared" si="329"/>
        <v>0</v>
      </c>
      <c r="DQ158" s="399">
        <f t="shared" si="329"/>
        <v>0</v>
      </c>
      <c r="DR158" s="113">
        <f t="shared" si="329"/>
        <v>0</v>
      </c>
      <c r="DS158" s="399">
        <f t="shared" si="329"/>
        <v>0</v>
      </c>
      <c r="DT158" s="113">
        <f t="shared" si="329"/>
        <v>0</v>
      </c>
      <c r="DU158" s="399">
        <f t="shared" si="329"/>
        <v>0</v>
      </c>
      <c r="DV158" s="113">
        <f t="shared" si="329"/>
        <v>0</v>
      </c>
      <c r="DW158" s="399">
        <f t="shared" si="329"/>
        <v>0</v>
      </c>
      <c r="DX158" s="113">
        <f t="shared" si="329"/>
        <v>0</v>
      </c>
      <c r="DY158" s="399">
        <f t="shared" si="329"/>
        <v>0</v>
      </c>
      <c r="DZ158" s="113">
        <f t="shared" si="329"/>
        <v>0</v>
      </c>
      <c r="EA158" s="399">
        <f t="shared" si="329"/>
        <v>0</v>
      </c>
      <c r="EB158" s="113">
        <f t="shared" si="329"/>
        <v>0</v>
      </c>
      <c r="EC158" s="399">
        <f t="shared" si="329"/>
        <v>0</v>
      </c>
      <c r="ED158" s="113">
        <f t="shared" si="329"/>
        <v>0</v>
      </c>
      <c r="EE158" s="399">
        <f t="shared" si="329"/>
        <v>0</v>
      </c>
      <c r="EF158" s="113">
        <f t="shared" si="329"/>
        <v>0</v>
      </c>
      <c r="EG158" s="399">
        <f t="shared" si="329"/>
        <v>0</v>
      </c>
      <c r="EH158" s="113">
        <f t="shared" si="329"/>
        <v>0</v>
      </c>
      <c r="EI158" s="399">
        <f t="shared" si="329"/>
        <v>0</v>
      </c>
      <c r="EJ158" s="113"/>
      <c r="EK158" s="399"/>
      <c r="EL158" s="399">
        <f t="shared" si="329"/>
        <v>88</v>
      </c>
      <c r="EM158" s="399">
        <f t="shared" si="329"/>
        <v>3112385.6399999997</v>
      </c>
    </row>
    <row r="159" spans="1:143" ht="45" x14ac:dyDescent="0.25">
      <c r="A159" s="91"/>
      <c r="B159" s="91">
        <v>108</v>
      </c>
      <c r="C159" s="245" t="s">
        <v>1131</v>
      </c>
      <c r="D159" s="168" t="s">
        <v>1132</v>
      </c>
      <c r="E159" s="246">
        <v>13540</v>
      </c>
      <c r="F159" s="93">
        <v>0.8</v>
      </c>
      <c r="G159" s="93"/>
      <c r="H159" s="247">
        <v>1</v>
      </c>
      <c r="I159" s="248"/>
      <c r="J159" s="95">
        <v>1.4</v>
      </c>
      <c r="K159" s="95">
        <v>1.68</v>
      </c>
      <c r="L159" s="95">
        <v>2.23</v>
      </c>
      <c r="M159" s="96">
        <v>2.57</v>
      </c>
      <c r="N159" s="97"/>
      <c r="O159" s="400">
        <f t="shared" ref="O159:O164" si="330">N159*E159*F159*H159*J159*$O$10</f>
        <v>0</v>
      </c>
      <c r="P159" s="366"/>
      <c r="Q159" s="400">
        <f t="shared" ref="Q159:Q164" si="331">P159*E159*F159*H159*J159*$Q$10</f>
        <v>0</v>
      </c>
      <c r="R159" s="357"/>
      <c r="S159" s="357">
        <f t="shared" ref="S159:S164" si="332">R159*E159*F159*H159*J159*$S$10</f>
        <v>0</v>
      </c>
      <c r="T159" s="97"/>
      <c r="U159" s="400">
        <f t="shared" ref="U159:U164" si="333">SUM(T159*E159*F159*H159*J159*$U$10)</f>
        <v>0</v>
      </c>
      <c r="V159" s="97"/>
      <c r="W159" s="357">
        <f t="shared" ref="W159:W164" si="334">SUM(V159*E159*F159*H159*J159*$W$10)</f>
        <v>0</v>
      </c>
      <c r="X159" s="97"/>
      <c r="Y159" s="400">
        <f t="shared" ref="Y159:Y164" si="335">SUM(X159*E159*F159*H159*J159*$Y$10)</f>
        <v>0</v>
      </c>
      <c r="Z159" s="357"/>
      <c r="AA159" s="400">
        <f t="shared" ref="AA159:AA164" si="336">SUM(Z159*E159*F159*H159*J159*$AA$10)</f>
        <v>0</v>
      </c>
      <c r="AB159" s="357"/>
      <c r="AC159" s="400">
        <f t="shared" ref="AC159:AC164" si="337">SUM(AB159*E159*F159*H159*J159*$AC$10)</f>
        <v>0</v>
      </c>
      <c r="AD159" s="357"/>
      <c r="AE159" s="400">
        <f t="shared" ref="AE159:AE164" si="338">SUM(AD159*E159*F159*H159*K159*$AE$10)</f>
        <v>0</v>
      </c>
      <c r="AF159" s="357"/>
      <c r="AG159" s="400">
        <f t="shared" ref="AG159:AG164" si="339">SUM(AF159*E159*F159*H159*K159*$AG$10)</f>
        <v>0</v>
      </c>
      <c r="AH159" s="97"/>
      <c r="AI159" s="400">
        <f t="shared" ref="AI159:AI164" si="340">SUM(AH159*E159*F159*H159*J159*$AI$10)</f>
        <v>0</v>
      </c>
      <c r="AJ159" s="357"/>
      <c r="AK159" s="357">
        <f t="shared" ref="AK159:AK164" si="341">SUM(AJ159*E159*F159*H159*J159*$AK$10)</f>
        <v>0</v>
      </c>
      <c r="AL159" s="97"/>
      <c r="AM159" s="400">
        <f t="shared" ref="AM159:AM164" si="342">SUM(AL159*E159*F159*H159*J159*$AM$10)</f>
        <v>0</v>
      </c>
      <c r="AN159" s="97"/>
      <c r="AO159" s="400">
        <f t="shared" ref="AO159:AO164" si="343">SUM(AN159*E159*F159*H159*J159*$AO$10)</f>
        <v>0</v>
      </c>
      <c r="AP159" s="357"/>
      <c r="AQ159" s="400">
        <f t="shared" ref="AQ159:AQ164" si="344">SUM(E159*F159*H159*J159*AP159*$AQ$10)</f>
        <v>0</v>
      </c>
      <c r="AR159" s="357"/>
      <c r="AS159" s="400">
        <f t="shared" ref="AS159:AS164" si="345">SUM(AR159*E159*F159*H159*J159*$AS$10)</f>
        <v>0</v>
      </c>
      <c r="AT159" s="97"/>
      <c r="AU159" s="400">
        <f t="shared" ref="AU159:AU164" si="346">SUM(AT159*E159*F159*H159*J159*$AU$10)</f>
        <v>0</v>
      </c>
      <c r="AV159" s="97"/>
      <c r="AW159" s="357">
        <f t="shared" ref="AW159:AW164" si="347">SUM(AV159*E159*F159*H159*J159*$AW$10)</f>
        <v>0</v>
      </c>
      <c r="AX159" s="97"/>
      <c r="AY159" s="400">
        <f t="shared" ref="AY159:AY164" si="348">SUM(AX159*E159*F159*H159*J159*$AY$10)</f>
        <v>0</v>
      </c>
      <c r="AZ159" s="97"/>
      <c r="BA159" s="400">
        <f t="shared" ref="BA159:BA164" si="349">SUM(AZ159*E159*F159*H159*J159*$BA$10)</f>
        <v>0</v>
      </c>
      <c r="BB159" s="97"/>
      <c r="BC159" s="400">
        <f t="shared" ref="BC159:BC164" si="350">SUM(BB159*E159*F159*H159*J159*$BC$10)</f>
        <v>0</v>
      </c>
      <c r="BD159" s="97"/>
      <c r="BE159" s="400">
        <f t="shared" ref="BE159:BE164" si="351">SUM(BD159*E159*F159*H159*J159*$BE$10)</f>
        <v>0</v>
      </c>
      <c r="BF159" s="97"/>
      <c r="BG159" s="400">
        <f t="shared" ref="BG159:BG164" si="352">BF159*E159*F159*H159*J159*$BG$10</f>
        <v>0</v>
      </c>
      <c r="BH159" s="97"/>
      <c r="BI159" s="400">
        <f t="shared" ref="BI159:BI164" si="353">BH159*E159*F159*H159*J159*$BI$10</f>
        <v>0</v>
      </c>
      <c r="BJ159" s="97"/>
      <c r="BK159" s="400">
        <f t="shared" ref="BK159:BK164" si="354">BJ159*E159*F159*H159*J159*$BK$10</f>
        <v>0</v>
      </c>
      <c r="BL159" s="97"/>
      <c r="BM159" s="400">
        <f t="shared" ref="BM159:BM164" si="355">SUM(BL159*E159*F159*H159*J159*$BM$10)</f>
        <v>0</v>
      </c>
      <c r="BN159" s="97">
        <v>4</v>
      </c>
      <c r="BO159" s="400">
        <f t="shared" ref="BO159:BO164" si="356">SUM(BN159*E159*F159*H159*J159*$BO$10)</f>
        <v>60659.199999999997</v>
      </c>
      <c r="BP159" s="97"/>
      <c r="BQ159" s="400">
        <f t="shared" ref="BQ159:BQ164" si="357">SUM(BP159*E159*F159*H159*J159*$BQ$10)</f>
        <v>0</v>
      </c>
      <c r="BR159" s="97"/>
      <c r="BS159" s="400">
        <f t="shared" ref="BS159:BS164" si="358">SUM(BR159*E159*F159*H159*J159*$BS$10)</f>
        <v>0</v>
      </c>
      <c r="BT159" s="97"/>
      <c r="BU159" s="400">
        <f t="shared" ref="BU159:BU164" si="359">SUM(BT159*E159*F159*H159*J159*$BU$10)</f>
        <v>0</v>
      </c>
      <c r="BV159" s="328"/>
      <c r="BW159" s="329">
        <f t="shared" ref="BW159:BW164" si="360">BV159*E159*F159*H159*J159*$BW$10</f>
        <v>0</v>
      </c>
      <c r="BX159" s="97"/>
      <c r="BY159" s="400">
        <f t="shared" ref="BY159:BY164" si="361">SUM(BX159*E159*F159*H159*J159*$BY$10)</f>
        <v>0</v>
      </c>
      <c r="BZ159" s="357"/>
      <c r="CA159" s="400">
        <f t="shared" ref="CA159:CA164" si="362">SUM(BZ159*E159*F159*H159*J159*$CA$10)</f>
        <v>0</v>
      </c>
      <c r="CB159" s="97"/>
      <c r="CC159" s="400">
        <f t="shared" ref="CC159:CC164" si="363">SUM(CB159*E159*F159*H159*J159*$CC$10)</f>
        <v>0</v>
      </c>
      <c r="CD159" s="97"/>
      <c r="CE159" s="400">
        <f t="shared" ref="CE159:CE164" si="364">SUM(CD159*E159*F159*H159*J159*$CE$10)</f>
        <v>0</v>
      </c>
      <c r="CF159" s="97">
        <v>2</v>
      </c>
      <c r="CG159" s="400">
        <f t="shared" ref="CG159:CG164" si="365">CF159*E159*F159*H159*J159*$CG$10</f>
        <v>30329.599999999999</v>
      </c>
      <c r="CH159" s="97"/>
      <c r="CI159" s="400">
        <f t="shared" ref="CI159:CI164" si="366">SUM(CH159*E159*F159*H159*J159*$CI$10)</f>
        <v>0</v>
      </c>
      <c r="CJ159" s="357"/>
      <c r="CK159" s="400">
        <f t="shared" ref="CK159:CK164" si="367">SUM(CJ159*E159*F159*H159*K159*$CK$10)</f>
        <v>0</v>
      </c>
      <c r="CL159" s="97"/>
      <c r="CM159" s="400">
        <f t="shared" ref="CM159:CM164" si="368">SUM(CL159*E159*F159*H159*K159*$CM$10)</f>
        <v>0</v>
      </c>
      <c r="CN159" s="97"/>
      <c r="CO159" s="400">
        <f t="shared" ref="CO159:CO164" si="369">SUM(CN159*E159*F159*H159*K159*$CO$10)</f>
        <v>0</v>
      </c>
      <c r="CP159" s="357"/>
      <c r="CQ159" s="400">
        <f t="shared" ref="CQ159:CQ164" si="370">SUM(CP159*E159*F159*H159*K159*$CQ$10)</f>
        <v>0</v>
      </c>
      <c r="CR159" s="357">
        <v>10</v>
      </c>
      <c r="CS159" s="400">
        <f t="shared" ref="CS159:CS164" si="371">SUM(CR159*E159*F159*H159*K159*$CS$10)</f>
        <v>181977.60000000001</v>
      </c>
      <c r="CT159" s="357"/>
      <c r="CU159" s="400">
        <f t="shared" ref="CU159:CU164" si="372">SUM(CT159*E159*F159*H159*K159*$CU$10)</f>
        <v>0</v>
      </c>
      <c r="CV159" s="97"/>
      <c r="CW159" s="400">
        <f t="shared" ref="CW159:CW164" si="373">SUM(CV159*E159*F159*H159*K159*$CW$10)</f>
        <v>0</v>
      </c>
      <c r="CX159" s="97"/>
      <c r="CY159" s="400">
        <f t="shared" ref="CY159:CY164" si="374">SUM(CX159*E159*F159*H159*K159*$CY$10)</f>
        <v>0</v>
      </c>
      <c r="CZ159" s="97"/>
      <c r="DA159" s="400">
        <f t="shared" ref="DA159:DA164" si="375">SUM(CZ159*E159*F159*H159*K159*$DA$10)</f>
        <v>0</v>
      </c>
      <c r="DB159" s="357"/>
      <c r="DC159" s="400">
        <f t="shared" ref="DC159:DC164" si="376">SUM(DB159*E159*F159*H159*K159*$DC$10)</f>
        <v>0</v>
      </c>
      <c r="DD159" s="97">
        <v>2</v>
      </c>
      <c r="DE159" s="400">
        <f t="shared" ref="DE159:DE164" si="377">SUM(DD159*E159*F159*H159*K159*$DE$10)</f>
        <v>36395.519999999997</v>
      </c>
      <c r="DF159" s="97"/>
      <c r="DG159" s="400">
        <f t="shared" ref="DG159:DG164" si="378">SUM(DF159*E159*F159*H159*K159*$DG$10)</f>
        <v>0</v>
      </c>
      <c r="DH159" s="97"/>
      <c r="DI159" s="400">
        <f t="shared" ref="DI159:DI164" si="379">SUM(DH159*E159*F159*H159*K159*$DI$10)</f>
        <v>0</v>
      </c>
      <c r="DJ159" s="97">
        <v>1</v>
      </c>
      <c r="DK159" s="400">
        <f t="shared" ref="DK159:DK164" si="380">SUM(DJ159*E159*F159*H159*K159*$DK$10)</f>
        <v>18197.759999999998</v>
      </c>
      <c r="DL159" s="97"/>
      <c r="DM159" s="400">
        <f t="shared" ref="DM159:DM164" si="381">SUM(DL159*E159*F159*H159*K159*$DM$10)</f>
        <v>0</v>
      </c>
      <c r="DN159" s="97"/>
      <c r="DO159" s="400">
        <f t="shared" ref="DO159:DO164" si="382">DN159*E159*F159*H159*K159*$DO$10</f>
        <v>0</v>
      </c>
      <c r="DP159" s="97"/>
      <c r="DQ159" s="400">
        <f t="shared" ref="DQ159:DQ164" si="383">SUM(DP159*E159*F159*H159*K159*$DQ$10)</f>
        <v>0</v>
      </c>
      <c r="DR159" s="97"/>
      <c r="DS159" s="400">
        <f t="shared" ref="DS159:DS164" si="384">SUM(DR159*E159*F159*H159*K159*$DS$10)</f>
        <v>0</v>
      </c>
      <c r="DT159" s="97"/>
      <c r="DU159" s="400">
        <f t="shared" ref="DU159:DU164" si="385">SUM(DT159*E159*F159*H159*L159*$DU$10)</f>
        <v>0</v>
      </c>
      <c r="DV159" s="97"/>
      <c r="DW159" s="400">
        <f t="shared" ref="DW159:DW164" si="386">SUM(DV159*E159*F159*H159*M159*$DW$10)</f>
        <v>0</v>
      </c>
      <c r="DX159" s="97"/>
      <c r="DY159" s="400">
        <f t="shared" ref="DY159:DY164" si="387">SUM(DX159*E159*F159*H159*J159*$DY$10)</f>
        <v>0</v>
      </c>
      <c r="DZ159" s="97"/>
      <c r="EA159" s="401">
        <f t="shared" ref="EA159:EA164" si="388">SUM(DZ159*E159*F159*H159*J159*$EA$10)</f>
        <v>0</v>
      </c>
      <c r="EB159" s="97"/>
      <c r="EC159" s="400">
        <f t="shared" ref="EC159:EC164" si="389">SUM(EB159*E159*F159*H159*J159*$EC$10)</f>
        <v>0</v>
      </c>
      <c r="ED159" s="97"/>
      <c r="EE159" s="400">
        <f t="shared" ref="EE159:EE164" si="390">SUM(ED159*E159*F159*H159*J159*$EE$10)</f>
        <v>0</v>
      </c>
      <c r="EF159" s="97"/>
      <c r="EG159" s="400">
        <f t="shared" ref="EG159:EG164" si="391">EF159*E159*F159*H159*J159*$EG$10</f>
        <v>0</v>
      </c>
      <c r="EH159" s="97"/>
      <c r="EI159" s="400">
        <f t="shared" ref="EI159:EI164" si="392">EH159*E159*F159*H159*J159*$EI$10</f>
        <v>0</v>
      </c>
      <c r="EJ159" s="97"/>
      <c r="EK159" s="400"/>
      <c r="EL159" s="402">
        <f t="shared" ref="EL159:EM164" si="393">SUM(N159,X159,P159,R159,Z159,T159,V159,AB159,AD159,AF159,AH159,AJ159,AP159,AR159,AT159,AN159,CJ159,CP159,CT159,BX159,BZ159,CZ159,DB159,DD159,DF159,DH159,DJ159,DL159,AV159,AL159,AX159,AZ159,BB159,BD159,BF159,BH159,BJ159,BL159,BN159,BP159,BR159,EB159,ED159,DX159,DZ159,BT159,BV159,CR159,CL159,CN159,CV159,CX159,CB159,CD159,CF159,CH159,DN159,DP159,DR159,DT159,DV159,EF159,EH159,EJ159)</f>
        <v>19</v>
      </c>
      <c r="EM159" s="402">
        <f t="shared" si="393"/>
        <v>327559.67999999999</v>
      </c>
    </row>
    <row r="160" spans="1:143" ht="30" x14ac:dyDescent="0.25">
      <c r="A160" s="91"/>
      <c r="B160" s="91">
        <v>109</v>
      </c>
      <c r="C160" s="245" t="s">
        <v>1133</v>
      </c>
      <c r="D160" s="92" t="s">
        <v>707</v>
      </c>
      <c r="E160" s="246">
        <v>13540</v>
      </c>
      <c r="F160" s="93">
        <v>2.1800000000000002</v>
      </c>
      <c r="G160" s="93"/>
      <c r="H160" s="247">
        <v>1</v>
      </c>
      <c r="I160" s="248"/>
      <c r="J160" s="95">
        <v>1.4</v>
      </c>
      <c r="K160" s="95">
        <v>1.68</v>
      </c>
      <c r="L160" s="95">
        <v>2.23</v>
      </c>
      <c r="M160" s="96">
        <v>2.57</v>
      </c>
      <c r="N160" s="97"/>
      <c r="O160" s="400">
        <f t="shared" si="330"/>
        <v>0</v>
      </c>
      <c r="P160" s="366"/>
      <c r="Q160" s="400">
        <f t="shared" si="331"/>
        <v>0</v>
      </c>
      <c r="R160" s="357"/>
      <c r="S160" s="357">
        <f t="shared" si="332"/>
        <v>0</v>
      </c>
      <c r="T160" s="97"/>
      <c r="U160" s="400">
        <f t="shared" si="333"/>
        <v>0</v>
      </c>
      <c r="V160" s="97"/>
      <c r="W160" s="357">
        <f t="shared" si="334"/>
        <v>0</v>
      </c>
      <c r="X160" s="97"/>
      <c r="Y160" s="400">
        <f t="shared" si="335"/>
        <v>0</v>
      </c>
      <c r="Z160" s="357">
        <v>2</v>
      </c>
      <c r="AA160" s="400">
        <f t="shared" si="336"/>
        <v>82648.160000000003</v>
      </c>
      <c r="AB160" s="357"/>
      <c r="AC160" s="400">
        <f t="shared" si="337"/>
        <v>0</v>
      </c>
      <c r="AD160" s="357">
        <v>1</v>
      </c>
      <c r="AE160" s="400">
        <f t="shared" si="338"/>
        <v>49588.896000000001</v>
      </c>
      <c r="AF160" s="357"/>
      <c r="AG160" s="400">
        <f t="shared" si="339"/>
        <v>0</v>
      </c>
      <c r="AH160" s="97">
        <v>15</v>
      </c>
      <c r="AI160" s="400">
        <f t="shared" si="340"/>
        <v>619861.20000000007</v>
      </c>
      <c r="AJ160" s="357"/>
      <c r="AK160" s="357">
        <f t="shared" si="341"/>
        <v>0</v>
      </c>
      <c r="AL160" s="97"/>
      <c r="AM160" s="400">
        <f t="shared" si="342"/>
        <v>0</v>
      </c>
      <c r="AN160" s="104"/>
      <c r="AO160" s="400">
        <f t="shared" si="343"/>
        <v>0</v>
      </c>
      <c r="AP160" s="357"/>
      <c r="AQ160" s="400">
        <f t="shared" si="344"/>
        <v>0</v>
      </c>
      <c r="AR160" s="357"/>
      <c r="AS160" s="400">
        <f t="shared" si="345"/>
        <v>0</v>
      </c>
      <c r="AT160" s="97"/>
      <c r="AU160" s="400">
        <f t="shared" si="346"/>
        <v>0</v>
      </c>
      <c r="AV160" s="97">
        <v>10</v>
      </c>
      <c r="AW160" s="357">
        <f t="shared" si="347"/>
        <v>413240.8</v>
      </c>
      <c r="AX160" s="97"/>
      <c r="AY160" s="400">
        <f t="shared" si="348"/>
        <v>0</v>
      </c>
      <c r="AZ160" s="97"/>
      <c r="BA160" s="400">
        <f t="shared" si="349"/>
        <v>0</v>
      </c>
      <c r="BB160" s="97"/>
      <c r="BC160" s="400">
        <f t="shared" si="350"/>
        <v>0</v>
      </c>
      <c r="BD160" s="97"/>
      <c r="BE160" s="400">
        <f t="shared" si="351"/>
        <v>0</v>
      </c>
      <c r="BF160" s="97"/>
      <c r="BG160" s="400">
        <f t="shared" si="352"/>
        <v>0</v>
      </c>
      <c r="BH160" s="97"/>
      <c r="BI160" s="400">
        <f t="shared" si="353"/>
        <v>0</v>
      </c>
      <c r="BJ160" s="97"/>
      <c r="BK160" s="400">
        <f t="shared" si="354"/>
        <v>0</v>
      </c>
      <c r="BL160" s="97"/>
      <c r="BM160" s="400">
        <f t="shared" si="355"/>
        <v>0</v>
      </c>
      <c r="BN160" s="97"/>
      <c r="BO160" s="400">
        <f t="shared" si="356"/>
        <v>0</v>
      </c>
      <c r="BP160" s="97"/>
      <c r="BQ160" s="400">
        <f t="shared" si="357"/>
        <v>0</v>
      </c>
      <c r="BR160" s="97"/>
      <c r="BS160" s="400">
        <f t="shared" si="358"/>
        <v>0</v>
      </c>
      <c r="BT160" s="97"/>
      <c r="BU160" s="400">
        <f t="shared" si="359"/>
        <v>0</v>
      </c>
      <c r="BV160" s="328"/>
      <c r="BW160" s="329">
        <f t="shared" si="360"/>
        <v>0</v>
      </c>
      <c r="BX160" s="97"/>
      <c r="BY160" s="400">
        <f t="shared" si="361"/>
        <v>0</v>
      </c>
      <c r="BZ160" s="357"/>
      <c r="CA160" s="400">
        <f t="shared" si="362"/>
        <v>0</v>
      </c>
      <c r="CB160" s="97"/>
      <c r="CC160" s="400">
        <f t="shared" si="363"/>
        <v>0</v>
      </c>
      <c r="CD160" s="97"/>
      <c r="CE160" s="400">
        <f t="shared" si="364"/>
        <v>0</v>
      </c>
      <c r="CF160" s="97"/>
      <c r="CG160" s="400">
        <f t="shared" si="365"/>
        <v>0</v>
      </c>
      <c r="CH160" s="113"/>
      <c r="CI160" s="400">
        <f t="shared" si="366"/>
        <v>0</v>
      </c>
      <c r="CJ160" s="357"/>
      <c r="CK160" s="400">
        <f t="shared" si="367"/>
        <v>0</v>
      </c>
      <c r="CL160" s="97"/>
      <c r="CM160" s="400">
        <f t="shared" si="368"/>
        <v>0</v>
      </c>
      <c r="CN160" s="97"/>
      <c r="CO160" s="400">
        <f t="shared" si="369"/>
        <v>0</v>
      </c>
      <c r="CP160" s="357"/>
      <c r="CQ160" s="400">
        <f t="shared" si="370"/>
        <v>0</v>
      </c>
      <c r="CR160" s="357"/>
      <c r="CS160" s="400">
        <f t="shared" si="371"/>
        <v>0</v>
      </c>
      <c r="CT160" s="357"/>
      <c r="CU160" s="400">
        <f t="shared" si="372"/>
        <v>0</v>
      </c>
      <c r="CV160" s="97"/>
      <c r="CW160" s="400">
        <f t="shared" si="373"/>
        <v>0</v>
      </c>
      <c r="CX160" s="97"/>
      <c r="CY160" s="400">
        <f t="shared" si="374"/>
        <v>0</v>
      </c>
      <c r="CZ160" s="97"/>
      <c r="DA160" s="400">
        <f t="shared" si="375"/>
        <v>0</v>
      </c>
      <c r="DB160" s="357"/>
      <c r="DC160" s="400">
        <f t="shared" si="376"/>
        <v>0</v>
      </c>
      <c r="DD160" s="97"/>
      <c r="DE160" s="400">
        <f t="shared" si="377"/>
        <v>0</v>
      </c>
      <c r="DF160" s="97"/>
      <c r="DG160" s="400">
        <f t="shared" si="378"/>
        <v>0</v>
      </c>
      <c r="DH160" s="97"/>
      <c r="DI160" s="400">
        <f t="shared" si="379"/>
        <v>0</v>
      </c>
      <c r="DJ160" s="97"/>
      <c r="DK160" s="400">
        <f t="shared" si="380"/>
        <v>0</v>
      </c>
      <c r="DL160" s="97"/>
      <c r="DM160" s="400">
        <f t="shared" si="381"/>
        <v>0</v>
      </c>
      <c r="DN160" s="97"/>
      <c r="DO160" s="400">
        <f t="shared" si="382"/>
        <v>0</v>
      </c>
      <c r="DP160" s="97"/>
      <c r="DQ160" s="400">
        <f t="shared" si="383"/>
        <v>0</v>
      </c>
      <c r="DR160" s="97"/>
      <c r="DS160" s="400">
        <f t="shared" si="384"/>
        <v>0</v>
      </c>
      <c r="DT160" s="97"/>
      <c r="DU160" s="400">
        <f t="shared" si="385"/>
        <v>0</v>
      </c>
      <c r="DV160" s="97"/>
      <c r="DW160" s="400">
        <f t="shared" si="386"/>
        <v>0</v>
      </c>
      <c r="DX160" s="97"/>
      <c r="DY160" s="400">
        <f t="shared" si="387"/>
        <v>0</v>
      </c>
      <c r="DZ160" s="97"/>
      <c r="EA160" s="401">
        <f t="shared" si="388"/>
        <v>0</v>
      </c>
      <c r="EB160" s="97"/>
      <c r="EC160" s="400">
        <f t="shared" si="389"/>
        <v>0</v>
      </c>
      <c r="ED160" s="97"/>
      <c r="EE160" s="400">
        <f t="shared" si="390"/>
        <v>0</v>
      </c>
      <c r="EF160" s="97"/>
      <c r="EG160" s="400">
        <f t="shared" si="391"/>
        <v>0</v>
      </c>
      <c r="EH160" s="97"/>
      <c r="EI160" s="400">
        <f t="shared" si="392"/>
        <v>0</v>
      </c>
      <c r="EJ160" s="97"/>
      <c r="EK160" s="400"/>
      <c r="EL160" s="402">
        <f t="shared" si="393"/>
        <v>28</v>
      </c>
      <c r="EM160" s="402">
        <f t="shared" si="393"/>
        <v>1165339.0560000001</v>
      </c>
    </row>
    <row r="161" spans="1:143" s="355" customFormat="1" ht="30" x14ac:dyDescent="0.25">
      <c r="A161" s="91"/>
      <c r="B161" s="91">
        <v>110</v>
      </c>
      <c r="C161" s="245" t="s">
        <v>1134</v>
      </c>
      <c r="D161" s="92" t="s">
        <v>709</v>
      </c>
      <c r="E161" s="246">
        <v>13540</v>
      </c>
      <c r="F161" s="93">
        <v>2.58</v>
      </c>
      <c r="G161" s="93"/>
      <c r="H161" s="247">
        <v>1</v>
      </c>
      <c r="I161" s="248"/>
      <c r="J161" s="95">
        <v>1.4</v>
      </c>
      <c r="K161" s="95">
        <v>1.68</v>
      </c>
      <c r="L161" s="95">
        <v>2.23</v>
      </c>
      <c r="M161" s="96">
        <v>2.57</v>
      </c>
      <c r="N161" s="97"/>
      <c r="O161" s="400">
        <f t="shared" si="330"/>
        <v>0</v>
      </c>
      <c r="P161" s="366"/>
      <c r="Q161" s="400">
        <f t="shared" si="331"/>
        <v>0</v>
      </c>
      <c r="R161" s="357"/>
      <c r="S161" s="357">
        <f t="shared" si="332"/>
        <v>0</v>
      </c>
      <c r="T161" s="97"/>
      <c r="U161" s="400">
        <f t="shared" si="333"/>
        <v>0</v>
      </c>
      <c r="V161" s="97"/>
      <c r="W161" s="357">
        <f t="shared" si="334"/>
        <v>0</v>
      </c>
      <c r="X161" s="97"/>
      <c r="Y161" s="400">
        <f t="shared" si="335"/>
        <v>0</v>
      </c>
      <c r="Z161" s="357"/>
      <c r="AA161" s="400">
        <f t="shared" si="336"/>
        <v>0</v>
      </c>
      <c r="AB161" s="357"/>
      <c r="AC161" s="400">
        <f t="shared" si="337"/>
        <v>0</v>
      </c>
      <c r="AD161" s="357"/>
      <c r="AE161" s="400">
        <f t="shared" si="338"/>
        <v>0</v>
      </c>
      <c r="AF161" s="357"/>
      <c r="AG161" s="400">
        <f t="shared" si="339"/>
        <v>0</v>
      </c>
      <c r="AH161" s="97"/>
      <c r="AI161" s="400">
        <f t="shared" si="340"/>
        <v>0</v>
      </c>
      <c r="AJ161" s="357"/>
      <c r="AK161" s="357">
        <f t="shared" si="341"/>
        <v>0</v>
      </c>
      <c r="AL161" s="97"/>
      <c r="AM161" s="400">
        <f t="shared" si="342"/>
        <v>0</v>
      </c>
      <c r="AN161" s="156"/>
      <c r="AO161" s="400">
        <f t="shared" si="343"/>
        <v>0</v>
      </c>
      <c r="AP161" s="357"/>
      <c r="AQ161" s="400">
        <f t="shared" si="344"/>
        <v>0</v>
      </c>
      <c r="AR161" s="357"/>
      <c r="AS161" s="400">
        <f t="shared" si="345"/>
        <v>0</v>
      </c>
      <c r="AT161" s="97"/>
      <c r="AU161" s="400">
        <f t="shared" si="346"/>
        <v>0</v>
      </c>
      <c r="AV161" s="97">
        <v>7</v>
      </c>
      <c r="AW161" s="357">
        <f t="shared" si="347"/>
        <v>342345.36</v>
      </c>
      <c r="AX161" s="97"/>
      <c r="AY161" s="400">
        <f t="shared" si="348"/>
        <v>0</v>
      </c>
      <c r="AZ161" s="97"/>
      <c r="BA161" s="400">
        <f t="shared" si="349"/>
        <v>0</v>
      </c>
      <c r="BB161" s="97"/>
      <c r="BC161" s="400">
        <f t="shared" si="350"/>
        <v>0</v>
      </c>
      <c r="BD161" s="97"/>
      <c r="BE161" s="400">
        <f t="shared" si="351"/>
        <v>0</v>
      </c>
      <c r="BF161" s="97"/>
      <c r="BG161" s="400">
        <f t="shared" si="352"/>
        <v>0</v>
      </c>
      <c r="BH161" s="97"/>
      <c r="BI161" s="400">
        <f t="shared" si="353"/>
        <v>0</v>
      </c>
      <c r="BJ161" s="97"/>
      <c r="BK161" s="400">
        <f t="shared" si="354"/>
        <v>0</v>
      </c>
      <c r="BL161" s="97"/>
      <c r="BM161" s="400">
        <f t="shared" si="355"/>
        <v>0</v>
      </c>
      <c r="BN161" s="97"/>
      <c r="BO161" s="400">
        <f t="shared" si="356"/>
        <v>0</v>
      </c>
      <c r="BP161" s="97"/>
      <c r="BQ161" s="400">
        <f t="shared" si="357"/>
        <v>0</v>
      </c>
      <c r="BR161" s="97"/>
      <c r="BS161" s="400">
        <f t="shared" si="358"/>
        <v>0</v>
      </c>
      <c r="BT161" s="97"/>
      <c r="BU161" s="400">
        <f t="shared" si="359"/>
        <v>0</v>
      </c>
      <c r="BV161" s="328"/>
      <c r="BW161" s="329">
        <f t="shared" si="360"/>
        <v>0</v>
      </c>
      <c r="BX161" s="97"/>
      <c r="BY161" s="400">
        <f t="shared" si="361"/>
        <v>0</v>
      </c>
      <c r="BZ161" s="357"/>
      <c r="CA161" s="400">
        <f t="shared" si="362"/>
        <v>0</v>
      </c>
      <c r="CB161" s="97"/>
      <c r="CC161" s="400">
        <f t="shared" si="363"/>
        <v>0</v>
      </c>
      <c r="CD161" s="97"/>
      <c r="CE161" s="400">
        <f t="shared" si="364"/>
        <v>0</v>
      </c>
      <c r="CF161" s="97"/>
      <c r="CG161" s="400">
        <f t="shared" si="365"/>
        <v>0</v>
      </c>
      <c r="CH161" s="113"/>
      <c r="CI161" s="400">
        <f t="shared" si="366"/>
        <v>0</v>
      </c>
      <c r="CJ161" s="357"/>
      <c r="CK161" s="400">
        <f t="shared" si="367"/>
        <v>0</v>
      </c>
      <c r="CL161" s="97"/>
      <c r="CM161" s="400">
        <f t="shared" si="368"/>
        <v>0</v>
      </c>
      <c r="CN161" s="97"/>
      <c r="CO161" s="400">
        <f t="shared" si="369"/>
        <v>0</v>
      </c>
      <c r="CP161" s="357"/>
      <c r="CQ161" s="400">
        <f t="shared" si="370"/>
        <v>0</v>
      </c>
      <c r="CR161" s="357"/>
      <c r="CS161" s="400">
        <f t="shared" si="371"/>
        <v>0</v>
      </c>
      <c r="CT161" s="357"/>
      <c r="CU161" s="400">
        <f t="shared" si="372"/>
        <v>0</v>
      </c>
      <c r="CV161" s="97"/>
      <c r="CW161" s="400">
        <f t="shared" si="373"/>
        <v>0</v>
      </c>
      <c r="CX161" s="97"/>
      <c r="CY161" s="400">
        <f t="shared" si="374"/>
        <v>0</v>
      </c>
      <c r="CZ161" s="97"/>
      <c r="DA161" s="400">
        <f t="shared" si="375"/>
        <v>0</v>
      </c>
      <c r="DB161" s="357"/>
      <c r="DC161" s="400">
        <f t="shared" si="376"/>
        <v>0</v>
      </c>
      <c r="DD161" s="97"/>
      <c r="DE161" s="400">
        <f t="shared" si="377"/>
        <v>0</v>
      </c>
      <c r="DF161" s="97"/>
      <c r="DG161" s="400">
        <f t="shared" si="378"/>
        <v>0</v>
      </c>
      <c r="DH161" s="97"/>
      <c r="DI161" s="400">
        <f t="shared" si="379"/>
        <v>0</v>
      </c>
      <c r="DJ161" s="97"/>
      <c r="DK161" s="400">
        <f t="shared" si="380"/>
        <v>0</v>
      </c>
      <c r="DL161" s="97"/>
      <c r="DM161" s="400">
        <f t="shared" si="381"/>
        <v>0</v>
      </c>
      <c r="DN161" s="97"/>
      <c r="DO161" s="400">
        <f t="shared" si="382"/>
        <v>0</v>
      </c>
      <c r="DP161" s="97"/>
      <c r="DQ161" s="400">
        <f t="shared" si="383"/>
        <v>0</v>
      </c>
      <c r="DR161" s="97"/>
      <c r="DS161" s="400">
        <f t="shared" si="384"/>
        <v>0</v>
      </c>
      <c r="DT161" s="97"/>
      <c r="DU161" s="400">
        <f t="shared" si="385"/>
        <v>0</v>
      </c>
      <c r="DV161" s="97"/>
      <c r="DW161" s="400">
        <f t="shared" si="386"/>
        <v>0</v>
      </c>
      <c r="DX161" s="156"/>
      <c r="DY161" s="400">
        <f t="shared" si="387"/>
        <v>0</v>
      </c>
      <c r="DZ161" s="97"/>
      <c r="EA161" s="401">
        <f t="shared" si="388"/>
        <v>0</v>
      </c>
      <c r="EB161" s="97"/>
      <c r="EC161" s="400">
        <f t="shared" si="389"/>
        <v>0</v>
      </c>
      <c r="ED161" s="97"/>
      <c r="EE161" s="400">
        <f t="shared" si="390"/>
        <v>0</v>
      </c>
      <c r="EF161" s="97"/>
      <c r="EG161" s="400">
        <f t="shared" si="391"/>
        <v>0</v>
      </c>
      <c r="EH161" s="97"/>
      <c r="EI161" s="400">
        <f t="shared" si="392"/>
        <v>0</v>
      </c>
      <c r="EJ161" s="97"/>
      <c r="EK161" s="400"/>
      <c r="EL161" s="402">
        <f t="shared" si="393"/>
        <v>7</v>
      </c>
      <c r="EM161" s="402">
        <f t="shared" si="393"/>
        <v>342345.36</v>
      </c>
    </row>
    <row r="162" spans="1:143" ht="30" x14ac:dyDescent="0.25">
      <c r="A162" s="91"/>
      <c r="B162" s="91">
        <v>111</v>
      </c>
      <c r="C162" s="245" t="s">
        <v>1135</v>
      </c>
      <c r="D162" s="92" t="s">
        <v>715</v>
      </c>
      <c r="E162" s="246">
        <v>13540</v>
      </c>
      <c r="F162" s="93">
        <v>1.97</v>
      </c>
      <c r="G162" s="93"/>
      <c r="H162" s="247">
        <v>1</v>
      </c>
      <c r="I162" s="248"/>
      <c r="J162" s="95">
        <v>1.4</v>
      </c>
      <c r="K162" s="95">
        <v>1.68</v>
      </c>
      <c r="L162" s="95">
        <v>2.23</v>
      </c>
      <c r="M162" s="96">
        <v>2.57</v>
      </c>
      <c r="N162" s="97"/>
      <c r="O162" s="400">
        <f t="shared" si="330"/>
        <v>0</v>
      </c>
      <c r="P162" s="366"/>
      <c r="Q162" s="400">
        <f t="shared" si="331"/>
        <v>0</v>
      </c>
      <c r="R162" s="357"/>
      <c r="S162" s="357">
        <f t="shared" si="332"/>
        <v>0</v>
      </c>
      <c r="T162" s="97"/>
      <c r="U162" s="400">
        <f t="shared" si="333"/>
        <v>0</v>
      </c>
      <c r="V162" s="97"/>
      <c r="W162" s="357">
        <f t="shared" si="334"/>
        <v>0</v>
      </c>
      <c r="X162" s="97"/>
      <c r="Y162" s="400">
        <f t="shared" si="335"/>
        <v>0</v>
      </c>
      <c r="Z162" s="357"/>
      <c r="AA162" s="400">
        <f t="shared" si="336"/>
        <v>0</v>
      </c>
      <c r="AB162" s="357"/>
      <c r="AC162" s="400">
        <f t="shared" si="337"/>
        <v>0</v>
      </c>
      <c r="AD162" s="357">
        <v>1</v>
      </c>
      <c r="AE162" s="400">
        <f t="shared" si="338"/>
        <v>44811.983999999997</v>
      </c>
      <c r="AF162" s="357"/>
      <c r="AG162" s="400">
        <f t="shared" si="339"/>
        <v>0</v>
      </c>
      <c r="AH162" s="97">
        <v>15</v>
      </c>
      <c r="AI162" s="400">
        <f t="shared" si="340"/>
        <v>560149.79999999993</v>
      </c>
      <c r="AJ162" s="357"/>
      <c r="AK162" s="357">
        <f t="shared" si="341"/>
        <v>0</v>
      </c>
      <c r="AL162" s="97"/>
      <c r="AM162" s="400">
        <f t="shared" si="342"/>
        <v>0</v>
      </c>
      <c r="AN162" s="104"/>
      <c r="AO162" s="400">
        <f t="shared" si="343"/>
        <v>0</v>
      </c>
      <c r="AP162" s="357"/>
      <c r="AQ162" s="400">
        <f t="shared" si="344"/>
        <v>0</v>
      </c>
      <c r="AR162" s="357"/>
      <c r="AS162" s="400">
        <f t="shared" si="345"/>
        <v>0</v>
      </c>
      <c r="AT162" s="97"/>
      <c r="AU162" s="400">
        <f t="shared" si="346"/>
        <v>0</v>
      </c>
      <c r="AV162" s="97">
        <v>18</v>
      </c>
      <c r="AW162" s="357">
        <f t="shared" si="347"/>
        <v>672179.75999999989</v>
      </c>
      <c r="AX162" s="97"/>
      <c r="AY162" s="400">
        <f t="shared" si="348"/>
        <v>0</v>
      </c>
      <c r="AZ162" s="97"/>
      <c r="BA162" s="400">
        <f t="shared" si="349"/>
        <v>0</v>
      </c>
      <c r="BB162" s="97"/>
      <c r="BC162" s="400">
        <f t="shared" si="350"/>
        <v>0</v>
      </c>
      <c r="BD162" s="97"/>
      <c r="BE162" s="400">
        <f t="shared" si="351"/>
        <v>0</v>
      </c>
      <c r="BF162" s="97"/>
      <c r="BG162" s="400">
        <f t="shared" si="352"/>
        <v>0</v>
      </c>
      <c r="BH162" s="97"/>
      <c r="BI162" s="400">
        <f t="shared" si="353"/>
        <v>0</v>
      </c>
      <c r="BJ162" s="97"/>
      <c r="BK162" s="400">
        <f t="shared" si="354"/>
        <v>0</v>
      </c>
      <c r="BL162" s="97"/>
      <c r="BM162" s="400">
        <f t="shared" si="355"/>
        <v>0</v>
      </c>
      <c r="BN162" s="97"/>
      <c r="BO162" s="400">
        <f t="shared" si="356"/>
        <v>0</v>
      </c>
      <c r="BP162" s="97"/>
      <c r="BQ162" s="400">
        <f t="shared" si="357"/>
        <v>0</v>
      </c>
      <c r="BR162" s="97"/>
      <c r="BS162" s="400">
        <f t="shared" si="358"/>
        <v>0</v>
      </c>
      <c r="BT162" s="97"/>
      <c r="BU162" s="400">
        <f t="shared" si="359"/>
        <v>0</v>
      </c>
      <c r="BV162" s="328"/>
      <c r="BW162" s="329">
        <f t="shared" si="360"/>
        <v>0</v>
      </c>
      <c r="BX162" s="97"/>
      <c r="BY162" s="400">
        <f t="shared" si="361"/>
        <v>0</v>
      </c>
      <c r="BZ162" s="357"/>
      <c r="CA162" s="400">
        <f t="shared" si="362"/>
        <v>0</v>
      </c>
      <c r="CB162" s="97"/>
      <c r="CC162" s="400">
        <f t="shared" si="363"/>
        <v>0</v>
      </c>
      <c r="CD162" s="97"/>
      <c r="CE162" s="400">
        <f t="shared" si="364"/>
        <v>0</v>
      </c>
      <c r="CF162" s="97"/>
      <c r="CG162" s="400">
        <f t="shared" si="365"/>
        <v>0</v>
      </c>
      <c r="CH162" s="113"/>
      <c r="CI162" s="400">
        <f t="shared" si="366"/>
        <v>0</v>
      </c>
      <c r="CJ162" s="357"/>
      <c r="CK162" s="400">
        <f t="shared" si="367"/>
        <v>0</v>
      </c>
      <c r="CL162" s="97"/>
      <c r="CM162" s="400">
        <f t="shared" si="368"/>
        <v>0</v>
      </c>
      <c r="CN162" s="97"/>
      <c r="CO162" s="400">
        <f t="shared" si="369"/>
        <v>0</v>
      </c>
      <c r="CP162" s="357"/>
      <c r="CQ162" s="400">
        <f t="shared" si="370"/>
        <v>0</v>
      </c>
      <c r="CR162" s="357"/>
      <c r="CS162" s="400">
        <f t="shared" si="371"/>
        <v>0</v>
      </c>
      <c r="CT162" s="357"/>
      <c r="CU162" s="400">
        <f t="shared" si="372"/>
        <v>0</v>
      </c>
      <c r="CV162" s="97"/>
      <c r="CW162" s="400">
        <f t="shared" si="373"/>
        <v>0</v>
      </c>
      <c r="CX162" s="97"/>
      <c r="CY162" s="400">
        <f t="shared" si="374"/>
        <v>0</v>
      </c>
      <c r="CZ162" s="97"/>
      <c r="DA162" s="400">
        <f t="shared" si="375"/>
        <v>0</v>
      </c>
      <c r="DB162" s="357"/>
      <c r="DC162" s="400">
        <f t="shared" si="376"/>
        <v>0</v>
      </c>
      <c r="DD162" s="97"/>
      <c r="DE162" s="400">
        <f t="shared" si="377"/>
        <v>0</v>
      </c>
      <c r="DF162" s="97"/>
      <c r="DG162" s="400">
        <f t="shared" si="378"/>
        <v>0</v>
      </c>
      <c r="DH162" s="97"/>
      <c r="DI162" s="400">
        <f t="shared" si="379"/>
        <v>0</v>
      </c>
      <c r="DJ162" s="97"/>
      <c r="DK162" s="400">
        <f t="shared" si="380"/>
        <v>0</v>
      </c>
      <c r="DL162" s="97"/>
      <c r="DM162" s="400">
        <f t="shared" si="381"/>
        <v>0</v>
      </c>
      <c r="DN162" s="97"/>
      <c r="DO162" s="400">
        <f t="shared" si="382"/>
        <v>0</v>
      </c>
      <c r="DP162" s="97"/>
      <c r="DQ162" s="400">
        <f t="shared" si="383"/>
        <v>0</v>
      </c>
      <c r="DR162" s="97"/>
      <c r="DS162" s="400">
        <f t="shared" si="384"/>
        <v>0</v>
      </c>
      <c r="DT162" s="97"/>
      <c r="DU162" s="400">
        <f t="shared" si="385"/>
        <v>0</v>
      </c>
      <c r="DV162" s="97"/>
      <c r="DW162" s="400">
        <f t="shared" si="386"/>
        <v>0</v>
      </c>
      <c r="DX162" s="97"/>
      <c r="DY162" s="400">
        <f t="shared" si="387"/>
        <v>0</v>
      </c>
      <c r="DZ162" s="97"/>
      <c r="EA162" s="401">
        <f t="shared" si="388"/>
        <v>0</v>
      </c>
      <c r="EB162" s="97"/>
      <c r="EC162" s="400">
        <f t="shared" si="389"/>
        <v>0</v>
      </c>
      <c r="ED162" s="97"/>
      <c r="EE162" s="400">
        <f t="shared" si="390"/>
        <v>0</v>
      </c>
      <c r="EF162" s="97"/>
      <c r="EG162" s="400">
        <f t="shared" si="391"/>
        <v>0</v>
      </c>
      <c r="EH162" s="97"/>
      <c r="EI162" s="400">
        <f t="shared" si="392"/>
        <v>0</v>
      </c>
      <c r="EJ162" s="97"/>
      <c r="EK162" s="400"/>
      <c r="EL162" s="402">
        <f t="shared" si="393"/>
        <v>34</v>
      </c>
      <c r="EM162" s="402">
        <f t="shared" si="393"/>
        <v>1277141.5439999998</v>
      </c>
    </row>
    <row r="163" spans="1:143" ht="30" x14ac:dyDescent="0.25">
      <c r="A163" s="91"/>
      <c r="B163" s="91">
        <v>112</v>
      </c>
      <c r="C163" s="245" t="s">
        <v>1136</v>
      </c>
      <c r="D163" s="92" t="s">
        <v>717</v>
      </c>
      <c r="E163" s="246">
        <v>13540</v>
      </c>
      <c r="F163" s="93">
        <v>2.04</v>
      </c>
      <c r="G163" s="93"/>
      <c r="H163" s="247">
        <v>1</v>
      </c>
      <c r="I163" s="248"/>
      <c r="J163" s="95">
        <v>1.4</v>
      </c>
      <c r="K163" s="95">
        <v>1.68</v>
      </c>
      <c r="L163" s="95">
        <v>2.23</v>
      </c>
      <c r="M163" s="96">
        <v>2.57</v>
      </c>
      <c r="N163" s="97"/>
      <c r="O163" s="400">
        <f t="shared" si="330"/>
        <v>0</v>
      </c>
      <c r="P163" s="366"/>
      <c r="Q163" s="400">
        <f t="shared" si="331"/>
        <v>0</v>
      </c>
      <c r="R163" s="357"/>
      <c r="S163" s="357">
        <f t="shared" si="332"/>
        <v>0</v>
      </c>
      <c r="T163" s="97"/>
      <c r="U163" s="400">
        <f t="shared" si="333"/>
        <v>0</v>
      </c>
      <c r="V163" s="97"/>
      <c r="W163" s="357">
        <f t="shared" si="334"/>
        <v>0</v>
      </c>
      <c r="X163" s="97"/>
      <c r="Y163" s="400">
        <f t="shared" si="335"/>
        <v>0</v>
      </c>
      <c r="Z163" s="357"/>
      <c r="AA163" s="400">
        <f t="shared" si="336"/>
        <v>0</v>
      </c>
      <c r="AB163" s="357"/>
      <c r="AC163" s="400">
        <f t="shared" si="337"/>
        <v>0</v>
      </c>
      <c r="AD163" s="357"/>
      <c r="AE163" s="400">
        <f t="shared" si="338"/>
        <v>0</v>
      </c>
      <c r="AF163" s="357"/>
      <c r="AG163" s="400">
        <f t="shared" si="339"/>
        <v>0</v>
      </c>
      <c r="AH163" s="97"/>
      <c r="AI163" s="400">
        <f t="shared" si="340"/>
        <v>0</v>
      </c>
      <c r="AJ163" s="357"/>
      <c r="AK163" s="357">
        <f t="shared" si="341"/>
        <v>0</v>
      </c>
      <c r="AL163" s="97"/>
      <c r="AM163" s="400">
        <f t="shared" si="342"/>
        <v>0</v>
      </c>
      <c r="AN163" s="104"/>
      <c r="AO163" s="400">
        <f t="shared" si="343"/>
        <v>0</v>
      </c>
      <c r="AP163" s="357"/>
      <c r="AQ163" s="400">
        <f t="shared" si="344"/>
        <v>0</v>
      </c>
      <c r="AR163" s="357"/>
      <c r="AS163" s="400">
        <f t="shared" si="345"/>
        <v>0</v>
      </c>
      <c r="AT163" s="97"/>
      <c r="AU163" s="400">
        <f t="shared" si="346"/>
        <v>0</v>
      </c>
      <c r="AV163" s="97"/>
      <c r="AW163" s="357">
        <f t="shared" si="347"/>
        <v>0</v>
      </c>
      <c r="AX163" s="97"/>
      <c r="AY163" s="400">
        <f t="shared" si="348"/>
        <v>0</v>
      </c>
      <c r="AZ163" s="97"/>
      <c r="BA163" s="400">
        <f t="shared" si="349"/>
        <v>0</v>
      </c>
      <c r="BB163" s="97"/>
      <c r="BC163" s="400">
        <f t="shared" si="350"/>
        <v>0</v>
      </c>
      <c r="BD163" s="97"/>
      <c r="BE163" s="400">
        <f t="shared" si="351"/>
        <v>0</v>
      </c>
      <c r="BF163" s="97"/>
      <c r="BG163" s="400">
        <f t="shared" si="352"/>
        <v>0</v>
      </c>
      <c r="BH163" s="97"/>
      <c r="BI163" s="400">
        <f t="shared" si="353"/>
        <v>0</v>
      </c>
      <c r="BJ163" s="97"/>
      <c r="BK163" s="400">
        <f t="shared" si="354"/>
        <v>0</v>
      </c>
      <c r="BL163" s="97"/>
      <c r="BM163" s="400">
        <f t="shared" si="355"/>
        <v>0</v>
      </c>
      <c r="BN163" s="97"/>
      <c r="BO163" s="400">
        <f t="shared" si="356"/>
        <v>0</v>
      </c>
      <c r="BP163" s="97"/>
      <c r="BQ163" s="400">
        <f t="shared" si="357"/>
        <v>0</v>
      </c>
      <c r="BR163" s="97"/>
      <c r="BS163" s="400">
        <f t="shared" si="358"/>
        <v>0</v>
      </c>
      <c r="BT163" s="97"/>
      <c r="BU163" s="400">
        <f t="shared" si="359"/>
        <v>0</v>
      </c>
      <c r="BV163" s="328"/>
      <c r="BW163" s="329">
        <f t="shared" si="360"/>
        <v>0</v>
      </c>
      <c r="BX163" s="97"/>
      <c r="BY163" s="400">
        <f t="shared" si="361"/>
        <v>0</v>
      </c>
      <c r="BZ163" s="357"/>
      <c r="CA163" s="400">
        <f t="shared" si="362"/>
        <v>0</v>
      </c>
      <c r="CB163" s="97"/>
      <c r="CC163" s="400">
        <f t="shared" si="363"/>
        <v>0</v>
      </c>
      <c r="CD163" s="97"/>
      <c r="CE163" s="400">
        <f t="shared" si="364"/>
        <v>0</v>
      </c>
      <c r="CF163" s="97"/>
      <c r="CG163" s="400">
        <f t="shared" si="365"/>
        <v>0</v>
      </c>
      <c r="CH163" s="113"/>
      <c r="CI163" s="400">
        <f t="shared" si="366"/>
        <v>0</v>
      </c>
      <c r="CJ163" s="357"/>
      <c r="CK163" s="400">
        <f t="shared" si="367"/>
        <v>0</v>
      </c>
      <c r="CL163" s="97"/>
      <c r="CM163" s="400">
        <f t="shared" si="368"/>
        <v>0</v>
      </c>
      <c r="CN163" s="97"/>
      <c r="CO163" s="400">
        <f t="shared" si="369"/>
        <v>0</v>
      </c>
      <c r="CP163" s="357"/>
      <c r="CQ163" s="400">
        <f t="shared" si="370"/>
        <v>0</v>
      </c>
      <c r="CR163" s="357"/>
      <c r="CS163" s="400">
        <f t="shared" si="371"/>
        <v>0</v>
      </c>
      <c r="CT163" s="357"/>
      <c r="CU163" s="400">
        <f t="shared" si="372"/>
        <v>0</v>
      </c>
      <c r="CV163" s="97"/>
      <c r="CW163" s="400">
        <f t="shared" si="373"/>
        <v>0</v>
      </c>
      <c r="CX163" s="97"/>
      <c r="CY163" s="400">
        <f t="shared" si="374"/>
        <v>0</v>
      </c>
      <c r="CZ163" s="97"/>
      <c r="DA163" s="400">
        <f t="shared" si="375"/>
        <v>0</v>
      </c>
      <c r="DB163" s="357"/>
      <c r="DC163" s="400">
        <f t="shared" si="376"/>
        <v>0</v>
      </c>
      <c r="DD163" s="97"/>
      <c r="DE163" s="400">
        <f t="shared" si="377"/>
        <v>0</v>
      </c>
      <c r="DF163" s="97"/>
      <c r="DG163" s="400">
        <f t="shared" si="378"/>
        <v>0</v>
      </c>
      <c r="DH163" s="97"/>
      <c r="DI163" s="400">
        <f t="shared" si="379"/>
        <v>0</v>
      </c>
      <c r="DJ163" s="97"/>
      <c r="DK163" s="400">
        <f t="shared" si="380"/>
        <v>0</v>
      </c>
      <c r="DL163" s="97"/>
      <c r="DM163" s="400">
        <f t="shared" si="381"/>
        <v>0</v>
      </c>
      <c r="DN163" s="97"/>
      <c r="DO163" s="400">
        <f t="shared" si="382"/>
        <v>0</v>
      </c>
      <c r="DP163" s="97"/>
      <c r="DQ163" s="400">
        <f t="shared" si="383"/>
        <v>0</v>
      </c>
      <c r="DR163" s="97"/>
      <c r="DS163" s="400">
        <f t="shared" si="384"/>
        <v>0</v>
      </c>
      <c r="DT163" s="97"/>
      <c r="DU163" s="400">
        <f t="shared" si="385"/>
        <v>0</v>
      </c>
      <c r="DV163" s="97"/>
      <c r="DW163" s="400">
        <f t="shared" si="386"/>
        <v>0</v>
      </c>
      <c r="DX163" s="97"/>
      <c r="DY163" s="400">
        <f t="shared" si="387"/>
        <v>0</v>
      </c>
      <c r="DZ163" s="97"/>
      <c r="EA163" s="401">
        <f t="shared" si="388"/>
        <v>0</v>
      </c>
      <c r="EB163" s="97"/>
      <c r="EC163" s="400">
        <f t="shared" si="389"/>
        <v>0</v>
      </c>
      <c r="ED163" s="97"/>
      <c r="EE163" s="400">
        <f t="shared" si="390"/>
        <v>0</v>
      </c>
      <c r="EF163" s="97"/>
      <c r="EG163" s="400">
        <f t="shared" si="391"/>
        <v>0</v>
      </c>
      <c r="EH163" s="97"/>
      <c r="EI163" s="400">
        <f t="shared" si="392"/>
        <v>0</v>
      </c>
      <c r="EJ163" s="97"/>
      <c r="EK163" s="400"/>
      <c r="EL163" s="402">
        <f t="shared" si="393"/>
        <v>0</v>
      </c>
      <c r="EM163" s="402">
        <f t="shared" si="393"/>
        <v>0</v>
      </c>
    </row>
    <row r="164" spans="1:143" ht="30" x14ac:dyDescent="0.25">
      <c r="A164" s="91"/>
      <c r="B164" s="91">
        <v>113</v>
      </c>
      <c r="C164" s="245" t="s">
        <v>1137</v>
      </c>
      <c r="D164" s="92" t="s">
        <v>719</v>
      </c>
      <c r="E164" s="246">
        <v>13540</v>
      </c>
      <c r="F164" s="93">
        <v>2.95</v>
      </c>
      <c r="G164" s="93"/>
      <c r="H164" s="247">
        <v>1</v>
      </c>
      <c r="I164" s="248"/>
      <c r="J164" s="95">
        <v>1.4</v>
      </c>
      <c r="K164" s="95">
        <v>1.68</v>
      </c>
      <c r="L164" s="95">
        <v>2.23</v>
      </c>
      <c r="M164" s="96">
        <v>2.57</v>
      </c>
      <c r="N164" s="97"/>
      <c r="O164" s="400">
        <f t="shared" si="330"/>
        <v>0</v>
      </c>
      <c r="P164" s="366"/>
      <c r="Q164" s="400">
        <f t="shared" si="331"/>
        <v>0</v>
      </c>
      <c r="R164" s="357"/>
      <c r="S164" s="357">
        <f t="shared" si="332"/>
        <v>0</v>
      </c>
      <c r="T164" s="97"/>
      <c r="U164" s="400">
        <f t="shared" si="333"/>
        <v>0</v>
      </c>
      <c r="V164" s="97"/>
      <c r="W164" s="357">
        <f t="shared" si="334"/>
        <v>0</v>
      </c>
      <c r="X164" s="97"/>
      <c r="Y164" s="400">
        <f t="shared" si="335"/>
        <v>0</v>
      </c>
      <c r="Z164" s="357"/>
      <c r="AA164" s="400">
        <f t="shared" si="336"/>
        <v>0</v>
      </c>
      <c r="AB164" s="357"/>
      <c r="AC164" s="400">
        <f t="shared" si="337"/>
        <v>0</v>
      </c>
      <c r="AD164" s="357"/>
      <c r="AE164" s="400">
        <f t="shared" si="338"/>
        <v>0</v>
      </c>
      <c r="AF164" s="357"/>
      <c r="AG164" s="400">
        <f t="shared" si="339"/>
        <v>0</v>
      </c>
      <c r="AH164" s="97"/>
      <c r="AI164" s="400">
        <f t="shared" si="340"/>
        <v>0</v>
      </c>
      <c r="AJ164" s="357"/>
      <c r="AK164" s="357">
        <f t="shared" si="341"/>
        <v>0</v>
      </c>
      <c r="AL164" s="97"/>
      <c r="AM164" s="400">
        <f t="shared" si="342"/>
        <v>0</v>
      </c>
      <c r="AN164" s="104"/>
      <c r="AO164" s="400">
        <f t="shared" si="343"/>
        <v>0</v>
      </c>
      <c r="AP164" s="357"/>
      <c r="AQ164" s="400">
        <f t="shared" si="344"/>
        <v>0</v>
      </c>
      <c r="AR164" s="357"/>
      <c r="AS164" s="400">
        <f t="shared" si="345"/>
        <v>0</v>
      </c>
      <c r="AT164" s="97"/>
      <c r="AU164" s="400">
        <f t="shared" si="346"/>
        <v>0</v>
      </c>
      <c r="AV164" s="97"/>
      <c r="AW164" s="357">
        <f t="shared" si="347"/>
        <v>0</v>
      </c>
      <c r="AX164" s="97"/>
      <c r="AY164" s="400">
        <f t="shared" si="348"/>
        <v>0</v>
      </c>
      <c r="AZ164" s="97"/>
      <c r="BA164" s="400">
        <f t="shared" si="349"/>
        <v>0</v>
      </c>
      <c r="BB164" s="97"/>
      <c r="BC164" s="400">
        <f t="shared" si="350"/>
        <v>0</v>
      </c>
      <c r="BD164" s="97"/>
      <c r="BE164" s="400">
        <f t="shared" si="351"/>
        <v>0</v>
      </c>
      <c r="BF164" s="97"/>
      <c r="BG164" s="400">
        <f t="shared" si="352"/>
        <v>0</v>
      </c>
      <c r="BH164" s="97"/>
      <c r="BI164" s="400">
        <f t="shared" si="353"/>
        <v>0</v>
      </c>
      <c r="BJ164" s="97"/>
      <c r="BK164" s="400">
        <f t="shared" si="354"/>
        <v>0</v>
      </c>
      <c r="BL164" s="97"/>
      <c r="BM164" s="400">
        <f t="shared" si="355"/>
        <v>0</v>
      </c>
      <c r="BN164" s="97"/>
      <c r="BO164" s="400">
        <f t="shared" si="356"/>
        <v>0</v>
      </c>
      <c r="BP164" s="97"/>
      <c r="BQ164" s="400">
        <f t="shared" si="357"/>
        <v>0</v>
      </c>
      <c r="BR164" s="97"/>
      <c r="BS164" s="400">
        <f t="shared" si="358"/>
        <v>0</v>
      </c>
      <c r="BT164" s="97"/>
      <c r="BU164" s="400">
        <f t="shared" si="359"/>
        <v>0</v>
      </c>
      <c r="BV164" s="328"/>
      <c r="BW164" s="329">
        <f t="shared" si="360"/>
        <v>0</v>
      </c>
      <c r="BX164" s="97"/>
      <c r="BY164" s="400">
        <f t="shared" si="361"/>
        <v>0</v>
      </c>
      <c r="BZ164" s="357"/>
      <c r="CA164" s="400">
        <f t="shared" si="362"/>
        <v>0</v>
      </c>
      <c r="CB164" s="97"/>
      <c r="CC164" s="400">
        <f t="shared" si="363"/>
        <v>0</v>
      </c>
      <c r="CD164" s="97"/>
      <c r="CE164" s="400">
        <f t="shared" si="364"/>
        <v>0</v>
      </c>
      <c r="CF164" s="97"/>
      <c r="CG164" s="400">
        <f t="shared" si="365"/>
        <v>0</v>
      </c>
      <c r="CH164" s="113"/>
      <c r="CI164" s="400">
        <f t="shared" si="366"/>
        <v>0</v>
      </c>
      <c r="CJ164" s="357"/>
      <c r="CK164" s="400">
        <f t="shared" si="367"/>
        <v>0</v>
      </c>
      <c r="CL164" s="97"/>
      <c r="CM164" s="400">
        <f t="shared" si="368"/>
        <v>0</v>
      </c>
      <c r="CN164" s="97"/>
      <c r="CO164" s="400">
        <f t="shared" si="369"/>
        <v>0</v>
      </c>
      <c r="CP164" s="357"/>
      <c r="CQ164" s="400">
        <f t="shared" si="370"/>
        <v>0</v>
      </c>
      <c r="CR164" s="357"/>
      <c r="CS164" s="400">
        <f t="shared" si="371"/>
        <v>0</v>
      </c>
      <c r="CT164" s="357"/>
      <c r="CU164" s="400">
        <f t="shared" si="372"/>
        <v>0</v>
      </c>
      <c r="CV164" s="97"/>
      <c r="CW164" s="400">
        <f t="shared" si="373"/>
        <v>0</v>
      </c>
      <c r="CX164" s="97"/>
      <c r="CY164" s="400">
        <f t="shared" si="374"/>
        <v>0</v>
      </c>
      <c r="CZ164" s="97"/>
      <c r="DA164" s="400">
        <f t="shared" si="375"/>
        <v>0</v>
      </c>
      <c r="DB164" s="357"/>
      <c r="DC164" s="400">
        <f t="shared" si="376"/>
        <v>0</v>
      </c>
      <c r="DD164" s="97"/>
      <c r="DE164" s="400">
        <f t="shared" si="377"/>
        <v>0</v>
      </c>
      <c r="DF164" s="97"/>
      <c r="DG164" s="400">
        <f t="shared" si="378"/>
        <v>0</v>
      </c>
      <c r="DH164" s="97"/>
      <c r="DI164" s="400">
        <f t="shared" si="379"/>
        <v>0</v>
      </c>
      <c r="DJ164" s="97"/>
      <c r="DK164" s="400">
        <f t="shared" si="380"/>
        <v>0</v>
      </c>
      <c r="DL164" s="97"/>
      <c r="DM164" s="400">
        <f t="shared" si="381"/>
        <v>0</v>
      </c>
      <c r="DN164" s="97"/>
      <c r="DO164" s="400">
        <f t="shared" si="382"/>
        <v>0</v>
      </c>
      <c r="DP164" s="97"/>
      <c r="DQ164" s="400">
        <f t="shared" si="383"/>
        <v>0</v>
      </c>
      <c r="DR164" s="97"/>
      <c r="DS164" s="400">
        <f t="shared" si="384"/>
        <v>0</v>
      </c>
      <c r="DT164" s="97"/>
      <c r="DU164" s="400">
        <f t="shared" si="385"/>
        <v>0</v>
      </c>
      <c r="DV164" s="97"/>
      <c r="DW164" s="400">
        <f t="shared" si="386"/>
        <v>0</v>
      </c>
      <c r="DX164" s="97"/>
      <c r="DY164" s="400">
        <f t="shared" si="387"/>
        <v>0</v>
      </c>
      <c r="DZ164" s="97"/>
      <c r="EA164" s="401">
        <f t="shared" si="388"/>
        <v>0</v>
      </c>
      <c r="EB164" s="97"/>
      <c r="EC164" s="400">
        <f t="shared" si="389"/>
        <v>0</v>
      </c>
      <c r="ED164" s="97"/>
      <c r="EE164" s="400">
        <f t="shared" si="390"/>
        <v>0</v>
      </c>
      <c r="EF164" s="97"/>
      <c r="EG164" s="400">
        <f t="shared" si="391"/>
        <v>0</v>
      </c>
      <c r="EH164" s="97"/>
      <c r="EI164" s="400">
        <f t="shared" si="392"/>
        <v>0</v>
      </c>
      <c r="EJ164" s="97"/>
      <c r="EK164" s="400"/>
      <c r="EL164" s="402">
        <f t="shared" si="393"/>
        <v>0</v>
      </c>
      <c r="EM164" s="402">
        <f t="shared" si="393"/>
        <v>0</v>
      </c>
    </row>
    <row r="165" spans="1:143" s="355" customFormat="1" x14ac:dyDescent="0.25">
      <c r="A165" s="91">
        <v>31</v>
      </c>
      <c r="B165" s="91"/>
      <c r="C165" s="245" t="s">
        <v>1138</v>
      </c>
      <c r="D165" s="243" t="s">
        <v>726</v>
      </c>
      <c r="E165" s="246">
        <v>13540</v>
      </c>
      <c r="F165" s="157">
        <v>0.92</v>
      </c>
      <c r="G165" s="157"/>
      <c r="H165" s="236">
        <v>1</v>
      </c>
      <c r="I165" s="68"/>
      <c r="J165" s="95">
        <v>1.4</v>
      </c>
      <c r="K165" s="95">
        <v>1.68</v>
      </c>
      <c r="L165" s="95">
        <v>2.23</v>
      </c>
      <c r="M165" s="96">
        <v>2.57</v>
      </c>
      <c r="N165" s="113">
        <f>SUM(N166:N171)</f>
        <v>0</v>
      </c>
      <c r="O165" s="399">
        <f t="shared" ref="O165:BZ165" si="394">SUM(O166:O171)</f>
        <v>0</v>
      </c>
      <c r="P165" s="399">
        <f t="shared" si="394"/>
        <v>121</v>
      </c>
      <c r="Q165" s="399">
        <f t="shared" si="394"/>
        <v>1720257</v>
      </c>
      <c r="R165" s="399">
        <f t="shared" si="394"/>
        <v>490</v>
      </c>
      <c r="S165" s="399">
        <f t="shared" si="394"/>
        <v>11858873.6</v>
      </c>
      <c r="T165" s="113">
        <f t="shared" si="394"/>
        <v>0</v>
      </c>
      <c r="U165" s="399">
        <f t="shared" si="394"/>
        <v>0</v>
      </c>
      <c r="V165" s="113">
        <f t="shared" si="394"/>
        <v>0</v>
      </c>
      <c r="W165" s="399">
        <f t="shared" si="394"/>
        <v>0</v>
      </c>
      <c r="X165" s="113">
        <f t="shared" si="394"/>
        <v>0</v>
      </c>
      <c r="Y165" s="399">
        <f t="shared" si="394"/>
        <v>0</v>
      </c>
      <c r="Z165" s="399">
        <f t="shared" si="394"/>
        <v>67</v>
      </c>
      <c r="AA165" s="399">
        <f t="shared" si="394"/>
        <v>1145131.96</v>
      </c>
      <c r="AB165" s="399">
        <f t="shared" si="394"/>
        <v>2</v>
      </c>
      <c r="AC165" s="399">
        <f t="shared" si="394"/>
        <v>33741.68</v>
      </c>
      <c r="AD165" s="399">
        <f t="shared" si="394"/>
        <v>381</v>
      </c>
      <c r="AE165" s="399">
        <f t="shared" si="394"/>
        <v>6977931.0719999997</v>
      </c>
      <c r="AF165" s="399">
        <f t="shared" si="394"/>
        <v>0</v>
      </c>
      <c r="AG165" s="399">
        <f t="shared" si="394"/>
        <v>0</v>
      </c>
      <c r="AH165" s="113">
        <f t="shared" si="394"/>
        <v>630</v>
      </c>
      <c r="AI165" s="399">
        <f t="shared" si="394"/>
        <v>11953653.6</v>
      </c>
      <c r="AJ165" s="399">
        <f t="shared" si="394"/>
        <v>0</v>
      </c>
      <c r="AK165" s="399">
        <f t="shared" si="394"/>
        <v>0</v>
      </c>
      <c r="AL165" s="113">
        <f t="shared" si="394"/>
        <v>0</v>
      </c>
      <c r="AM165" s="399">
        <f t="shared" si="394"/>
        <v>0</v>
      </c>
      <c r="AN165" s="113">
        <f t="shared" si="394"/>
        <v>0</v>
      </c>
      <c r="AO165" s="399">
        <f t="shared" si="394"/>
        <v>0</v>
      </c>
      <c r="AP165" s="399">
        <f t="shared" si="394"/>
        <v>0</v>
      </c>
      <c r="AQ165" s="399">
        <f t="shared" si="394"/>
        <v>0</v>
      </c>
      <c r="AR165" s="399">
        <f t="shared" si="394"/>
        <v>0</v>
      </c>
      <c r="AS165" s="399">
        <f t="shared" si="394"/>
        <v>0</v>
      </c>
      <c r="AT165" s="113">
        <f t="shared" si="394"/>
        <v>0</v>
      </c>
      <c r="AU165" s="399">
        <f t="shared" si="394"/>
        <v>0</v>
      </c>
      <c r="AV165" s="113">
        <f t="shared" si="394"/>
        <v>1099</v>
      </c>
      <c r="AW165" s="399">
        <f t="shared" si="394"/>
        <v>18263726.879999999</v>
      </c>
      <c r="AX165" s="113">
        <f t="shared" si="394"/>
        <v>800</v>
      </c>
      <c r="AY165" s="399">
        <f t="shared" si="394"/>
        <v>11847500</v>
      </c>
      <c r="AZ165" s="113">
        <f t="shared" si="394"/>
        <v>0</v>
      </c>
      <c r="BA165" s="399">
        <f t="shared" si="394"/>
        <v>0</v>
      </c>
      <c r="BB165" s="113">
        <f t="shared" si="394"/>
        <v>0</v>
      </c>
      <c r="BC165" s="399">
        <f t="shared" si="394"/>
        <v>0</v>
      </c>
      <c r="BD165" s="113">
        <f t="shared" si="394"/>
        <v>0</v>
      </c>
      <c r="BE165" s="399">
        <f t="shared" si="394"/>
        <v>0</v>
      </c>
      <c r="BF165" s="113">
        <f t="shared" si="394"/>
        <v>0</v>
      </c>
      <c r="BG165" s="399">
        <f t="shared" si="394"/>
        <v>0</v>
      </c>
      <c r="BH165" s="113">
        <f t="shared" si="394"/>
        <v>0</v>
      </c>
      <c r="BI165" s="399">
        <f t="shared" si="394"/>
        <v>0</v>
      </c>
      <c r="BJ165" s="113">
        <f t="shared" si="394"/>
        <v>0</v>
      </c>
      <c r="BK165" s="399">
        <f t="shared" si="394"/>
        <v>0</v>
      </c>
      <c r="BL165" s="113">
        <f t="shared" si="394"/>
        <v>40</v>
      </c>
      <c r="BM165" s="399">
        <f t="shared" si="394"/>
        <v>710850</v>
      </c>
      <c r="BN165" s="113">
        <f t="shared" si="394"/>
        <v>0</v>
      </c>
      <c r="BO165" s="399">
        <f t="shared" si="394"/>
        <v>0</v>
      </c>
      <c r="BP165" s="113">
        <f t="shared" si="394"/>
        <v>0</v>
      </c>
      <c r="BQ165" s="399">
        <f t="shared" si="394"/>
        <v>0</v>
      </c>
      <c r="BR165" s="113">
        <f t="shared" si="394"/>
        <v>46</v>
      </c>
      <c r="BS165" s="399">
        <f t="shared" si="394"/>
        <v>701372</v>
      </c>
      <c r="BT165" s="113">
        <f t="shared" si="394"/>
        <v>0</v>
      </c>
      <c r="BU165" s="399">
        <f t="shared" si="394"/>
        <v>0</v>
      </c>
      <c r="BV165" s="365">
        <f t="shared" si="394"/>
        <v>0</v>
      </c>
      <c r="BW165" s="365">
        <f t="shared" si="394"/>
        <v>0</v>
      </c>
      <c r="BX165" s="113">
        <f t="shared" si="394"/>
        <v>0</v>
      </c>
      <c r="BY165" s="399">
        <f t="shared" si="394"/>
        <v>0</v>
      </c>
      <c r="BZ165" s="399">
        <f t="shared" si="394"/>
        <v>0</v>
      </c>
      <c r="CA165" s="399">
        <f t="shared" ref="CA165:EM165" si="395">SUM(CA166:CA171)</f>
        <v>0</v>
      </c>
      <c r="CB165" s="113">
        <f t="shared" si="395"/>
        <v>0</v>
      </c>
      <c r="CC165" s="399">
        <f t="shared" si="395"/>
        <v>0</v>
      </c>
      <c r="CD165" s="113">
        <f t="shared" si="395"/>
        <v>0</v>
      </c>
      <c r="CE165" s="399">
        <f t="shared" si="395"/>
        <v>0</v>
      </c>
      <c r="CF165" s="113">
        <f t="shared" si="395"/>
        <v>0</v>
      </c>
      <c r="CG165" s="399">
        <f t="shared" si="395"/>
        <v>0</v>
      </c>
      <c r="CH165" s="113">
        <f t="shared" si="395"/>
        <v>460</v>
      </c>
      <c r="CI165" s="399">
        <f t="shared" si="395"/>
        <v>7582400</v>
      </c>
      <c r="CJ165" s="399">
        <f t="shared" si="395"/>
        <v>0</v>
      </c>
      <c r="CK165" s="399">
        <f t="shared" si="395"/>
        <v>0</v>
      </c>
      <c r="CL165" s="113">
        <f t="shared" si="395"/>
        <v>0</v>
      </c>
      <c r="CM165" s="399">
        <f t="shared" si="395"/>
        <v>0</v>
      </c>
      <c r="CN165" s="113">
        <f t="shared" si="395"/>
        <v>0</v>
      </c>
      <c r="CO165" s="399">
        <f t="shared" si="395"/>
        <v>0</v>
      </c>
      <c r="CP165" s="399">
        <f t="shared" si="395"/>
        <v>0</v>
      </c>
      <c r="CQ165" s="399">
        <f t="shared" si="395"/>
        <v>0</v>
      </c>
      <c r="CR165" s="399">
        <f t="shared" si="395"/>
        <v>0</v>
      </c>
      <c r="CS165" s="399">
        <f t="shared" si="395"/>
        <v>0</v>
      </c>
      <c r="CT165" s="399">
        <f t="shared" si="395"/>
        <v>0</v>
      </c>
      <c r="CU165" s="399">
        <f t="shared" si="395"/>
        <v>0</v>
      </c>
      <c r="CV165" s="113">
        <f t="shared" si="395"/>
        <v>0</v>
      </c>
      <c r="CW165" s="399">
        <f t="shared" si="395"/>
        <v>0</v>
      </c>
      <c r="CX165" s="113">
        <f t="shared" si="395"/>
        <v>0</v>
      </c>
      <c r="CY165" s="399">
        <f t="shared" si="395"/>
        <v>0</v>
      </c>
      <c r="CZ165" s="113">
        <f t="shared" si="395"/>
        <v>0</v>
      </c>
      <c r="DA165" s="399">
        <f t="shared" si="395"/>
        <v>0</v>
      </c>
      <c r="DB165" s="399">
        <f t="shared" si="395"/>
        <v>0</v>
      </c>
      <c r="DC165" s="399">
        <f t="shared" si="395"/>
        <v>0</v>
      </c>
      <c r="DD165" s="113">
        <f t="shared" si="395"/>
        <v>118</v>
      </c>
      <c r="DE165" s="399">
        <f t="shared" si="395"/>
        <v>2013127.2</v>
      </c>
      <c r="DF165" s="113">
        <f t="shared" si="395"/>
        <v>0</v>
      </c>
      <c r="DG165" s="399">
        <f t="shared" si="395"/>
        <v>0</v>
      </c>
      <c r="DH165" s="113">
        <f t="shared" si="395"/>
        <v>0</v>
      </c>
      <c r="DI165" s="399">
        <f t="shared" si="395"/>
        <v>0</v>
      </c>
      <c r="DJ165" s="113">
        <f t="shared" si="395"/>
        <v>0</v>
      </c>
      <c r="DK165" s="399">
        <f t="shared" si="395"/>
        <v>0</v>
      </c>
      <c r="DL165" s="113">
        <f t="shared" si="395"/>
        <v>0</v>
      </c>
      <c r="DM165" s="399">
        <f t="shared" si="395"/>
        <v>0</v>
      </c>
      <c r="DN165" s="113">
        <f t="shared" si="395"/>
        <v>0</v>
      </c>
      <c r="DO165" s="399">
        <f t="shared" si="395"/>
        <v>0</v>
      </c>
      <c r="DP165" s="113">
        <f t="shared" si="395"/>
        <v>0</v>
      </c>
      <c r="DQ165" s="399">
        <f t="shared" si="395"/>
        <v>0</v>
      </c>
      <c r="DR165" s="113">
        <f t="shared" si="395"/>
        <v>0</v>
      </c>
      <c r="DS165" s="399">
        <f t="shared" si="395"/>
        <v>0</v>
      </c>
      <c r="DT165" s="113">
        <f t="shared" si="395"/>
        <v>0</v>
      </c>
      <c r="DU165" s="399">
        <f t="shared" si="395"/>
        <v>0</v>
      </c>
      <c r="DV165" s="113">
        <f t="shared" si="395"/>
        <v>0</v>
      </c>
      <c r="DW165" s="399">
        <f t="shared" si="395"/>
        <v>0</v>
      </c>
      <c r="DX165" s="113">
        <f t="shared" si="395"/>
        <v>0</v>
      </c>
      <c r="DY165" s="399">
        <f t="shared" si="395"/>
        <v>0</v>
      </c>
      <c r="DZ165" s="113">
        <f t="shared" si="395"/>
        <v>0</v>
      </c>
      <c r="EA165" s="399">
        <f t="shared" si="395"/>
        <v>0</v>
      </c>
      <c r="EB165" s="113">
        <f t="shared" si="395"/>
        <v>0</v>
      </c>
      <c r="EC165" s="399">
        <f t="shared" si="395"/>
        <v>0</v>
      </c>
      <c r="ED165" s="113">
        <f t="shared" si="395"/>
        <v>0</v>
      </c>
      <c r="EE165" s="399">
        <f t="shared" si="395"/>
        <v>0</v>
      </c>
      <c r="EF165" s="113">
        <f t="shared" si="395"/>
        <v>0</v>
      </c>
      <c r="EG165" s="399">
        <f t="shared" si="395"/>
        <v>0</v>
      </c>
      <c r="EH165" s="113">
        <f t="shared" si="395"/>
        <v>0</v>
      </c>
      <c r="EI165" s="399">
        <f t="shared" si="395"/>
        <v>0</v>
      </c>
      <c r="EJ165" s="113"/>
      <c r="EK165" s="399"/>
      <c r="EL165" s="399">
        <f t="shared" si="395"/>
        <v>4254</v>
      </c>
      <c r="EM165" s="399">
        <f t="shared" si="395"/>
        <v>74808564.991999999</v>
      </c>
    </row>
    <row r="166" spans="1:143" ht="30" x14ac:dyDescent="0.25">
      <c r="A166" s="91"/>
      <c r="B166" s="91">
        <v>114</v>
      </c>
      <c r="C166" s="245" t="s">
        <v>1139</v>
      </c>
      <c r="D166" s="168" t="s">
        <v>1140</v>
      </c>
      <c r="E166" s="246">
        <v>13540</v>
      </c>
      <c r="F166" s="93">
        <v>0.89</v>
      </c>
      <c r="G166" s="93"/>
      <c r="H166" s="247">
        <v>1</v>
      </c>
      <c r="I166" s="248"/>
      <c r="J166" s="95">
        <v>1.4</v>
      </c>
      <c r="K166" s="95">
        <v>1.68</v>
      </c>
      <c r="L166" s="95">
        <v>2.23</v>
      </c>
      <c r="M166" s="96">
        <v>2.57</v>
      </c>
      <c r="N166" s="97">
        <v>0</v>
      </c>
      <c r="O166" s="400">
        <f t="shared" ref="O166:O171" si="396">N166*E166*F166*H166*J166*$O$10</f>
        <v>0</v>
      </c>
      <c r="P166" s="366"/>
      <c r="Q166" s="400">
        <f t="shared" ref="Q166:Q171" si="397">P166*E166*F166*H166*J166*$Q$10</f>
        <v>0</v>
      </c>
      <c r="R166" s="357">
        <v>0</v>
      </c>
      <c r="S166" s="357">
        <f t="shared" ref="S166:S171" si="398">R166*E166*F166*H166*J166*$S$10</f>
        <v>0</v>
      </c>
      <c r="T166" s="97">
        <v>0</v>
      </c>
      <c r="U166" s="400">
        <f t="shared" ref="U166:U171" si="399">SUM(T166*E166*F166*H166*J166*$U$10)</f>
        <v>0</v>
      </c>
      <c r="V166" s="97"/>
      <c r="W166" s="357">
        <f t="shared" ref="W166:W171" si="400">SUM(V166*E166*F166*H166*J166*$W$10)</f>
        <v>0</v>
      </c>
      <c r="X166" s="97"/>
      <c r="Y166" s="400">
        <f t="shared" ref="Y166:Y171" si="401">SUM(X166*E166*F166*H166*J166*$Y$10)</f>
        <v>0</v>
      </c>
      <c r="Z166" s="357">
        <v>0</v>
      </c>
      <c r="AA166" s="400">
        <f t="shared" ref="AA166:AA171" si="402">SUM(Z166*E166*F166*H166*J166*$AA$10)</f>
        <v>0</v>
      </c>
      <c r="AB166" s="357">
        <v>2</v>
      </c>
      <c r="AC166" s="400">
        <f t="shared" ref="AC166:AC171" si="403">SUM(AB166*E166*F166*H166*J166*$AC$10)</f>
        <v>33741.68</v>
      </c>
      <c r="AD166" s="357"/>
      <c r="AE166" s="400">
        <f t="shared" ref="AE166:AE171" si="404">SUM(AD166*E166*F166*H166*K166*$AE$10)</f>
        <v>0</v>
      </c>
      <c r="AF166" s="357">
        <v>0</v>
      </c>
      <c r="AG166" s="400">
        <f t="shared" ref="AG166:AG171" si="405">SUM(AF166*E166*F166*H166*K166*$AG$10)</f>
        <v>0</v>
      </c>
      <c r="AH166" s="97"/>
      <c r="AI166" s="400">
        <f t="shared" ref="AI166:AI171" si="406">SUM(AH166*E166*F166*H166*J166*$AI$10)</f>
        <v>0</v>
      </c>
      <c r="AJ166" s="357"/>
      <c r="AK166" s="357">
        <f t="shared" ref="AK166:AK171" si="407">SUM(AJ166*E166*F166*H166*J166*$AK$10)</f>
        <v>0</v>
      </c>
      <c r="AL166" s="97">
        <v>0</v>
      </c>
      <c r="AM166" s="400">
        <f t="shared" ref="AM166:AM171" si="408">SUM(AL166*E166*F166*H166*J166*$AM$10)</f>
        <v>0</v>
      </c>
      <c r="AN166" s="104"/>
      <c r="AO166" s="400">
        <f t="shared" ref="AO166:AO171" si="409">SUM(AN166*E166*F166*H166*J166*$AO$10)</f>
        <v>0</v>
      </c>
      <c r="AP166" s="357">
        <v>0</v>
      </c>
      <c r="AQ166" s="400">
        <f t="shared" ref="AQ166:AQ171" si="410">SUM(E166*F166*H166*J166*AP166*$AQ$10)</f>
        <v>0</v>
      </c>
      <c r="AR166" s="357"/>
      <c r="AS166" s="400">
        <f t="shared" ref="AS166:AS171" si="411">SUM(AR166*E166*F166*H166*J166*$AS$10)</f>
        <v>0</v>
      </c>
      <c r="AT166" s="97"/>
      <c r="AU166" s="400">
        <f t="shared" ref="AU166:AU171" si="412">SUM(AT166*E166*F166*H166*J166*$AU$10)</f>
        <v>0</v>
      </c>
      <c r="AV166" s="97">
        <v>0</v>
      </c>
      <c r="AW166" s="357">
        <f t="shared" ref="AW166:AW171" si="413">SUM(AV166*E166*F166*H166*J166*$AW$10)</f>
        <v>0</v>
      </c>
      <c r="AX166" s="97"/>
      <c r="AY166" s="400">
        <f t="shared" ref="AY166:AY171" si="414">SUM(AX166*E166*F166*H166*J166*$AY$10)</f>
        <v>0</v>
      </c>
      <c r="AZ166" s="97"/>
      <c r="BA166" s="400">
        <f t="shared" ref="BA166:BA171" si="415">SUM(AZ166*E166*F166*H166*J166*$BA$10)</f>
        <v>0</v>
      </c>
      <c r="BB166" s="97"/>
      <c r="BC166" s="400">
        <f t="shared" ref="BC166:BC171" si="416">SUM(BB166*E166*F166*H166*J166*$BC$10)</f>
        <v>0</v>
      </c>
      <c r="BD166" s="97"/>
      <c r="BE166" s="400">
        <f t="shared" ref="BE166:BE171" si="417">SUM(BD166*E166*F166*H166*J166*$BE$10)</f>
        <v>0</v>
      </c>
      <c r="BF166" s="97"/>
      <c r="BG166" s="400">
        <f t="shared" ref="BG166:BG171" si="418">BF166*E166*F166*H166*J166*$BG$10</f>
        <v>0</v>
      </c>
      <c r="BH166" s="97"/>
      <c r="BI166" s="400">
        <f t="shared" ref="BI166:BI171" si="419">BH166*E166*F166*H166*J166*$BI$10</f>
        <v>0</v>
      </c>
      <c r="BJ166" s="97"/>
      <c r="BK166" s="400">
        <f t="shared" ref="BK166:BK171" si="420">BJ166*E166*F166*H166*J166*$BK$10</f>
        <v>0</v>
      </c>
      <c r="BL166" s="97"/>
      <c r="BM166" s="400">
        <f t="shared" ref="BM166:BM171" si="421">SUM(BL166*E166*F166*H166*J166*$BM$10)</f>
        <v>0</v>
      </c>
      <c r="BN166" s="97"/>
      <c r="BO166" s="400">
        <f t="shared" ref="BO166:BO171" si="422">SUM(BN166*E166*F166*H166*J166*$BO$10)</f>
        <v>0</v>
      </c>
      <c r="BP166" s="97"/>
      <c r="BQ166" s="400">
        <f t="shared" ref="BQ166:BQ171" si="423">SUM(BP166*E166*F166*H166*J166*$BQ$10)</f>
        <v>0</v>
      </c>
      <c r="BR166" s="97"/>
      <c r="BS166" s="400">
        <f t="shared" ref="BS166:BS171" si="424">SUM(BR166*E166*F166*H166*J166*$BS$10)</f>
        <v>0</v>
      </c>
      <c r="BT166" s="97"/>
      <c r="BU166" s="400">
        <f t="shared" ref="BU166:BU171" si="425">SUM(BT166*E166*F166*H166*J166*$BU$10)</f>
        <v>0</v>
      </c>
      <c r="BV166" s="328"/>
      <c r="BW166" s="329">
        <f t="shared" ref="BW166:BW171" si="426">BV166*E166*F166*H166*J166*$BW$10</f>
        <v>0</v>
      </c>
      <c r="BX166" s="97">
        <v>0</v>
      </c>
      <c r="BY166" s="400">
        <f t="shared" ref="BY166:BY171" si="427">SUM(BX166*E166*F166*H166*J166*$BY$10)</f>
        <v>0</v>
      </c>
      <c r="BZ166" s="357">
        <v>0</v>
      </c>
      <c r="CA166" s="400">
        <f t="shared" ref="CA166:CA171" si="428">SUM(BZ166*E166*F166*H166*J166*$CA$10)</f>
        <v>0</v>
      </c>
      <c r="CB166" s="97">
        <v>0</v>
      </c>
      <c r="CC166" s="400">
        <f t="shared" ref="CC166:CC171" si="429">SUM(CB166*E166*F166*H166*J166*$CC$10)</f>
        <v>0</v>
      </c>
      <c r="CD166" s="97">
        <v>0</v>
      </c>
      <c r="CE166" s="400">
        <f t="shared" ref="CE166:CE171" si="430">SUM(CD166*E166*F166*H166*J166*$CE$10)</f>
        <v>0</v>
      </c>
      <c r="CF166" s="97">
        <v>0</v>
      </c>
      <c r="CG166" s="400">
        <f t="shared" ref="CG166:CG171" si="431">CF166*E166*F166*H166*J166*$CG$10</f>
        <v>0</v>
      </c>
      <c r="CH166" s="97"/>
      <c r="CI166" s="400">
        <f t="shared" ref="CI166:CI171" si="432">SUM(CH166*E166*F166*H166*J166*$CI$10)</f>
        <v>0</v>
      </c>
      <c r="CJ166" s="357">
        <v>0</v>
      </c>
      <c r="CK166" s="400">
        <f t="shared" ref="CK166:CK171" si="433">SUM(CJ166*E166*F166*H166*K166*$CK$10)</f>
        <v>0</v>
      </c>
      <c r="CL166" s="97">
        <v>0</v>
      </c>
      <c r="CM166" s="400">
        <f t="shared" ref="CM166:CM171" si="434">SUM(CL166*E166*F166*H166*K166*$CM$10)</f>
        <v>0</v>
      </c>
      <c r="CN166" s="97">
        <v>0</v>
      </c>
      <c r="CO166" s="400">
        <f t="shared" ref="CO166:CO171" si="435">SUM(CN166*E166*F166*H166*K166*$CO$10)</f>
        <v>0</v>
      </c>
      <c r="CP166" s="357">
        <v>0</v>
      </c>
      <c r="CQ166" s="400">
        <f t="shared" ref="CQ166:CQ171" si="436">SUM(CP166*E166*F166*H166*K166*$CQ$10)</f>
        <v>0</v>
      </c>
      <c r="CR166" s="357">
        <v>0</v>
      </c>
      <c r="CS166" s="400">
        <f t="shared" ref="CS166:CS171" si="437">SUM(CR166*E166*F166*H166*K166*$CS$10)</f>
        <v>0</v>
      </c>
      <c r="CT166" s="357"/>
      <c r="CU166" s="400">
        <f t="shared" ref="CU166:CU171" si="438">SUM(CT166*E166*F166*H166*K166*$CU$10)</f>
        <v>0</v>
      </c>
      <c r="CV166" s="97"/>
      <c r="CW166" s="400">
        <f t="shared" ref="CW166:CW171" si="439">SUM(CV166*E166*F166*H166*K166*$CW$10)</f>
        <v>0</v>
      </c>
      <c r="CX166" s="97"/>
      <c r="CY166" s="400">
        <f t="shared" ref="CY166:CY171" si="440">SUM(CX166*E166*F166*H166*K166*$CY$10)</f>
        <v>0</v>
      </c>
      <c r="CZ166" s="97">
        <v>0</v>
      </c>
      <c r="DA166" s="400">
        <f t="shared" ref="DA166:DA171" si="441">SUM(CZ166*E166*F166*H166*K166*$DA$10)</f>
        <v>0</v>
      </c>
      <c r="DB166" s="357">
        <v>0</v>
      </c>
      <c r="DC166" s="400">
        <f t="shared" ref="DC166:DC171" si="442">SUM(DB166*E166*F166*H166*K166*$DC$10)</f>
        <v>0</v>
      </c>
      <c r="DD166" s="97"/>
      <c r="DE166" s="400">
        <f t="shared" ref="DE166:DE171" si="443">SUM(DD166*E166*F166*H166*K166*$DE$10)</f>
        <v>0</v>
      </c>
      <c r="DF166" s="97">
        <v>0</v>
      </c>
      <c r="DG166" s="400">
        <f t="shared" ref="DG166:DG171" si="444">SUM(DF166*E166*F166*H166*K166*$DG$10)</f>
        <v>0</v>
      </c>
      <c r="DH166" s="97">
        <v>0</v>
      </c>
      <c r="DI166" s="400">
        <f t="shared" ref="DI166:DI171" si="445">SUM(DH166*E166*F166*H166*K166*$DI$10)</f>
        <v>0</v>
      </c>
      <c r="DJ166" s="97">
        <v>0</v>
      </c>
      <c r="DK166" s="400">
        <f t="shared" ref="DK166:DK171" si="446">SUM(DJ166*E166*F166*H166*K166*$DK$10)</f>
        <v>0</v>
      </c>
      <c r="DL166" s="97"/>
      <c r="DM166" s="400">
        <f t="shared" ref="DM166:DM171" si="447">SUM(DL166*E166*F166*H166*K166*$DM$10)</f>
        <v>0</v>
      </c>
      <c r="DN166" s="97"/>
      <c r="DO166" s="400">
        <f t="shared" ref="DO166:DO171" si="448">DN166*E166*F166*H166*K166*$DO$10</f>
        <v>0</v>
      </c>
      <c r="DP166" s="97"/>
      <c r="DQ166" s="400">
        <f t="shared" ref="DQ166:DQ171" si="449">SUM(DP166*E166*F166*H166*K166*$DQ$10)</f>
        <v>0</v>
      </c>
      <c r="DR166" s="97">
        <v>0</v>
      </c>
      <c r="DS166" s="400">
        <f t="shared" ref="DS166:DS171" si="450">SUM(DR166*E166*F166*H166*K166*$DS$10)</f>
        <v>0</v>
      </c>
      <c r="DT166" s="97">
        <v>0</v>
      </c>
      <c r="DU166" s="400">
        <f t="shared" ref="DU166:DU171" si="451">SUM(DT166*E166*F166*H166*L166*$DU$10)</f>
        <v>0</v>
      </c>
      <c r="DV166" s="97"/>
      <c r="DW166" s="400">
        <f t="shared" ref="DW166:DW171" si="452">SUM(DV166*E166*F166*H166*M166*$DW$10)</f>
        <v>0</v>
      </c>
      <c r="DX166" s="97"/>
      <c r="DY166" s="400">
        <f t="shared" ref="DY166:DY171" si="453">SUM(DX166*E166*F166*H166*J166*$DY$10)</f>
        <v>0</v>
      </c>
      <c r="DZ166" s="97"/>
      <c r="EA166" s="401">
        <f t="shared" ref="EA166:EA171" si="454">SUM(DZ166*E166*F166*H166*J166*$EA$10)</f>
        <v>0</v>
      </c>
      <c r="EB166" s="97"/>
      <c r="EC166" s="400">
        <f t="shared" ref="EC166:EC171" si="455">SUM(EB166*E166*F166*H166*J166*$EC$10)</f>
        <v>0</v>
      </c>
      <c r="ED166" s="97"/>
      <c r="EE166" s="400">
        <f t="shared" ref="EE166:EE171" si="456">SUM(ED166*E166*F166*H166*J166*$EE$10)</f>
        <v>0</v>
      </c>
      <c r="EF166" s="97"/>
      <c r="EG166" s="400">
        <f t="shared" ref="EG166:EG171" si="457">EF166*E166*F166*H166*J166*$EG$10</f>
        <v>0</v>
      </c>
      <c r="EH166" s="97"/>
      <c r="EI166" s="400">
        <f t="shared" ref="EI166:EI171" si="458">EH166*E166*F166*H166*J166*$EI$10</f>
        <v>0</v>
      </c>
      <c r="EJ166" s="97"/>
      <c r="EK166" s="400"/>
      <c r="EL166" s="402">
        <f t="shared" ref="EL166:EM171" si="459">SUM(N166,X166,P166,R166,Z166,T166,V166,AB166,AD166,AF166,AH166,AJ166,AP166,AR166,AT166,AN166,CJ166,CP166,CT166,BX166,BZ166,CZ166,DB166,DD166,DF166,DH166,DJ166,DL166,AV166,AL166,AX166,AZ166,BB166,BD166,BF166,BH166,BJ166,BL166,BN166,BP166,BR166,EB166,ED166,DX166,DZ166,BT166,BV166,CR166,CL166,CN166,CV166,CX166,CB166,CD166,CF166,CH166,DN166,DP166,DR166,DT166,DV166,EF166,EH166,EJ166)</f>
        <v>2</v>
      </c>
      <c r="EM166" s="402">
        <f t="shared" si="459"/>
        <v>33741.68</v>
      </c>
    </row>
    <row r="167" spans="1:143" ht="30" x14ac:dyDescent="0.25">
      <c r="A167" s="91"/>
      <c r="B167" s="91">
        <v>115</v>
      </c>
      <c r="C167" s="245" t="s">
        <v>1141</v>
      </c>
      <c r="D167" s="168" t="s">
        <v>730</v>
      </c>
      <c r="E167" s="246">
        <v>13540</v>
      </c>
      <c r="F167" s="93">
        <v>0.75</v>
      </c>
      <c r="G167" s="93"/>
      <c r="H167" s="247">
        <v>1</v>
      </c>
      <c r="I167" s="248"/>
      <c r="J167" s="95">
        <v>1.4</v>
      </c>
      <c r="K167" s="95">
        <v>1.68</v>
      </c>
      <c r="L167" s="95">
        <v>2.23</v>
      </c>
      <c r="M167" s="96">
        <v>2.57</v>
      </c>
      <c r="N167" s="97"/>
      <c r="O167" s="400">
        <f t="shared" si="396"/>
        <v>0</v>
      </c>
      <c r="P167" s="366">
        <v>121</v>
      </c>
      <c r="Q167" s="400">
        <f t="shared" si="397"/>
        <v>1720257</v>
      </c>
      <c r="R167" s="357">
        <v>250</v>
      </c>
      <c r="S167" s="357">
        <f t="shared" si="398"/>
        <v>3554250</v>
      </c>
      <c r="T167" s="97"/>
      <c r="U167" s="400">
        <f t="shared" si="399"/>
        <v>0</v>
      </c>
      <c r="V167" s="97"/>
      <c r="W167" s="357">
        <f t="shared" si="400"/>
        <v>0</v>
      </c>
      <c r="X167" s="97"/>
      <c r="Y167" s="400">
        <f t="shared" si="401"/>
        <v>0</v>
      </c>
      <c r="Z167" s="357">
        <v>35</v>
      </c>
      <c r="AA167" s="400">
        <f t="shared" si="402"/>
        <v>497594.99999999994</v>
      </c>
      <c r="AB167" s="357"/>
      <c r="AC167" s="400">
        <f t="shared" si="403"/>
        <v>0</v>
      </c>
      <c r="AD167" s="357">
        <v>335</v>
      </c>
      <c r="AE167" s="400">
        <f t="shared" si="404"/>
        <v>5715234</v>
      </c>
      <c r="AF167" s="357"/>
      <c r="AG167" s="400">
        <f t="shared" si="405"/>
        <v>0</v>
      </c>
      <c r="AH167" s="97">
        <v>300</v>
      </c>
      <c r="AI167" s="400">
        <f t="shared" si="406"/>
        <v>4265100</v>
      </c>
      <c r="AJ167" s="357"/>
      <c r="AK167" s="357">
        <f t="shared" si="407"/>
        <v>0</v>
      </c>
      <c r="AL167" s="97"/>
      <c r="AM167" s="400">
        <f t="shared" si="408"/>
        <v>0</v>
      </c>
      <c r="AN167" s="104"/>
      <c r="AO167" s="400">
        <f t="shared" si="409"/>
        <v>0</v>
      </c>
      <c r="AP167" s="357"/>
      <c r="AQ167" s="400">
        <f t="shared" si="410"/>
        <v>0</v>
      </c>
      <c r="AR167" s="357"/>
      <c r="AS167" s="400">
        <f t="shared" si="411"/>
        <v>0</v>
      </c>
      <c r="AT167" s="97"/>
      <c r="AU167" s="400">
        <f t="shared" si="412"/>
        <v>0</v>
      </c>
      <c r="AV167" s="97">
        <v>590</v>
      </c>
      <c r="AW167" s="357">
        <f t="shared" si="413"/>
        <v>8388029.9999999991</v>
      </c>
      <c r="AX167" s="97">
        <v>700</v>
      </c>
      <c r="AY167" s="400">
        <f t="shared" si="414"/>
        <v>9951900</v>
      </c>
      <c r="AZ167" s="97"/>
      <c r="BA167" s="400">
        <f t="shared" si="415"/>
        <v>0</v>
      </c>
      <c r="BB167" s="97"/>
      <c r="BC167" s="400">
        <f t="shared" si="416"/>
        <v>0</v>
      </c>
      <c r="BD167" s="97"/>
      <c r="BE167" s="400">
        <f t="shared" si="417"/>
        <v>0</v>
      </c>
      <c r="BF167" s="97"/>
      <c r="BG167" s="400">
        <f t="shared" si="418"/>
        <v>0</v>
      </c>
      <c r="BH167" s="97"/>
      <c r="BI167" s="400">
        <f t="shared" si="419"/>
        <v>0</v>
      </c>
      <c r="BJ167" s="97"/>
      <c r="BK167" s="400">
        <f t="shared" si="420"/>
        <v>0</v>
      </c>
      <c r="BL167" s="97">
        <v>10</v>
      </c>
      <c r="BM167" s="400">
        <f t="shared" si="421"/>
        <v>142170</v>
      </c>
      <c r="BN167" s="97"/>
      <c r="BO167" s="400">
        <f t="shared" si="422"/>
        <v>0</v>
      </c>
      <c r="BP167" s="97"/>
      <c r="BQ167" s="400">
        <f t="shared" si="423"/>
        <v>0</v>
      </c>
      <c r="BR167" s="97">
        <v>36</v>
      </c>
      <c r="BS167" s="400">
        <f t="shared" si="424"/>
        <v>511811.99999999994</v>
      </c>
      <c r="BT167" s="97"/>
      <c r="BU167" s="400">
        <f t="shared" si="425"/>
        <v>0</v>
      </c>
      <c r="BV167" s="328"/>
      <c r="BW167" s="329">
        <f t="shared" si="426"/>
        <v>0</v>
      </c>
      <c r="BX167" s="97"/>
      <c r="BY167" s="400">
        <f t="shared" si="427"/>
        <v>0</v>
      </c>
      <c r="BZ167" s="357"/>
      <c r="CA167" s="400">
        <f t="shared" si="428"/>
        <v>0</v>
      </c>
      <c r="CB167" s="97"/>
      <c r="CC167" s="400">
        <f t="shared" si="429"/>
        <v>0</v>
      </c>
      <c r="CD167" s="97"/>
      <c r="CE167" s="400">
        <f t="shared" si="430"/>
        <v>0</v>
      </c>
      <c r="CF167" s="97"/>
      <c r="CG167" s="400">
        <f t="shared" si="431"/>
        <v>0</v>
      </c>
      <c r="CH167" s="97">
        <v>240</v>
      </c>
      <c r="CI167" s="400">
        <f t="shared" si="432"/>
        <v>3412080</v>
      </c>
      <c r="CJ167" s="357"/>
      <c r="CK167" s="400">
        <f t="shared" si="433"/>
        <v>0</v>
      </c>
      <c r="CL167" s="97"/>
      <c r="CM167" s="400">
        <f t="shared" si="434"/>
        <v>0</v>
      </c>
      <c r="CN167" s="97"/>
      <c r="CO167" s="400">
        <f t="shared" si="435"/>
        <v>0</v>
      </c>
      <c r="CP167" s="357"/>
      <c r="CQ167" s="400">
        <f t="shared" si="436"/>
        <v>0</v>
      </c>
      <c r="CR167" s="357"/>
      <c r="CS167" s="400">
        <f t="shared" si="437"/>
        <v>0</v>
      </c>
      <c r="CT167" s="357"/>
      <c r="CU167" s="400">
        <f t="shared" si="438"/>
        <v>0</v>
      </c>
      <c r="CV167" s="97"/>
      <c r="CW167" s="400">
        <f t="shared" si="439"/>
        <v>0</v>
      </c>
      <c r="CX167" s="97"/>
      <c r="CY167" s="400">
        <f t="shared" si="440"/>
        <v>0</v>
      </c>
      <c r="CZ167" s="97"/>
      <c r="DA167" s="400">
        <f t="shared" si="441"/>
        <v>0</v>
      </c>
      <c r="DB167" s="357"/>
      <c r="DC167" s="400">
        <f t="shared" si="442"/>
        <v>0</v>
      </c>
      <c r="DD167" s="97">
        <v>118</v>
      </c>
      <c r="DE167" s="400">
        <f t="shared" si="443"/>
        <v>2013127.2</v>
      </c>
      <c r="DF167" s="97"/>
      <c r="DG167" s="400">
        <f t="shared" si="444"/>
        <v>0</v>
      </c>
      <c r="DH167" s="97"/>
      <c r="DI167" s="400">
        <f t="shared" si="445"/>
        <v>0</v>
      </c>
      <c r="DJ167" s="97"/>
      <c r="DK167" s="400">
        <f t="shared" si="446"/>
        <v>0</v>
      </c>
      <c r="DL167" s="97"/>
      <c r="DM167" s="400">
        <f t="shared" si="447"/>
        <v>0</v>
      </c>
      <c r="DN167" s="97"/>
      <c r="DO167" s="400">
        <f t="shared" si="448"/>
        <v>0</v>
      </c>
      <c r="DP167" s="97"/>
      <c r="DQ167" s="400">
        <f t="shared" si="449"/>
        <v>0</v>
      </c>
      <c r="DR167" s="97"/>
      <c r="DS167" s="400">
        <f t="shared" si="450"/>
        <v>0</v>
      </c>
      <c r="DT167" s="97"/>
      <c r="DU167" s="400">
        <f t="shared" si="451"/>
        <v>0</v>
      </c>
      <c r="DV167" s="97"/>
      <c r="DW167" s="400">
        <f t="shared" si="452"/>
        <v>0</v>
      </c>
      <c r="DX167" s="97"/>
      <c r="DY167" s="400">
        <f t="shared" si="453"/>
        <v>0</v>
      </c>
      <c r="DZ167" s="97"/>
      <c r="EA167" s="401">
        <f t="shared" si="454"/>
        <v>0</v>
      </c>
      <c r="EB167" s="97"/>
      <c r="EC167" s="400">
        <f t="shared" si="455"/>
        <v>0</v>
      </c>
      <c r="ED167" s="97"/>
      <c r="EE167" s="400">
        <f t="shared" si="456"/>
        <v>0</v>
      </c>
      <c r="EF167" s="97"/>
      <c r="EG167" s="400">
        <f t="shared" si="457"/>
        <v>0</v>
      </c>
      <c r="EH167" s="97"/>
      <c r="EI167" s="400">
        <f t="shared" si="458"/>
        <v>0</v>
      </c>
      <c r="EJ167" s="97"/>
      <c r="EK167" s="400"/>
      <c r="EL167" s="402">
        <f t="shared" si="459"/>
        <v>2735</v>
      </c>
      <c r="EM167" s="402">
        <f t="shared" si="459"/>
        <v>40171555.200000003</v>
      </c>
    </row>
    <row r="168" spans="1:143" ht="30" x14ac:dyDescent="0.25">
      <c r="A168" s="91"/>
      <c r="B168" s="91">
        <v>116</v>
      </c>
      <c r="C168" s="245" t="s">
        <v>1142</v>
      </c>
      <c r="D168" s="168" t="s">
        <v>732</v>
      </c>
      <c r="E168" s="246">
        <v>13540</v>
      </c>
      <c r="F168" s="94">
        <v>1</v>
      </c>
      <c r="G168" s="93"/>
      <c r="H168" s="247">
        <v>1</v>
      </c>
      <c r="I168" s="248"/>
      <c r="J168" s="95">
        <v>1.4</v>
      </c>
      <c r="K168" s="95">
        <v>1.68</v>
      </c>
      <c r="L168" s="95">
        <v>2.23</v>
      </c>
      <c r="M168" s="96">
        <v>2.57</v>
      </c>
      <c r="N168" s="97"/>
      <c r="O168" s="400">
        <f t="shared" si="396"/>
        <v>0</v>
      </c>
      <c r="P168" s="366"/>
      <c r="Q168" s="400">
        <f t="shared" si="397"/>
        <v>0</v>
      </c>
      <c r="R168" s="357">
        <v>20</v>
      </c>
      <c r="S168" s="357">
        <f t="shared" si="398"/>
        <v>379120</v>
      </c>
      <c r="T168" s="97"/>
      <c r="U168" s="400">
        <f t="shared" si="399"/>
        <v>0</v>
      </c>
      <c r="V168" s="97"/>
      <c r="W168" s="357">
        <f t="shared" si="400"/>
        <v>0</v>
      </c>
      <c r="X168" s="97"/>
      <c r="Y168" s="400">
        <f t="shared" si="401"/>
        <v>0</v>
      </c>
      <c r="Z168" s="357">
        <v>30</v>
      </c>
      <c r="AA168" s="400">
        <f t="shared" si="402"/>
        <v>568680</v>
      </c>
      <c r="AB168" s="357"/>
      <c r="AC168" s="400">
        <f t="shared" si="403"/>
        <v>0</v>
      </c>
      <c r="AD168" s="357">
        <v>35</v>
      </c>
      <c r="AE168" s="400">
        <f t="shared" si="404"/>
        <v>796152</v>
      </c>
      <c r="AF168" s="357"/>
      <c r="AG168" s="400">
        <f t="shared" si="405"/>
        <v>0</v>
      </c>
      <c r="AH168" s="97">
        <v>260</v>
      </c>
      <c r="AI168" s="400">
        <f t="shared" si="406"/>
        <v>4928560</v>
      </c>
      <c r="AJ168" s="357"/>
      <c r="AK168" s="357">
        <f t="shared" si="407"/>
        <v>0</v>
      </c>
      <c r="AL168" s="97"/>
      <c r="AM168" s="400">
        <f t="shared" si="408"/>
        <v>0</v>
      </c>
      <c r="AN168" s="104"/>
      <c r="AO168" s="400">
        <f t="shared" si="409"/>
        <v>0</v>
      </c>
      <c r="AP168" s="357"/>
      <c r="AQ168" s="400">
        <f t="shared" si="410"/>
        <v>0</v>
      </c>
      <c r="AR168" s="357"/>
      <c r="AS168" s="400">
        <f t="shared" si="411"/>
        <v>0</v>
      </c>
      <c r="AT168" s="97"/>
      <c r="AU168" s="400">
        <f t="shared" si="412"/>
        <v>0</v>
      </c>
      <c r="AV168" s="97">
        <v>500</v>
      </c>
      <c r="AW168" s="357">
        <f t="shared" si="413"/>
        <v>9478000</v>
      </c>
      <c r="AX168" s="97">
        <v>100</v>
      </c>
      <c r="AY168" s="400">
        <f t="shared" si="414"/>
        <v>1895599.9999999998</v>
      </c>
      <c r="AZ168" s="97"/>
      <c r="BA168" s="400">
        <f t="shared" si="415"/>
        <v>0</v>
      </c>
      <c r="BB168" s="97"/>
      <c r="BC168" s="400">
        <f t="shared" si="416"/>
        <v>0</v>
      </c>
      <c r="BD168" s="97"/>
      <c r="BE168" s="400">
        <f t="shared" si="417"/>
        <v>0</v>
      </c>
      <c r="BF168" s="97"/>
      <c r="BG168" s="400">
        <f t="shared" si="418"/>
        <v>0</v>
      </c>
      <c r="BH168" s="97"/>
      <c r="BI168" s="400">
        <f t="shared" si="419"/>
        <v>0</v>
      </c>
      <c r="BJ168" s="97"/>
      <c r="BK168" s="400">
        <f t="shared" si="420"/>
        <v>0</v>
      </c>
      <c r="BL168" s="97">
        <v>30</v>
      </c>
      <c r="BM168" s="400">
        <f t="shared" si="421"/>
        <v>568680</v>
      </c>
      <c r="BN168" s="97"/>
      <c r="BO168" s="400">
        <f t="shared" si="422"/>
        <v>0</v>
      </c>
      <c r="BP168" s="97"/>
      <c r="BQ168" s="400">
        <f t="shared" si="423"/>
        <v>0</v>
      </c>
      <c r="BR168" s="97">
        <v>10</v>
      </c>
      <c r="BS168" s="400">
        <f t="shared" si="424"/>
        <v>189560</v>
      </c>
      <c r="BT168" s="97"/>
      <c r="BU168" s="400">
        <f t="shared" si="425"/>
        <v>0</v>
      </c>
      <c r="BV168" s="328"/>
      <c r="BW168" s="329">
        <f t="shared" si="426"/>
        <v>0</v>
      </c>
      <c r="BX168" s="97"/>
      <c r="BY168" s="400">
        <f t="shared" si="427"/>
        <v>0</v>
      </c>
      <c r="BZ168" s="357"/>
      <c r="CA168" s="400">
        <f t="shared" si="428"/>
        <v>0</v>
      </c>
      <c r="CB168" s="97"/>
      <c r="CC168" s="400">
        <f t="shared" si="429"/>
        <v>0</v>
      </c>
      <c r="CD168" s="97"/>
      <c r="CE168" s="400">
        <f t="shared" si="430"/>
        <v>0</v>
      </c>
      <c r="CF168" s="97"/>
      <c r="CG168" s="400">
        <f t="shared" si="431"/>
        <v>0</v>
      </c>
      <c r="CH168" s="97">
        <v>220</v>
      </c>
      <c r="CI168" s="400">
        <f t="shared" si="432"/>
        <v>4170319.9999999995</v>
      </c>
      <c r="CJ168" s="357"/>
      <c r="CK168" s="400">
        <f t="shared" si="433"/>
        <v>0</v>
      </c>
      <c r="CL168" s="97"/>
      <c r="CM168" s="400">
        <f t="shared" si="434"/>
        <v>0</v>
      </c>
      <c r="CN168" s="97"/>
      <c r="CO168" s="400">
        <f t="shared" si="435"/>
        <v>0</v>
      </c>
      <c r="CP168" s="357"/>
      <c r="CQ168" s="400">
        <f t="shared" si="436"/>
        <v>0</v>
      </c>
      <c r="CR168" s="357"/>
      <c r="CS168" s="400">
        <f t="shared" si="437"/>
        <v>0</v>
      </c>
      <c r="CT168" s="357"/>
      <c r="CU168" s="400">
        <f t="shared" si="438"/>
        <v>0</v>
      </c>
      <c r="CV168" s="97"/>
      <c r="CW168" s="400">
        <f t="shared" si="439"/>
        <v>0</v>
      </c>
      <c r="CX168" s="97"/>
      <c r="CY168" s="400">
        <f t="shared" si="440"/>
        <v>0</v>
      </c>
      <c r="CZ168" s="97"/>
      <c r="DA168" s="400">
        <f t="shared" si="441"/>
        <v>0</v>
      </c>
      <c r="DB168" s="357"/>
      <c r="DC168" s="400">
        <f t="shared" si="442"/>
        <v>0</v>
      </c>
      <c r="DD168" s="97"/>
      <c r="DE168" s="400">
        <f t="shared" si="443"/>
        <v>0</v>
      </c>
      <c r="DF168" s="97"/>
      <c r="DG168" s="400">
        <f t="shared" si="444"/>
        <v>0</v>
      </c>
      <c r="DH168" s="97"/>
      <c r="DI168" s="400">
        <f t="shared" si="445"/>
        <v>0</v>
      </c>
      <c r="DJ168" s="97"/>
      <c r="DK168" s="400">
        <f t="shared" si="446"/>
        <v>0</v>
      </c>
      <c r="DL168" s="97"/>
      <c r="DM168" s="400">
        <f t="shared" si="447"/>
        <v>0</v>
      </c>
      <c r="DN168" s="97"/>
      <c r="DO168" s="400">
        <f t="shared" si="448"/>
        <v>0</v>
      </c>
      <c r="DP168" s="97"/>
      <c r="DQ168" s="400">
        <f t="shared" si="449"/>
        <v>0</v>
      </c>
      <c r="DR168" s="97"/>
      <c r="DS168" s="400">
        <f t="shared" si="450"/>
        <v>0</v>
      </c>
      <c r="DT168" s="97"/>
      <c r="DU168" s="400">
        <f t="shared" si="451"/>
        <v>0</v>
      </c>
      <c r="DV168" s="97"/>
      <c r="DW168" s="400">
        <f t="shared" si="452"/>
        <v>0</v>
      </c>
      <c r="DX168" s="97"/>
      <c r="DY168" s="400">
        <f t="shared" si="453"/>
        <v>0</v>
      </c>
      <c r="DZ168" s="97"/>
      <c r="EA168" s="401">
        <f t="shared" si="454"/>
        <v>0</v>
      </c>
      <c r="EB168" s="97"/>
      <c r="EC168" s="400">
        <f t="shared" si="455"/>
        <v>0</v>
      </c>
      <c r="ED168" s="97"/>
      <c r="EE168" s="400">
        <f t="shared" si="456"/>
        <v>0</v>
      </c>
      <c r="EF168" s="97"/>
      <c r="EG168" s="400">
        <f t="shared" si="457"/>
        <v>0</v>
      </c>
      <c r="EH168" s="97"/>
      <c r="EI168" s="400">
        <f t="shared" si="458"/>
        <v>0</v>
      </c>
      <c r="EJ168" s="97"/>
      <c r="EK168" s="400"/>
      <c r="EL168" s="402">
        <f t="shared" si="459"/>
        <v>1205</v>
      </c>
      <c r="EM168" s="402">
        <f t="shared" si="459"/>
        <v>22974672</v>
      </c>
    </row>
    <row r="169" spans="1:143" s="355" customFormat="1" ht="30" x14ac:dyDescent="0.25">
      <c r="A169" s="91"/>
      <c r="B169" s="91">
        <v>117</v>
      </c>
      <c r="C169" s="245" t="s">
        <v>1143</v>
      </c>
      <c r="D169" s="168" t="s">
        <v>734</v>
      </c>
      <c r="E169" s="246">
        <v>13540</v>
      </c>
      <c r="F169" s="93">
        <v>4.34</v>
      </c>
      <c r="G169" s="93"/>
      <c r="H169" s="247">
        <v>1</v>
      </c>
      <c r="I169" s="248"/>
      <c r="J169" s="95">
        <v>1.4</v>
      </c>
      <c r="K169" s="95">
        <v>1.68</v>
      </c>
      <c r="L169" s="95">
        <v>2.23</v>
      </c>
      <c r="M169" s="96">
        <v>2.57</v>
      </c>
      <c r="N169" s="97"/>
      <c r="O169" s="400">
        <f t="shared" si="396"/>
        <v>0</v>
      </c>
      <c r="P169" s="366"/>
      <c r="Q169" s="400">
        <f t="shared" si="397"/>
        <v>0</v>
      </c>
      <c r="R169" s="357"/>
      <c r="S169" s="357">
        <f t="shared" si="398"/>
        <v>0</v>
      </c>
      <c r="T169" s="97"/>
      <c r="U169" s="400">
        <f t="shared" si="399"/>
        <v>0</v>
      </c>
      <c r="V169" s="97"/>
      <c r="W169" s="357">
        <f t="shared" si="400"/>
        <v>0</v>
      </c>
      <c r="X169" s="97"/>
      <c r="Y169" s="400">
        <f t="shared" si="401"/>
        <v>0</v>
      </c>
      <c r="Z169" s="357"/>
      <c r="AA169" s="400">
        <f t="shared" si="402"/>
        <v>0</v>
      </c>
      <c r="AB169" s="357"/>
      <c r="AC169" s="400">
        <f t="shared" si="403"/>
        <v>0</v>
      </c>
      <c r="AD169" s="357"/>
      <c r="AE169" s="400">
        <f t="shared" si="404"/>
        <v>0</v>
      </c>
      <c r="AF169" s="357"/>
      <c r="AG169" s="400">
        <f t="shared" si="405"/>
        <v>0</v>
      </c>
      <c r="AH169" s="97"/>
      <c r="AI169" s="400">
        <f t="shared" si="406"/>
        <v>0</v>
      </c>
      <c r="AJ169" s="357"/>
      <c r="AK169" s="357">
        <f t="shared" si="407"/>
        <v>0</v>
      </c>
      <c r="AL169" s="97"/>
      <c r="AM169" s="400">
        <f t="shared" si="408"/>
        <v>0</v>
      </c>
      <c r="AN169" s="156"/>
      <c r="AO169" s="400">
        <f t="shared" si="409"/>
        <v>0</v>
      </c>
      <c r="AP169" s="357"/>
      <c r="AQ169" s="400">
        <f t="shared" si="410"/>
        <v>0</v>
      </c>
      <c r="AR169" s="357"/>
      <c r="AS169" s="400">
        <f t="shared" si="411"/>
        <v>0</v>
      </c>
      <c r="AT169" s="97"/>
      <c r="AU169" s="400">
        <f t="shared" si="412"/>
        <v>0</v>
      </c>
      <c r="AV169" s="97">
        <v>1</v>
      </c>
      <c r="AW169" s="357">
        <f t="shared" si="413"/>
        <v>82269.039999999994</v>
      </c>
      <c r="AX169" s="97"/>
      <c r="AY169" s="400">
        <f t="shared" si="414"/>
        <v>0</v>
      </c>
      <c r="AZ169" s="97"/>
      <c r="BA169" s="400">
        <f t="shared" si="415"/>
        <v>0</v>
      </c>
      <c r="BB169" s="97"/>
      <c r="BC169" s="400">
        <f t="shared" si="416"/>
        <v>0</v>
      </c>
      <c r="BD169" s="97"/>
      <c r="BE169" s="400">
        <f t="shared" si="417"/>
        <v>0</v>
      </c>
      <c r="BF169" s="97"/>
      <c r="BG169" s="400">
        <f t="shared" si="418"/>
        <v>0</v>
      </c>
      <c r="BH169" s="97"/>
      <c r="BI169" s="400">
        <f t="shared" si="419"/>
        <v>0</v>
      </c>
      <c r="BJ169" s="97"/>
      <c r="BK169" s="400">
        <f t="shared" si="420"/>
        <v>0</v>
      </c>
      <c r="BL169" s="97"/>
      <c r="BM169" s="400">
        <f t="shared" si="421"/>
        <v>0</v>
      </c>
      <c r="BN169" s="97"/>
      <c r="BO169" s="400">
        <f t="shared" si="422"/>
        <v>0</v>
      </c>
      <c r="BP169" s="97"/>
      <c r="BQ169" s="400">
        <f t="shared" si="423"/>
        <v>0</v>
      </c>
      <c r="BR169" s="97"/>
      <c r="BS169" s="400">
        <f t="shared" si="424"/>
        <v>0</v>
      </c>
      <c r="BT169" s="97"/>
      <c r="BU169" s="400">
        <f t="shared" si="425"/>
        <v>0</v>
      </c>
      <c r="BV169" s="328"/>
      <c r="BW169" s="329">
        <f t="shared" si="426"/>
        <v>0</v>
      </c>
      <c r="BX169" s="97"/>
      <c r="BY169" s="400">
        <f t="shared" si="427"/>
        <v>0</v>
      </c>
      <c r="BZ169" s="357"/>
      <c r="CA169" s="400">
        <f t="shared" si="428"/>
        <v>0</v>
      </c>
      <c r="CB169" s="97"/>
      <c r="CC169" s="400">
        <f t="shared" si="429"/>
        <v>0</v>
      </c>
      <c r="CD169" s="97"/>
      <c r="CE169" s="400">
        <f t="shared" si="430"/>
        <v>0</v>
      </c>
      <c r="CF169" s="97"/>
      <c r="CG169" s="400">
        <f t="shared" si="431"/>
        <v>0</v>
      </c>
      <c r="CH169" s="97"/>
      <c r="CI169" s="400">
        <f t="shared" si="432"/>
        <v>0</v>
      </c>
      <c r="CJ169" s="357"/>
      <c r="CK169" s="400">
        <f t="shared" si="433"/>
        <v>0</v>
      </c>
      <c r="CL169" s="97"/>
      <c r="CM169" s="400">
        <f t="shared" si="434"/>
        <v>0</v>
      </c>
      <c r="CN169" s="97"/>
      <c r="CO169" s="400">
        <f t="shared" si="435"/>
        <v>0</v>
      </c>
      <c r="CP169" s="357"/>
      <c r="CQ169" s="400">
        <f t="shared" si="436"/>
        <v>0</v>
      </c>
      <c r="CR169" s="357"/>
      <c r="CS169" s="400">
        <f t="shared" si="437"/>
        <v>0</v>
      </c>
      <c r="CT169" s="357"/>
      <c r="CU169" s="400">
        <f t="shared" si="438"/>
        <v>0</v>
      </c>
      <c r="CV169" s="97"/>
      <c r="CW169" s="400">
        <f t="shared" si="439"/>
        <v>0</v>
      </c>
      <c r="CX169" s="97"/>
      <c r="CY169" s="400">
        <f t="shared" si="440"/>
        <v>0</v>
      </c>
      <c r="CZ169" s="97"/>
      <c r="DA169" s="400">
        <f t="shared" si="441"/>
        <v>0</v>
      </c>
      <c r="DB169" s="357"/>
      <c r="DC169" s="400">
        <f t="shared" si="442"/>
        <v>0</v>
      </c>
      <c r="DD169" s="97"/>
      <c r="DE169" s="400">
        <f t="shared" si="443"/>
        <v>0</v>
      </c>
      <c r="DF169" s="97"/>
      <c r="DG169" s="400">
        <f t="shared" si="444"/>
        <v>0</v>
      </c>
      <c r="DH169" s="97"/>
      <c r="DI169" s="400">
        <f t="shared" si="445"/>
        <v>0</v>
      </c>
      <c r="DJ169" s="97"/>
      <c r="DK169" s="400">
        <f t="shared" si="446"/>
        <v>0</v>
      </c>
      <c r="DL169" s="97"/>
      <c r="DM169" s="400">
        <f t="shared" si="447"/>
        <v>0</v>
      </c>
      <c r="DN169" s="97"/>
      <c r="DO169" s="400">
        <f t="shared" si="448"/>
        <v>0</v>
      </c>
      <c r="DP169" s="97"/>
      <c r="DQ169" s="400">
        <f t="shared" si="449"/>
        <v>0</v>
      </c>
      <c r="DR169" s="97"/>
      <c r="DS169" s="400">
        <f t="shared" si="450"/>
        <v>0</v>
      </c>
      <c r="DT169" s="97"/>
      <c r="DU169" s="400">
        <f t="shared" si="451"/>
        <v>0</v>
      </c>
      <c r="DV169" s="97"/>
      <c r="DW169" s="400">
        <f t="shared" si="452"/>
        <v>0</v>
      </c>
      <c r="DX169" s="156"/>
      <c r="DY169" s="400">
        <f t="shared" si="453"/>
        <v>0</v>
      </c>
      <c r="DZ169" s="97"/>
      <c r="EA169" s="401">
        <f t="shared" si="454"/>
        <v>0</v>
      </c>
      <c r="EB169" s="97"/>
      <c r="EC169" s="400">
        <f t="shared" si="455"/>
        <v>0</v>
      </c>
      <c r="ED169" s="97"/>
      <c r="EE169" s="400">
        <f t="shared" si="456"/>
        <v>0</v>
      </c>
      <c r="EF169" s="97"/>
      <c r="EG169" s="400">
        <f t="shared" si="457"/>
        <v>0</v>
      </c>
      <c r="EH169" s="97"/>
      <c r="EI169" s="400">
        <f t="shared" si="458"/>
        <v>0</v>
      </c>
      <c r="EJ169" s="97"/>
      <c r="EK169" s="400"/>
      <c r="EL169" s="402">
        <f t="shared" si="459"/>
        <v>1</v>
      </c>
      <c r="EM169" s="402">
        <f t="shared" si="459"/>
        <v>82269.039999999994</v>
      </c>
    </row>
    <row r="170" spans="1:143" ht="30" x14ac:dyDescent="0.25">
      <c r="A170" s="91"/>
      <c r="B170" s="91">
        <v>118</v>
      </c>
      <c r="C170" s="245" t="s">
        <v>1144</v>
      </c>
      <c r="D170" s="92" t="s">
        <v>1145</v>
      </c>
      <c r="E170" s="246">
        <v>13540</v>
      </c>
      <c r="F170" s="93">
        <v>1.29</v>
      </c>
      <c r="G170" s="93"/>
      <c r="H170" s="247">
        <v>1</v>
      </c>
      <c r="I170" s="248"/>
      <c r="J170" s="95">
        <v>1.4</v>
      </c>
      <c r="K170" s="95">
        <v>1.68</v>
      </c>
      <c r="L170" s="95">
        <v>2.23</v>
      </c>
      <c r="M170" s="96">
        <v>2.57</v>
      </c>
      <c r="N170" s="97"/>
      <c r="O170" s="400">
        <f t="shared" si="396"/>
        <v>0</v>
      </c>
      <c r="P170" s="366"/>
      <c r="Q170" s="400">
        <f t="shared" si="397"/>
        <v>0</v>
      </c>
      <c r="R170" s="357">
        <v>50</v>
      </c>
      <c r="S170" s="357">
        <f t="shared" si="398"/>
        <v>1222662</v>
      </c>
      <c r="T170" s="97"/>
      <c r="U170" s="400">
        <f t="shared" si="399"/>
        <v>0</v>
      </c>
      <c r="V170" s="97"/>
      <c r="W170" s="357">
        <f t="shared" si="400"/>
        <v>0</v>
      </c>
      <c r="X170" s="97"/>
      <c r="Y170" s="400">
        <f t="shared" si="401"/>
        <v>0</v>
      </c>
      <c r="Z170" s="357"/>
      <c r="AA170" s="400">
        <f t="shared" si="402"/>
        <v>0</v>
      </c>
      <c r="AB170" s="357"/>
      <c r="AC170" s="400">
        <f t="shared" si="403"/>
        <v>0</v>
      </c>
      <c r="AD170" s="357">
        <v>3</v>
      </c>
      <c r="AE170" s="400">
        <f t="shared" si="404"/>
        <v>88031.664000000004</v>
      </c>
      <c r="AF170" s="357"/>
      <c r="AG170" s="400">
        <f t="shared" si="405"/>
        <v>0</v>
      </c>
      <c r="AH170" s="97"/>
      <c r="AI170" s="400">
        <f t="shared" si="406"/>
        <v>0</v>
      </c>
      <c r="AJ170" s="357"/>
      <c r="AK170" s="357">
        <f t="shared" si="407"/>
        <v>0</v>
      </c>
      <c r="AL170" s="97"/>
      <c r="AM170" s="400">
        <f t="shared" si="408"/>
        <v>0</v>
      </c>
      <c r="AN170" s="97"/>
      <c r="AO170" s="400">
        <f t="shared" si="409"/>
        <v>0</v>
      </c>
      <c r="AP170" s="357"/>
      <c r="AQ170" s="400">
        <f t="shared" si="410"/>
        <v>0</v>
      </c>
      <c r="AR170" s="357"/>
      <c r="AS170" s="400">
        <f t="shared" si="411"/>
        <v>0</v>
      </c>
      <c r="AT170" s="97"/>
      <c r="AU170" s="400">
        <f t="shared" si="412"/>
        <v>0</v>
      </c>
      <c r="AV170" s="97"/>
      <c r="AW170" s="357">
        <f t="shared" si="413"/>
        <v>0</v>
      </c>
      <c r="AX170" s="97"/>
      <c r="AY170" s="400">
        <f t="shared" si="414"/>
        <v>0</v>
      </c>
      <c r="AZ170" s="97"/>
      <c r="BA170" s="400">
        <f t="shared" si="415"/>
        <v>0</v>
      </c>
      <c r="BB170" s="97"/>
      <c r="BC170" s="400">
        <f t="shared" si="416"/>
        <v>0</v>
      </c>
      <c r="BD170" s="97"/>
      <c r="BE170" s="400">
        <f t="shared" si="417"/>
        <v>0</v>
      </c>
      <c r="BF170" s="97"/>
      <c r="BG170" s="400">
        <f t="shared" si="418"/>
        <v>0</v>
      </c>
      <c r="BH170" s="97"/>
      <c r="BI170" s="400">
        <f t="shared" si="419"/>
        <v>0</v>
      </c>
      <c r="BJ170" s="97"/>
      <c r="BK170" s="400">
        <f t="shared" si="420"/>
        <v>0</v>
      </c>
      <c r="BL170" s="97"/>
      <c r="BM170" s="400">
        <f t="shared" si="421"/>
        <v>0</v>
      </c>
      <c r="BN170" s="97"/>
      <c r="BO170" s="400">
        <f t="shared" si="422"/>
        <v>0</v>
      </c>
      <c r="BP170" s="97"/>
      <c r="BQ170" s="400">
        <f t="shared" si="423"/>
        <v>0</v>
      </c>
      <c r="BR170" s="97"/>
      <c r="BS170" s="400">
        <f t="shared" si="424"/>
        <v>0</v>
      </c>
      <c r="BT170" s="97"/>
      <c r="BU170" s="400">
        <f t="shared" si="425"/>
        <v>0</v>
      </c>
      <c r="BV170" s="328"/>
      <c r="BW170" s="329">
        <f t="shared" si="426"/>
        <v>0</v>
      </c>
      <c r="BX170" s="97"/>
      <c r="BY170" s="400">
        <f t="shared" si="427"/>
        <v>0</v>
      </c>
      <c r="BZ170" s="357"/>
      <c r="CA170" s="400">
        <f t="shared" si="428"/>
        <v>0</v>
      </c>
      <c r="CB170" s="97"/>
      <c r="CC170" s="400">
        <f t="shared" si="429"/>
        <v>0</v>
      </c>
      <c r="CD170" s="97"/>
      <c r="CE170" s="400">
        <f t="shared" si="430"/>
        <v>0</v>
      </c>
      <c r="CF170" s="97"/>
      <c r="CG170" s="400">
        <f t="shared" si="431"/>
        <v>0</v>
      </c>
      <c r="CH170" s="97"/>
      <c r="CI170" s="400">
        <f t="shared" si="432"/>
        <v>0</v>
      </c>
      <c r="CJ170" s="357"/>
      <c r="CK170" s="400">
        <f t="shared" si="433"/>
        <v>0</v>
      </c>
      <c r="CL170" s="97"/>
      <c r="CM170" s="400">
        <f t="shared" si="434"/>
        <v>0</v>
      </c>
      <c r="CN170" s="97"/>
      <c r="CO170" s="400">
        <f t="shared" si="435"/>
        <v>0</v>
      </c>
      <c r="CP170" s="357"/>
      <c r="CQ170" s="400">
        <f t="shared" si="436"/>
        <v>0</v>
      </c>
      <c r="CR170" s="357"/>
      <c r="CS170" s="400">
        <f t="shared" si="437"/>
        <v>0</v>
      </c>
      <c r="CT170" s="357"/>
      <c r="CU170" s="400">
        <f t="shared" si="438"/>
        <v>0</v>
      </c>
      <c r="CV170" s="97"/>
      <c r="CW170" s="400">
        <f t="shared" si="439"/>
        <v>0</v>
      </c>
      <c r="CX170" s="97"/>
      <c r="CY170" s="400">
        <f t="shared" si="440"/>
        <v>0</v>
      </c>
      <c r="CZ170" s="97"/>
      <c r="DA170" s="400">
        <f t="shared" si="441"/>
        <v>0</v>
      </c>
      <c r="DB170" s="357"/>
      <c r="DC170" s="400">
        <f t="shared" si="442"/>
        <v>0</v>
      </c>
      <c r="DD170" s="97"/>
      <c r="DE170" s="400">
        <f t="shared" si="443"/>
        <v>0</v>
      </c>
      <c r="DF170" s="97"/>
      <c r="DG170" s="400">
        <f t="shared" si="444"/>
        <v>0</v>
      </c>
      <c r="DH170" s="97"/>
      <c r="DI170" s="400">
        <f t="shared" si="445"/>
        <v>0</v>
      </c>
      <c r="DJ170" s="97"/>
      <c r="DK170" s="400">
        <f t="shared" si="446"/>
        <v>0</v>
      </c>
      <c r="DL170" s="97"/>
      <c r="DM170" s="400">
        <f t="shared" si="447"/>
        <v>0</v>
      </c>
      <c r="DN170" s="97"/>
      <c r="DO170" s="400">
        <f t="shared" si="448"/>
        <v>0</v>
      </c>
      <c r="DP170" s="97"/>
      <c r="DQ170" s="400">
        <f t="shared" si="449"/>
        <v>0</v>
      </c>
      <c r="DR170" s="97"/>
      <c r="DS170" s="400">
        <f t="shared" si="450"/>
        <v>0</v>
      </c>
      <c r="DT170" s="97"/>
      <c r="DU170" s="400">
        <f t="shared" si="451"/>
        <v>0</v>
      </c>
      <c r="DV170" s="97"/>
      <c r="DW170" s="400">
        <f t="shared" si="452"/>
        <v>0</v>
      </c>
      <c r="DX170" s="97"/>
      <c r="DY170" s="400">
        <f t="shared" si="453"/>
        <v>0</v>
      </c>
      <c r="DZ170" s="97"/>
      <c r="EA170" s="401">
        <f t="shared" si="454"/>
        <v>0</v>
      </c>
      <c r="EB170" s="97"/>
      <c r="EC170" s="400">
        <f t="shared" si="455"/>
        <v>0</v>
      </c>
      <c r="ED170" s="97"/>
      <c r="EE170" s="400">
        <f t="shared" si="456"/>
        <v>0</v>
      </c>
      <c r="EF170" s="97"/>
      <c r="EG170" s="400">
        <f t="shared" si="457"/>
        <v>0</v>
      </c>
      <c r="EH170" s="97"/>
      <c r="EI170" s="400">
        <f t="shared" si="458"/>
        <v>0</v>
      </c>
      <c r="EJ170" s="97"/>
      <c r="EK170" s="400"/>
      <c r="EL170" s="402">
        <f t="shared" si="459"/>
        <v>53</v>
      </c>
      <c r="EM170" s="402">
        <f t="shared" si="459"/>
        <v>1310693.6640000001</v>
      </c>
    </row>
    <row r="171" spans="1:143" s="355" customFormat="1" ht="16.5" x14ac:dyDescent="0.25">
      <c r="A171" s="91"/>
      <c r="B171" s="91">
        <v>119</v>
      </c>
      <c r="C171" s="245" t="s">
        <v>1146</v>
      </c>
      <c r="D171" s="92" t="s">
        <v>1147</v>
      </c>
      <c r="E171" s="246">
        <v>13540</v>
      </c>
      <c r="F171" s="93">
        <v>2.6</v>
      </c>
      <c r="G171" s="93"/>
      <c r="H171" s="282">
        <v>0.8</v>
      </c>
      <c r="I171" s="248"/>
      <c r="J171" s="95">
        <v>1.4</v>
      </c>
      <c r="K171" s="95">
        <v>1.68</v>
      </c>
      <c r="L171" s="95">
        <v>2.23</v>
      </c>
      <c r="M171" s="96">
        <v>2.57</v>
      </c>
      <c r="N171" s="104"/>
      <c r="O171" s="400">
        <f t="shared" si="396"/>
        <v>0</v>
      </c>
      <c r="P171" s="366"/>
      <c r="Q171" s="400">
        <f t="shared" si="397"/>
        <v>0</v>
      </c>
      <c r="R171" s="366">
        <v>170</v>
      </c>
      <c r="S171" s="357">
        <f t="shared" si="398"/>
        <v>6702841.5999999996</v>
      </c>
      <c r="T171" s="104"/>
      <c r="U171" s="400">
        <f t="shared" si="399"/>
        <v>0</v>
      </c>
      <c r="V171" s="104"/>
      <c r="W171" s="357">
        <f t="shared" si="400"/>
        <v>0</v>
      </c>
      <c r="X171" s="104"/>
      <c r="Y171" s="400">
        <f t="shared" si="401"/>
        <v>0</v>
      </c>
      <c r="Z171" s="366">
        <v>2</v>
      </c>
      <c r="AA171" s="400">
        <f t="shared" si="402"/>
        <v>78856.959999999992</v>
      </c>
      <c r="AB171" s="366"/>
      <c r="AC171" s="400">
        <f t="shared" si="403"/>
        <v>0</v>
      </c>
      <c r="AD171" s="366">
        <v>8</v>
      </c>
      <c r="AE171" s="400">
        <f t="shared" si="404"/>
        <v>378513.408</v>
      </c>
      <c r="AF171" s="366"/>
      <c r="AG171" s="400">
        <f t="shared" si="405"/>
        <v>0</v>
      </c>
      <c r="AH171" s="104">
        <v>70</v>
      </c>
      <c r="AI171" s="400">
        <f t="shared" si="406"/>
        <v>2759993.5999999996</v>
      </c>
      <c r="AJ171" s="366"/>
      <c r="AK171" s="357">
        <f t="shared" si="407"/>
        <v>0</v>
      </c>
      <c r="AL171" s="104"/>
      <c r="AM171" s="400">
        <f t="shared" si="408"/>
        <v>0</v>
      </c>
      <c r="AN171" s="156"/>
      <c r="AO171" s="400">
        <f t="shared" si="409"/>
        <v>0</v>
      </c>
      <c r="AP171" s="366"/>
      <c r="AQ171" s="400">
        <f t="shared" si="410"/>
        <v>0</v>
      </c>
      <c r="AR171" s="366"/>
      <c r="AS171" s="400">
        <f t="shared" si="411"/>
        <v>0</v>
      </c>
      <c r="AT171" s="104"/>
      <c r="AU171" s="400">
        <f t="shared" si="412"/>
        <v>0</v>
      </c>
      <c r="AV171" s="104">
        <v>8</v>
      </c>
      <c r="AW171" s="357">
        <f t="shared" si="413"/>
        <v>315427.83999999997</v>
      </c>
      <c r="AX171" s="104"/>
      <c r="AY171" s="400">
        <f t="shared" si="414"/>
        <v>0</v>
      </c>
      <c r="AZ171" s="104"/>
      <c r="BA171" s="400">
        <f t="shared" si="415"/>
        <v>0</v>
      </c>
      <c r="BB171" s="104"/>
      <c r="BC171" s="400">
        <f t="shared" si="416"/>
        <v>0</v>
      </c>
      <c r="BD171" s="104"/>
      <c r="BE171" s="400">
        <f t="shared" si="417"/>
        <v>0</v>
      </c>
      <c r="BF171" s="104"/>
      <c r="BG171" s="400">
        <f t="shared" si="418"/>
        <v>0</v>
      </c>
      <c r="BH171" s="104"/>
      <c r="BI171" s="400">
        <f t="shared" si="419"/>
        <v>0</v>
      </c>
      <c r="BJ171" s="104"/>
      <c r="BK171" s="400">
        <f t="shared" si="420"/>
        <v>0</v>
      </c>
      <c r="BL171" s="104"/>
      <c r="BM171" s="400">
        <f t="shared" si="421"/>
        <v>0</v>
      </c>
      <c r="BN171" s="104"/>
      <c r="BO171" s="400">
        <f t="shared" si="422"/>
        <v>0</v>
      </c>
      <c r="BP171" s="104"/>
      <c r="BQ171" s="400">
        <f t="shared" si="423"/>
        <v>0</v>
      </c>
      <c r="BR171" s="104"/>
      <c r="BS171" s="400">
        <f t="shared" si="424"/>
        <v>0</v>
      </c>
      <c r="BT171" s="104"/>
      <c r="BU171" s="400">
        <f t="shared" si="425"/>
        <v>0</v>
      </c>
      <c r="BV171" s="350"/>
      <c r="BW171" s="329">
        <f t="shared" si="426"/>
        <v>0</v>
      </c>
      <c r="BX171" s="104"/>
      <c r="BY171" s="400">
        <f t="shared" si="427"/>
        <v>0</v>
      </c>
      <c r="BZ171" s="366"/>
      <c r="CA171" s="400">
        <f t="shared" si="428"/>
        <v>0</v>
      </c>
      <c r="CB171" s="104"/>
      <c r="CC171" s="400">
        <f t="shared" si="429"/>
        <v>0</v>
      </c>
      <c r="CD171" s="104"/>
      <c r="CE171" s="400">
        <f t="shared" si="430"/>
        <v>0</v>
      </c>
      <c r="CF171" s="104"/>
      <c r="CG171" s="400">
        <f t="shared" si="431"/>
        <v>0</v>
      </c>
      <c r="CH171" s="415"/>
      <c r="CI171" s="400">
        <f t="shared" si="432"/>
        <v>0</v>
      </c>
      <c r="CJ171" s="366"/>
      <c r="CK171" s="400">
        <f t="shared" si="433"/>
        <v>0</v>
      </c>
      <c r="CL171" s="104"/>
      <c r="CM171" s="400">
        <f t="shared" si="434"/>
        <v>0</v>
      </c>
      <c r="CN171" s="104"/>
      <c r="CO171" s="400">
        <f t="shared" si="435"/>
        <v>0</v>
      </c>
      <c r="CP171" s="366"/>
      <c r="CQ171" s="400">
        <f t="shared" si="436"/>
        <v>0</v>
      </c>
      <c r="CR171" s="366"/>
      <c r="CS171" s="400">
        <f t="shared" si="437"/>
        <v>0</v>
      </c>
      <c r="CT171" s="366"/>
      <c r="CU171" s="400">
        <f t="shared" si="438"/>
        <v>0</v>
      </c>
      <c r="CV171" s="104"/>
      <c r="CW171" s="400">
        <f t="shared" si="439"/>
        <v>0</v>
      </c>
      <c r="CX171" s="104"/>
      <c r="CY171" s="400">
        <f t="shared" si="440"/>
        <v>0</v>
      </c>
      <c r="CZ171" s="104"/>
      <c r="DA171" s="400">
        <f t="shared" si="441"/>
        <v>0</v>
      </c>
      <c r="DB171" s="366"/>
      <c r="DC171" s="400">
        <f t="shared" si="442"/>
        <v>0</v>
      </c>
      <c r="DD171" s="104"/>
      <c r="DE171" s="400">
        <f t="shared" si="443"/>
        <v>0</v>
      </c>
      <c r="DF171" s="104"/>
      <c r="DG171" s="400">
        <f t="shared" si="444"/>
        <v>0</v>
      </c>
      <c r="DH171" s="104"/>
      <c r="DI171" s="400">
        <f t="shared" si="445"/>
        <v>0</v>
      </c>
      <c r="DJ171" s="104"/>
      <c r="DK171" s="400">
        <f t="shared" si="446"/>
        <v>0</v>
      </c>
      <c r="DL171" s="104"/>
      <c r="DM171" s="400">
        <f t="shared" si="447"/>
        <v>0</v>
      </c>
      <c r="DN171" s="104"/>
      <c r="DO171" s="400">
        <f t="shared" si="448"/>
        <v>0</v>
      </c>
      <c r="DP171" s="104"/>
      <c r="DQ171" s="400">
        <f t="shared" si="449"/>
        <v>0</v>
      </c>
      <c r="DR171" s="104"/>
      <c r="DS171" s="400">
        <f t="shared" si="450"/>
        <v>0</v>
      </c>
      <c r="DT171" s="104"/>
      <c r="DU171" s="400">
        <f t="shared" si="451"/>
        <v>0</v>
      </c>
      <c r="DV171" s="104"/>
      <c r="DW171" s="400">
        <f t="shared" si="452"/>
        <v>0</v>
      </c>
      <c r="DX171" s="156"/>
      <c r="DY171" s="400">
        <f t="shared" si="453"/>
        <v>0</v>
      </c>
      <c r="DZ171" s="97"/>
      <c r="EA171" s="401">
        <f t="shared" si="454"/>
        <v>0</v>
      </c>
      <c r="EB171" s="104"/>
      <c r="EC171" s="400">
        <f t="shared" si="455"/>
        <v>0</v>
      </c>
      <c r="ED171" s="97"/>
      <c r="EE171" s="400">
        <f t="shared" si="456"/>
        <v>0</v>
      </c>
      <c r="EF171" s="97"/>
      <c r="EG171" s="400">
        <f t="shared" si="457"/>
        <v>0</v>
      </c>
      <c r="EH171" s="97"/>
      <c r="EI171" s="400">
        <f t="shared" si="458"/>
        <v>0</v>
      </c>
      <c r="EJ171" s="97"/>
      <c r="EK171" s="400"/>
      <c r="EL171" s="402">
        <f t="shared" si="459"/>
        <v>258</v>
      </c>
      <c r="EM171" s="402">
        <f t="shared" si="459"/>
        <v>10235633.408</v>
      </c>
    </row>
    <row r="172" spans="1:143" s="355" customFormat="1" x14ac:dyDescent="0.25">
      <c r="A172" s="91">
        <v>32</v>
      </c>
      <c r="B172" s="91"/>
      <c r="C172" s="245" t="s">
        <v>1148</v>
      </c>
      <c r="D172" s="243" t="s">
        <v>765</v>
      </c>
      <c r="E172" s="246">
        <v>13540</v>
      </c>
      <c r="F172" s="157">
        <v>1.85</v>
      </c>
      <c r="G172" s="157"/>
      <c r="H172" s="236">
        <v>1</v>
      </c>
      <c r="I172" s="68"/>
      <c r="J172" s="95">
        <v>1.4</v>
      </c>
      <c r="K172" s="95">
        <v>1.68</v>
      </c>
      <c r="L172" s="95">
        <v>2.23</v>
      </c>
      <c r="M172" s="96">
        <v>2.57</v>
      </c>
      <c r="N172" s="156">
        <f>SUM(N173:N180)</f>
        <v>0</v>
      </c>
      <c r="O172" s="407">
        <f t="shared" ref="O172:BZ172" si="460">SUM(O173:O180)</f>
        <v>0</v>
      </c>
      <c r="P172" s="407">
        <f t="shared" si="460"/>
        <v>0</v>
      </c>
      <c r="Q172" s="407">
        <f t="shared" si="460"/>
        <v>0</v>
      </c>
      <c r="R172" s="407">
        <f t="shared" si="460"/>
        <v>0</v>
      </c>
      <c r="S172" s="407">
        <f t="shared" si="460"/>
        <v>0</v>
      </c>
      <c r="T172" s="156">
        <f t="shared" si="460"/>
        <v>0</v>
      </c>
      <c r="U172" s="407">
        <f t="shared" si="460"/>
        <v>0</v>
      </c>
      <c r="V172" s="156">
        <f t="shared" si="460"/>
        <v>0</v>
      </c>
      <c r="W172" s="407">
        <f t="shared" si="460"/>
        <v>0</v>
      </c>
      <c r="X172" s="156">
        <f t="shared" si="460"/>
        <v>0</v>
      </c>
      <c r="Y172" s="407">
        <f t="shared" si="460"/>
        <v>0</v>
      </c>
      <c r="Z172" s="407">
        <f t="shared" si="460"/>
        <v>0</v>
      </c>
      <c r="AA172" s="407">
        <f t="shared" si="460"/>
        <v>0</v>
      </c>
      <c r="AB172" s="407">
        <f t="shared" si="460"/>
        <v>0</v>
      </c>
      <c r="AC172" s="407">
        <f t="shared" si="460"/>
        <v>0</v>
      </c>
      <c r="AD172" s="407">
        <f t="shared" si="460"/>
        <v>9</v>
      </c>
      <c r="AE172" s="407">
        <f t="shared" si="460"/>
        <v>444252.81599999999</v>
      </c>
      <c r="AF172" s="407">
        <f t="shared" si="460"/>
        <v>0</v>
      </c>
      <c r="AG172" s="407">
        <f t="shared" si="460"/>
        <v>0</v>
      </c>
      <c r="AH172" s="156">
        <f t="shared" si="460"/>
        <v>55</v>
      </c>
      <c r="AI172" s="407">
        <f t="shared" si="460"/>
        <v>3466104.5999999996</v>
      </c>
      <c r="AJ172" s="407">
        <f t="shared" si="460"/>
        <v>0</v>
      </c>
      <c r="AK172" s="407">
        <f t="shared" si="460"/>
        <v>0</v>
      </c>
      <c r="AL172" s="156">
        <f t="shared" si="460"/>
        <v>0</v>
      </c>
      <c r="AM172" s="407">
        <f t="shared" si="460"/>
        <v>0</v>
      </c>
      <c r="AN172" s="156">
        <f t="shared" si="460"/>
        <v>0</v>
      </c>
      <c r="AO172" s="407">
        <f t="shared" si="460"/>
        <v>0</v>
      </c>
      <c r="AP172" s="407">
        <f t="shared" si="460"/>
        <v>0</v>
      </c>
      <c r="AQ172" s="407">
        <f t="shared" si="460"/>
        <v>0</v>
      </c>
      <c r="AR172" s="407">
        <f t="shared" si="460"/>
        <v>0</v>
      </c>
      <c r="AS172" s="407">
        <f t="shared" si="460"/>
        <v>0</v>
      </c>
      <c r="AT172" s="156">
        <f t="shared" si="460"/>
        <v>0</v>
      </c>
      <c r="AU172" s="407">
        <f t="shared" si="460"/>
        <v>0</v>
      </c>
      <c r="AV172" s="156">
        <f t="shared" si="460"/>
        <v>4</v>
      </c>
      <c r="AW172" s="407">
        <f t="shared" si="460"/>
        <v>164538.07999999999</v>
      </c>
      <c r="AX172" s="156">
        <f t="shared" si="460"/>
        <v>0</v>
      </c>
      <c r="AY172" s="407">
        <f t="shared" si="460"/>
        <v>0</v>
      </c>
      <c r="AZ172" s="156">
        <f t="shared" si="460"/>
        <v>0</v>
      </c>
      <c r="BA172" s="407">
        <f t="shared" si="460"/>
        <v>0</v>
      </c>
      <c r="BB172" s="156">
        <f t="shared" si="460"/>
        <v>0</v>
      </c>
      <c r="BC172" s="407">
        <f t="shared" si="460"/>
        <v>0</v>
      </c>
      <c r="BD172" s="156">
        <f t="shared" si="460"/>
        <v>0</v>
      </c>
      <c r="BE172" s="407">
        <f t="shared" si="460"/>
        <v>0</v>
      </c>
      <c r="BF172" s="156">
        <f t="shared" si="460"/>
        <v>0</v>
      </c>
      <c r="BG172" s="407">
        <f t="shared" si="460"/>
        <v>0</v>
      </c>
      <c r="BH172" s="156">
        <f t="shared" si="460"/>
        <v>0</v>
      </c>
      <c r="BI172" s="407">
        <f t="shared" si="460"/>
        <v>0</v>
      </c>
      <c r="BJ172" s="156">
        <f t="shared" si="460"/>
        <v>0</v>
      </c>
      <c r="BK172" s="407">
        <f t="shared" si="460"/>
        <v>0</v>
      </c>
      <c r="BL172" s="156">
        <f t="shared" si="460"/>
        <v>0</v>
      </c>
      <c r="BM172" s="407">
        <f t="shared" si="460"/>
        <v>0</v>
      </c>
      <c r="BN172" s="156">
        <f t="shared" si="460"/>
        <v>0</v>
      </c>
      <c r="BO172" s="407">
        <f t="shared" si="460"/>
        <v>0</v>
      </c>
      <c r="BP172" s="156">
        <f t="shared" si="460"/>
        <v>0</v>
      </c>
      <c r="BQ172" s="407">
        <f t="shared" si="460"/>
        <v>0</v>
      </c>
      <c r="BR172" s="156">
        <f t="shared" si="460"/>
        <v>0</v>
      </c>
      <c r="BS172" s="407">
        <f t="shared" si="460"/>
        <v>0</v>
      </c>
      <c r="BT172" s="156">
        <f t="shared" si="460"/>
        <v>0</v>
      </c>
      <c r="BU172" s="407">
        <f t="shared" si="460"/>
        <v>0</v>
      </c>
      <c r="BV172" s="352">
        <f t="shared" si="460"/>
        <v>0</v>
      </c>
      <c r="BW172" s="352">
        <f t="shared" si="460"/>
        <v>0</v>
      </c>
      <c r="BX172" s="156">
        <f t="shared" si="460"/>
        <v>0</v>
      </c>
      <c r="BY172" s="407">
        <f t="shared" si="460"/>
        <v>0</v>
      </c>
      <c r="BZ172" s="407">
        <f t="shared" si="460"/>
        <v>0</v>
      </c>
      <c r="CA172" s="407">
        <f t="shared" ref="CA172:EK172" si="461">SUM(CA173:CA180)</f>
        <v>0</v>
      </c>
      <c r="CB172" s="156">
        <f t="shared" si="461"/>
        <v>0</v>
      </c>
      <c r="CC172" s="407">
        <f t="shared" si="461"/>
        <v>0</v>
      </c>
      <c r="CD172" s="156">
        <f t="shared" si="461"/>
        <v>0</v>
      </c>
      <c r="CE172" s="407">
        <f t="shared" si="461"/>
        <v>0</v>
      </c>
      <c r="CF172" s="156">
        <f t="shared" si="461"/>
        <v>0</v>
      </c>
      <c r="CG172" s="407">
        <f t="shared" si="461"/>
        <v>0</v>
      </c>
      <c r="CH172" s="156">
        <f t="shared" si="461"/>
        <v>1</v>
      </c>
      <c r="CI172" s="407">
        <f t="shared" si="461"/>
        <v>41134.519999999997</v>
      </c>
      <c r="CJ172" s="407">
        <f t="shared" si="461"/>
        <v>0</v>
      </c>
      <c r="CK172" s="407">
        <f t="shared" si="461"/>
        <v>0</v>
      </c>
      <c r="CL172" s="156">
        <f t="shared" si="461"/>
        <v>0</v>
      </c>
      <c r="CM172" s="407">
        <f t="shared" si="461"/>
        <v>0</v>
      </c>
      <c r="CN172" s="156">
        <f t="shared" si="461"/>
        <v>0</v>
      </c>
      <c r="CO172" s="407">
        <f t="shared" si="461"/>
        <v>0</v>
      </c>
      <c r="CP172" s="407">
        <f t="shared" si="461"/>
        <v>0</v>
      </c>
      <c r="CQ172" s="407">
        <f t="shared" si="461"/>
        <v>0</v>
      </c>
      <c r="CR172" s="407">
        <f t="shared" si="461"/>
        <v>0</v>
      </c>
      <c r="CS172" s="407">
        <f t="shared" si="461"/>
        <v>0</v>
      </c>
      <c r="CT172" s="407">
        <f t="shared" si="461"/>
        <v>0</v>
      </c>
      <c r="CU172" s="407">
        <f t="shared" si="461"/>
        <v>0</v>
      </c>
      <c r="CV172" s="156">
        <f t="shared" si="461"/>
        <v>0</v>
      </c>
      <c r="CW172" s="407">
        <f t="shared" si="461"/>
        <v>0</v>
      </c>
      <c r="CX172" s="156">
        <f t="shared" si="461"/>
        <v>0</v>
      </c>
      <c r="CY172" s="407">
        <f t="shared" si="461"/>
        <v>0</v>
      </c>
      <c r="CZ172" s="156">
        <f t="shared" si="461"/>
        <v>0</v>
      </c>
      <c r="DA172" s="407">
        <f t="shared" si="461"/>
        <v>0</v>
      </c>
      <c r="DB172" s="407">
        <f t="shared" si="461"/>
        <v>0</v>
      </c>
      <c r="DC172" s="407">
        <f t="shared" si="461"/>
        <v>0</v>
      </c>
      <c r="DD172" s="156">
        <f t="shared" si="461"/>
        <v>0</v>
      </c>
      <c r="DE172" s="407">
        <f t="shared" si="461"/>
        <v>0</v>
      </c>
      <c r="DF172" s="156">
        <f t="shared" si="461"/>
        <v>0</v>
      </c>
      <c r="DG172" s="407">
        <f t="shared" si="461"/>
        <v>0</v>
      </c>
      <c r="DH172" s="156">
        <f t="shared" si="461"/>
        <v>0</v>
      </c>
      <c r="DI172" s="407">
        <f t="shared" si="461"/>
        <v>0</v>
      </c>
      <c r="DJ172" s="156">
        <f t="shared" si="461"/>
        <v>0</v>
      </c>
      <c r="DK172" s="407">
        <f t="shared" si="461"/>
        <v>0</v>
      </c>
      <c r="DL172" s="156">
        <f t="shared" si="461"/>
        <v>0</v>
      </c>
      <c r="DM172" s="407">
        <f t="shared" si="461"/>
        <v>0</v>
      </c>
      <c r="DN172" s="156">
        <f t="shared" si="461"/>
        <v>0</v>
      </c>
      <c r="DO172" s="407">
        <f t="shared" si="461"/>
        <v>0</v>
      </c>
      <c r="DP172" s="156">
        <f t="shared" si="461"/>
        <v>0</v>
      </c>
      <c r="DQ172" s="407">
        <f t="shared" si="461"/>
        <v>0</v>
      </c>
      <c r="DR172" s="156">
        <f t="shared" si="461"/>
        <v>0</v>
      </c>
      <c r="DS172" s="407">
        <f t="shared" si="461"/>
        <v>0</v>
      </c>
      <c r="DT172" s="156">
        <f t="shared" si="461"/>
        <v>0</v>
      </c>
      <c r="DU172" s="407">
        <f t="shared" si="461"/>
        <v>0</v>
      </c>
      <c r="DV172" s="156">
        <f t="shared" si="461"/>
        <v>0</v>
      </c>
      <c r="DW172" s="407">
        <f t="shared" si="461"/>
        <v>0</v>
      </c>
      <c r="DX172" s="156">
        <f t="shared" si="461"/>
        <v>0</v>
      </c>
      <c r="DY172" s="407">
        <f t="shared" si="461"/>
        <v>0</v>
      </c>
      <c r="DZ172" s="156">
        <f t="shared" si="461"/>
        <v>0</v>
      </c>
      <c r="EA172" s="407">
        <f t="shared" si="461"/>
        <v>0</v>
      </c>
      <c r="EB172" s="156">
        <f t="shared" si="461"/>
        <v>0</v>
      </c>
      <c r="EC172" s="407">
        <f t="shared" si="461"/>
        <v>0</v>
      </c>
      <c r="ED172" s="156">
        <f t="shared" si="461"/>
        <v>0</v>
      </c>
      <c r="EE172" s="407">
        <f t="shared" si="461"/>
        <v>0</v>
      </c>
      <c r="EF172" s="156">
        <f t="shared" si="461"/>
        <v>0</v>
      </c>
      <c r="EG172" s="407">
        <f t="shared" si="461"/>
        <v>0</v>
      </c>
      <c r="EH172" s="156">
        <f t="shared" si="461"/>
        <v>0</v>
      </c>
      <c r="EI172" s="407">
        <f t="shared" si="461"/>
        <v>0</v>
      </c>
      <c r="EJ172" s="156">
        <f t="shared" si="461"/>
        <v>0</v>
      </c>
      <c r="EK172" s="407">
        <f t="shared" si="461"/>
        <v>0</v>
      </c>
      <c r="EL172" s="407">
        <f>SUM(EL173:EL180)</f>
        <v>69</v>
      </c>
      <c r="EM172" s="407">
        <f>SUM(EM173:EM180)</f>
        <v>4116030.0159999998</v>
      </c>
    </row>
    <row r="173" spans="1:143" ht="30" x14ac:dyDescent="0.25">
      <c r="A173" s="91"/>
      <c r="B173" s="91">
        <v>120</v>
      </c>
      <c r="C173" s="245" t="s">
        <v>1149</v>
      </c>
      <c r="D173" s="92" t="s">
        <v>781</v>
      </c>
      <c r="E173" s="246">
        <v>13540</v>
      </c>
      <c r="F173" s="93">
        <v>2.11</v>
      </c>
      <c r="G173" s="93"/>
      <c r="H173" s="247">
        <v>1</v>
      </c>
      <c r="I173" s="248"/>
      <c r="J173" s="95">
        <v>1.4</v>
      </c>
      <c r="K173" s="95">
        <v>1.68</v>
      </c>
      <c r="L173" s="95">
        <v>2.23</v>
      </c>
      <c r="M173" s="96">
        <v>2.57</v>
      </c>
      <c r="N173" s="104"/>
      <c r="O173" s="400">
        <f t="shared" ref="O173:O180" si="462">N173*E173*F173*H173*J173*$O$10</f>
        <v>0</v>
      </c>
      <c r="P173" s="366"/>
      <c r="Q173" s="400">
        <f t="shared" ref="Q173:Q180" si="463">P173*E173*F173*H173*J173*$Q$10</f>
        <v>0</v>
      </c>
      <c r="R173" s="366"/>
      <c r="S173" s="357">
        <f t="shared" ref="S173:S180" si="464">R173*E173*F173*H173*J173*$S$10</f>
        <v>0</v>
      </c>
      <c r="T173" s="104"/>
      <c r="U173" s="400">
        <f t="shared" ref="U173:U180" si="465">SUM(T173*E173*F173*H173*J173*$U$10)</f>
        <v>0</v>
      </c>
      <c r="V173" s="104"/>
      <c r="W173" s="357">
        <f t="shared" ref="W173:W180" si="466">SUM(V173*E173*F173*H173*J173*$W$10)</f>
        <v>0</v>
      </c>
      <c r="X173" s="104"/>
      <c r="Y173" s="400">
        <f t="shared" ref="Y173:Y180" si="467">SUM(X173*E173*F173*H173*J173*$Y$10)</f>
        <v>0</v>
      </c>
      <c r="Z173" s="366"/>
      <c r="AA173" s="400">
        <f t="shared" ref="AA173:AA180" si="468">SUM(Z173*E173*F173*H173*J173*$AA$10)</f>
        <v>0</v>
      </c>
      <c r="AB173" s="366"/>
      <c r="AC173" s="400">
        <f t="shared" ref="AC173:AC180" si="469">SUM(AB173*E173*F173*H173*J173*$AC$10)</f>
        <v>0</v>
      </c>
      <c r="AD173" s="366"/>
      <c r="AE173" s="400">
        <f t="shared" ref="AE173:AE180" si="470">SUM(AD173*E173*F173*H173*K173*$AE$10)</f>
        <v>0</v>
      </c>
      <c r="AF173" s="366"/>
      <c r="AG173" s="400">
        <f t="shared" ref="AG173:AG180" si="471">SUM(AF173*E173*F173*H173*K173*$AG$10)</f>
        <v>0</v>
      </c>
      <c r="AH173" s="104"/>
      <c r="AI173" s="400">
        <f t="shared" ref="AI173:AI180" si="472">SUM(AH173*E173*F173*H173*J173*$AI$10)</f>
        <v>0</v>
      </c>
      <c r="AJ173" s="366"/>
      <c r="AK173" s="357">
        <f t="shared" ref="AK173:AK180" si="473">SUM(AJ173*E173*F173*H173*J173*$AK$10)</f>
        <v>0</v>
      </c>
      <c r="AL173" s="104"/>
      <c r="AM173" s="400">
        <f t="shared" ref="AM173:AM180" si="474">SUM(AL173*E173*F173*H173*J173*$AM$10)</f>
        <v>0</v>
      </c>
      <c r="AN173" s="97"/>
      <c r="AO173" s="400">
        <f t="shared" ref="AO173:AO180" si="475">SUM(AN173*E173*F173*H173*J173*$AO$10)</f>
        <v>0</v>
      </c>
      <c r="AP173" s="366"/>
      <c r="AQ173" s="400">
        <f t="shared" ref="AQ173:AQ180" si="476">SUM(E173*F173*H173*J173*AP173*$AQ$10)</f>
        <v>0</v>
      </c>
      <c r="AR173" s="366"/>
      <c r="AS173" s="400">
        <f t="shared" ref="AS173:AS180" si="477">SUM(AR173*E173*F173*H173*J173*$AS$10)</f>
        <v>0</v>
      </c>
      <c r="AT173" s="104"/>
      <c r="AU173" s="400">
        <f t="shared" ref="AU173:AU180" si="478">SUM(AT173*E173*F173*H173*J173*$AU$10)</f>
        <v>0</v>
      </c>
      <c r="AV173" s="104"/>
      <c r="AW173" s="357">
        <f t="shared" ref="AW173:AW180" si="479">SUM(AV173*E173*F173*H173*J173*$AW$10)</f>
        <v>0</v>
      </c>
      <c r="AX173" s="104"/>
      <c r="AY173" s="400">
        <f t="shared" ref="AY173:AY180" si="480">SUM(AX173*E173*F173*H173*J173*$AY$10)</f>
        <v>0</v>
      </c>
      <c r="AZ173" s="104"/>
      <c r="BA173" s="400">
        <f t="shared" ref="BA173:BA180" si="481">SUM(AZ173*E173*F173*H173*J173*$BA$10)</f>
        <v>0</v>
      </c>
      <c r="BB173" s="104"/>
      <c r="BC173" s="400">
        <f t="shared" ref="BC173:BC180" si="482">SUM(BB173*E173*F173*H173*J173*$BC$10)</f>
        <v>0</v>
      </c>
      <c r="BD173" s="104"/>
      <c r="BE173" s="400">
        <f t="shared" ref="BE173:BE180" si="483">SUM(BD173*E173*F173*H173*J173*$BE$10)</f>
        <v>0</v>
      </c>
      <c r="BF173" s="104"/>
      <c r="BG173" s="400">
        <f t="shared" ref="BG173:BG180" si="484">BF173*E173*F173*H173*J173*$BG$10</f>
        <v>0</v>
      </c>
      <c r="BH173" s="104"/>
      <c r="BI173" s="400">
        <f t="shared" ref="BI173:BI180" si="485">BH173*E173*F173*H173*J173*$BI$10</f>
        <v>0</v>
      </c>
      <c r="BJ173" s="104"/>
      <c r="BK173" s="400">
        <f t="shared" ref="BK173:BK180" si="486">BJ173*E173*F173*H173*J173*$BK$10</f>
        <v>0</v>
      </c>
      <c r="BL173" s="104"/>
      <c r="BM173" s="400">
        <f t="shared" ref="BM173:BM180" si="487">SUM(BL173*E173*F173*H173*J173*$BM$10)</f>
        <v>0</v>
      </c>
      <c r="BN173" s="104"/>
      <c r="BO173" s="400">
        <f t="shared" ref="BO173:BO180" si="488">SUM(BN173*E173*F173*H173*J173*$BO$10)</f>
        <v>0</v>
      </c>
      <c r="BP173" s="104"/>
      <c r="BQ173" s="400">
        <f t="shared" ref="BQ173:BQ180" si="489">SUM(BP173*E173*F173*H173*J173*$BQ$10)</f>
        <v>0</v>
      </c>
      <c r="BR173" s="104"/>
      <c r="BS173" s="400">
        <f t="shared" ref="BS173:BS180" si="490">SUM(BR173*E173*F173*H173*J173*$BS$10)</f>
        <v>0</v>
      </c>
      <c r="BT173" s="104"/>
      <c r="BU173" s="400">
        <f t="shared" ref="BU173:BU180" si="491">SUM(BT173*E173*F173*H173*J173*$BU$10)</f>
        <v>0</v>
      </c>
      <c r="BV173" s="350"/>
      <c r="BW173" s="329">
        <f t="shared" ref="BW173:BW180" si="492">BV173*E173*F173*H173*J173*$BW$10</f>
        <v>0</v>
      </c>
      <c r="BX173" s="104"/>
      <c r="BY173" s="400">
        <f t="shared" ref="BY173:BY180" si="493">SUM(BX173*E173*F173*H173*J173*$BY$10)</f>
        <v>0</v>
      </c>
      <c r="BZ173" s="366"/>
      <c r="CA173" s="400">
        <f t="shared" ref="CA173:CA180" si="494">SUM(BZ173*E173*F173*H173*J173*$CA$10)</f>
        <v>0</v>
      </c>
      <c r="CB173" s="104"/>
      <c r="CC173" s="400">
        <f t="shared" ref="CC173:CC180" si="495">SUM(CB173*E173*F173*H173*J173*$CC$10)</f>
        <v>0</v>
      </c>
      <c r="CD173" s="104"/>
      <c r="CE173" s="400">
        <f t="shared" ref="CE173:CE180" si="496">SUM(CD173*E173*F173*H173*J173*$CE$10)</f>
        <v>0</v>
      </c>
      <c r="CF173" s="104"/>
      <c r="CG173" s="400">
        <f t="shared" ref="CG173:CG180" si="497">CF173*E173*F173*H173*J173*$CG$10</f>
        <v>0</v>
      </c>
      <c r="CH173" s="415"/>
      <c r="CI173" s="400">
        <f t="shared" ref="CI173:CI180" si="498">SUM(CH173*E173*F173*H173*J173*$CI$10)</f>
        <v>0</v>
      </c>
      <c r="CJ173" s="366"/>
      <c r="CK173" s="400">
        <f t="shared" ref="CK173:CK180" si="499">SUM(CJ173*E173*F173*H173*K173*$CK$10)</f>
        <v>0</v>
      </c>
      <c r="CL173" s="104"/>
      <c r="CM173" s="400">
        <f t="shared" ref="CM173:CM180" si="500">SUM(CL173*E173*F173*H173*K173*$CM$10)</f>
        <v>0</v>
      </c>
      <c r="CN173" s="104"/>
      <c r="CO173" s="400">
        <f t="shared" ref="CO173:CO180" si="501">SUM(CN173*E173*F173*H173*K173*$CO$10)</f>
        <v>0</v>
      </c>
      <c r="CP173" s="366"/>
      <c r="CQ173" s="400">
        <f t="shared" ref="CQ173:CQ180" si="502">SUM(CP173*E173*F173*H173*K173*$CQ$10)</f>
        <v>0</v>
      </c>
      <c r="CR173" s="366"/>
      <c r="CS173" s="400">
        <f t="shared" ref="CS173:CS180" si="503">SUM(CR173*E173*F173*H173*K173*$CS$10)</f>
        <v>0</v>
      </c>
      <c r="CT173" s="366"/>
      <c r="CU173" s="400">
        <f t="shared" ref="CU173:CU180" si="504">SUM(CT173*E173*F173*H173*K173*$CU$10)</f>
        <v>0</v>
      </c>
      <c r="CV173" s="104"/>
      <c r="CW173" s="400">
        <f t="shared" ref="CW173:CW180" si="505">SUM(CV173*E173*F173*H173*K173*$CW$10)</f>
        <v>0</v>
      </c>
      <c r="CX173" s="104"/>
      <c r="CY173" s="400">
        <f t="shared" ref="CY173:CY180" si="506">SUM(CX173*E173*F173*H173*K173*$CY$10)</f>
        <v>0</v>
      </c>
      <c r="CZ173" s="104"/>
      <c r="DA173" s="400">
        <f t="shared" ref="DA173:DA180" si="507">SUM(CZ173*E173*F173*H173*K173*$DA$10)</f>
        <v>0</v>
      </c>
      <c r="DB173" s="366"/>
      <c r="DC173" s="400">
        <f t="shared" ref="DC173:DC180" si="508">SUM(DB173*E173*F173*H173*K173*$DC$10)</f>
        <v>0</v>
      </c>
      <c r="DD173" s="104"/>
      <c r="DE173" s="400">
        <f t="shared" ref="DE173:DE180" si="509">SUM(DD173*E173*F173*H173*K173*$DE$10)</f>
        <v>0</v>
      </c>
      <c r="DF173" s="104"/>
      <c r="DG173" s="400">
        <f t="shared" ref="DG173:DG180" si="510">SUM(DF173*E173*F173*H173*K173*$DG$10)</f>
        <v>0</v>
      </c>
      <c r="DH173" s="104"/>
      <c r="DI173" s="400">
        <f t="shared" ref="DI173:DI180" si="511">SUM(DH173*E173*F173*H173*K173*$DI$10)</f>
        <v>0</v>
      </c>
      <c r="DJ173" s="104"/>
      <c r="DK173" s="400">
        <f t="shared" ref="DK173:DK180" si="512">SUM(DJ173*E173*F173*H173*K173*$DK$10)</f>
        <v>0</v>
      </c>
      <c r="DL173" s="104"/>
      <c r="DM173" s="400">
        <f t="shared" ref="DM173:DM180" si="513">SUM(DL173*E173*F173*H173*K173*$DM$10)</f>
        <v>0</v>
      </c>
      <c r="DN173" s="104"/>
      <c r="DO173" s="400">
        <f t="shared" ref="DO173:DO180" si="514">DN173*E173*F173*H173*K173*$DO$10</f>
        <v>0</v>
      </c>
      <c r="DP173" s="104"/>
      <c r="DQ173" s="400">
        <f t="shared" ref="DQ173:DQ180" si="515">SUM(DP173*E173*F173*H173*K173*$DQ$10)</f>
        <v>0</v>
      </c>
      <c r="DR173" s="104"/>
      <c r="DS173" s="400">
        <f t="shared" ref="DS173:DS180" si="516">SUM(DR173*E173*F173*H173*K173*$DS$10)</f>
        <v>0</v>
      </c>
      <c r="DT173" s="104"/>
      <c r="DU173" s="400">
        <f t="shared" ref="DU173:DU180" si="517">SUM(DT173*E173*F173*H173*L173*$DU$10)</f>
        <v>0</v>
      </c>
      <c r="DV173" s="104"/>
      <c r="DW173" s="400">
        <f t="shared" ref="DW173:DW180" si="518">SUM(DV173*E173*F173*H173*M173*$DW$10)</f>
        <v>0</v>
      </c>
      <c r="DX173" s="97"/>
      <c r="DY173" s="400">
        <f t="shared" ref="DY173:DY180" si="519">SUM(DX173*E173*F173*H173*J173*$DY$10)</f>
        <v>0</v>
      </c>
      <c r="DZ173" s="97"/>
      <c r="EA173" s="401">
        <f t="shared" ref="EA173:EA180" si="520">SUM(DZ173*E173*F173*H173*J173*$EA$10)</f>
        <v>0</v>
      </c>
      <c r="EB173" s="104"/>
      <c r="EC173" s="400">
        <f t="shared" ref="EC173:EC180" si="521">SUM(EB173*E173*F173*H173*J173*$EC$10)</f>
        <v>0</v>
      </c>
      <c r="ED173" s="97"/>
      <c r="EE173" s="400">
        <f t="shared" ref="EE173:EE180" si="522">SUM(ED173*E173*F173*H173*J173*$EE$10)</f>
        <v>0</v>
      </c>
      <c r="EF173" s="97"/>
      <c r="EG173" s="400">
        <f t="shared" ref="EG173:EG180" si="523">EF173*E173*F173*H173*J173*$EG$10</f>
        <v>0</v>
      </c>
      <c r="EH173" s="97"/>
      <c r="EI173" s="400">
        <f t="shared" ref="EI173:EI180" si="524">EH173*E173*F173*H173*J173*$EI$10</f>
        <v>0</v>
      </c>
      <c r="EJ173" s="97"/>
      <c r="EK173" s="400"/>
      <c r="EL173" s="402">
        <f t="shared" ref="EL173:EM180" si="525">SUM(N173,X173,P173,R173,Z173,T173,V173,AB173,AD173,AF173,AH173,AJ173,AP173,AR173,AT173,AN173,CJ173,CP173,CT173,BX173,BZ173,CZ173,DB173,DD173,DF173,DH173,DJ173,DL173,AV173,AL173,AX173,AZ173,BB173,BD173,BF173,BH173,BJ173,BL173,BN173,BP173,BR173,EB173,ED173,DX173,DZ173,BT173,BV173,CR173,CL173,CN173,CV173,CX173,CB173,CD173,CF173,CH173,DN173,DP173,DR173,DT173,DV173,EF173,EH173,EJ173)</f>
        <v>0</v>
      </c>
      <c r="EM173" s="402">
        <f t="shared" si="525"/>
        <v>0</v>
      </c>
    </row>
    <row r="174" spans="1:143" ht="30" x14ac:dyDescent="0.25">
      <c r="A174" s="91"/>
      <c r="B174" s="91">
        <v>121</v>
      </c>
      <c r="C174" s="245" t="s">
        <v>1150</v>
      </c>
      <c r="D174" s="92" t="s">
        <v>783</v>
      </c>
      <c r="E174" s="246">
        <v>13540</v>
      </c>
      <c r="F174" s="93">
        <v>3.55</v>
      </c>
      <c r="G174" s="93"/>
      <c r="H174" s="247">
        <v>1</v>
      </c>
      <c r="I174" s="248"/>
      <c r="J174" s="95">
        <v>1.4</v>
      </c>
      <c r="K174" s="95">
        <v>1.68</v>
      </c>
      <c r="L174" s="95">
        <v>2.23</v>
      </c>
      <c r="M174" s="96">
        <v>2.57</v>
      </c>
      <c r="N174" s="104"/>
      <c r="O174" s="400">
        <f t="shared" si="462"/>
        <v>0</v>
      </c>
      <c r="P174" s="366"/>
      <c r="Q174" s="400">
        <f t="shared" si="463"/>
        <v>0</v>
      </c>
      <c r="R174" s="366"/>
      <c r="S174" s="357">
        <f t="shared" si="464"/>
        <v>0</v>
      </c>
      <c r="T174" s="104"/>
      <c r="U174" s="400">
        <f t="shared" si="465"/>
        <v>0</v>
      </c>
      <c r="V174" s="104"/>
      <c r="W174" s="357">
        <f t="shared" si="466"/>
        <v>0</v>
      </c>
      <c r="X174" s="104"/>
      <c r="Y174" s="400">
        <f t="shared" si="467"/>
        <v>0</v>
      </c>
      <c r="Z174" s="366"/>
      <c r="AA174" s="400">
        <f t="shared" si="468"/>
        <v>0</v>
      </c>
      <c r="AB174" s="366"/>
      <c r="AC174" s="400">
        <f t="shared" si="469"/>
        <v>0</v>
      </c>
      <c r="AD174" s="366"/>
      <c r="AE174" s="400">
        <f t="shared" si="470"/>
        <v>0</v>
      </c>
      <c r="AF174" s="366"/>
      <c r="AG174" s="400">
        <f t="shared" si="471"/>
        <v>0</v>
      </c>
      <c r="AH174" s="104">
        <v>15</v>
      </c>
      <c r="AI174" s="400">
        <f t="shared" si="472"/>
        <v>1009406.9999999999</v>
      </c>
      <c r="AJ174" s="366"/>
      <c r="AK174" s="357">
        <f t="shared" si="473"/>
        <v>0</v>
      </c>
      <c r="AL174" s="104"/>
      <c r="AM174" s="400">
        <f t="shared" si="474"/>
        <v>0</v>
      </c>
      <c r="AN174" s="97"/>
      <c r="AO174" s="400">
        <f t="shared" si="475"/>
        <v>0</v>
      </c>
      <c r="AP174" s="366"/>
      <c r="AQ174" s="400">
        <f t="shared" si="476"/>
        <v>0</v>
      </c>
      <c r="AR174" s="366"/>
      <c r="AS174" s="400">
        <f t="shared" si="477"/>
        <v>0</v>
      </c>
      <c r="AT174" s="104"/>
      <c r="AU174" s="400">
        <f t="shared" si="478"/>
        <v>0</v>
      </c>
      <c r="AV174" s="104"/>
      <c r="AW174" s="357">
        <f t="shared" si="479"/>
        <v>0</v>
      </c>
      <c r="AX174" s="104"/>
      <c r="AY174" s="400">
        <f t="shared" si="480"/>
        <v>0</v>
      </c>
      <c r="AZ174" s="104"/>
      <c r="BA174" s="400">
        <f t="shared" si="481"/>
        <v>0</v>
      </c>
      <c r="BB174" s="104"/>
      <c r="BC174" s="400">
        <f t="shared" si="482"/>
        <v>0</v>
      </c>
      <c r="BD174" s="104"/>
      <c r="BE174" s="400">
        <f t="shared" si="483"/>
        <v>0</v>
      </c>
      <c r="BF174" s="104"/>
      <c r="BG174" s="400">
        <f t="shared" si="484"/>
        <v>0</v>
      </c>
      <c r="BH174" s="104"/>
      <c r="BI174" s="400">
        <f t="shared" si="485"/>
        <v>0</v>
      </c>
      <c r="BJ174" s="104"/>
      <c r="BK174" s="400">
        <f t="shared" si="486"/>
        <v>0</v>
      </c>
      <c r="BL174" s="104"/>
      <c r="BM174" s="400">
        <f t="shared" si="487"/>
        <v>0</v>
      </c>
      <c r="BN174" s="104"/>
      <c r="BO174" s="400">
        <f t="shared" si="488"/>
        <v>0</v>
      </c>
      <c r="BP174" s="104"/>
      <c r="BQ174" s="400">
        <f t="shared" si="489"/>
        <v>0</v>
      </c>
      <c r="BR174" s="104"/>
      <c r="BS174" s="400">
        <f t="shared" si="490"/>
        <v>0</v>
      </c>
      <c r="BT174" s="104"/>
      <c r="BU174" s="400">
        <f t="shared" si="491"/>
        <v>0</v>
      </c>
      <c r="BV174" s="350"/>
      <c r="BW174" s="329">
        <f t="shared" si="492"/>
        <v>0</v>
      </c>
      <c r="BX174" s="104"/>
      <c r="BY174" s="400">
        <f t="shared" si="493"/>
        <v>0</v>
      </c>
      <c r="BZ174" s="366"/>
      <c r="CA174" s="400">
        <f t="shared" si="494"/>
        <v>0</v>
      </c>
      <c r="CB174" s="104"/>
      <c r="CC174" s="400">
        <f t="shared" si="495"/>
        <v>0</v>
      </c>
      <c r="CD174" s="104"/>
      <c r="CE174" s="400">
        <f t="shared" si="496"/>
        <v>0</v>
      </c>
      <c r="CF174" s="104"/>
      <c r="CG174" s="400">
        <f t="shared" si="497"/>
        <v>0</v>
      </c>
      <c r="CH174" s="416"/>
      <c r="CI174" s="400">
        <f t="shared" si="498"/>
        <v>0</v>
      </c>
      <c r="CJ174" s="366"/>
      <c r="CK174" s="400">
        <f t="shared" si="499"/>
        <v>0</v>
      </c>
      <c r="CL174" s="104"/>
      <c r="CM174" s="400">
        <f t="shared" si="500"/>
        <v>0</v>
      </c>
      <c r="CN174" s="104"/>
      <c r="CO174" s="400">
        <f t="shared" si="501"/>
        <v>0</v>
      </c>
      <c r="CP174" s="366"/>
      <c r="CQ174" s="400">
        <f t="shared" si="502"/>
        <v>0</v>
      </c>
      <c r="CR174" s="366"/>
      <c r="CS174" s="400">
        <f t="shared" si="503"/>
        <v>0</v>
      </c>
      <c r="CT174" s="366"/>
      <c r="CU174" s="400">
        <f t="shared" si="504"/>
        <v>0</v>
      </c>
      <c r="CV174" s="104"/>
      <c r="CW174" s="400">
        <f t="shared" si="505"/>
        <v>0</v>
      </c>
      <c r="CX174" s="104"/>
      <c r="CY174" s="400">
        <f t="shared" si="506"/>
        <v>0</v>
      </c>
      <c r="CZ174" s="104"/>
      <c r="DA174" s="400">
        <f t="shared" si="507"/>
        <v>0</v>
      </c>
      <c r="DB174" s="366"/>
      <c r="DC174" s="400">
        <f t="shared" si="508"/>
        <v>0</v>
      </c>
      <c r="DD174" s="104"/>
      <c r="DE174" s="400">
        <f t="shared" si="509"/>
        <v>0</v>
      </c>
      <c r="DF174" s="104"/>
      <c r="DG174" s="400">
        <f t="shared" si="510"/>
        <v>0</v>
      </c>
      <c r="DH174" s="104"/>
      <c r="DI174" s="400">
        <f t="shared" si="511"/>
        <v>0</v>
      </c>
      <c r="DJ174" s="104"/>
      <c r="DK174" s="400">
        <f t="shared" si="512"/>
        <v>0</v>
      </c>
      <c r="DL174" s="104"/>
      <c r="DM174" s="400">
        <f t="shared" si="513"/>
        <v>0</v>
      </c>
      <c r="DN174" s="104"/>
      <c r="DO174" s="400">
        <f t="shared" si="514"/>
        <v>0</v>
      </c>
      <c r="DP174" s="104"/>
      <c r="DQ174" s="400">
        <f t="shared" si="515"/>
        <v>0</v>
      </c>
      <c r="DR174" s="104"/>
      <c r="DS174" s="400">
        <f t="shared" si="516"/>
        <v>0</v>
      </c>
      <c r="DT174" s="104"/>
      <c r="DU174" s="400">
        <f t="shared" si="517"/>
        <v>0</v>
      </c>
      <c r="DV174" s="104"/>
      <c r="DW174" s="400">
        <f t="shared" si="518"/>
        <v>0</v>
      </c>
      <c r="DX174" s="97"/>
      <c r="DY174" s="400">
        <f t="shared" si="519"/>
        <v>0</v>
      </c>
      <c r="DZ174" s="97"/>
      <c r="EA174" s="401">
        <f t="shared" si="520"/>
        <v>0</v>
      </c>
      <c r="EB174" s="104"/>
      <c r="EC174" s="400">
        <f t="shared" si="521"/>
        <v>0</v>
      </c>
      <c r="ED174" s="97"/>
      <c r="EE174" s="400">
        <f t="shared" si="522"/>
        <v>0</v>
      </c>
      <c r="EF174" s="97"/>
      <c r="EG174" s="400">
        <f t="shared" si="523"/>
        <v>0</v>
      </c>
      <c r="EH174" s="97"/>
      <c r="EI174" s="400">
        <f t="shared" si="524"/>
        <v>0</v>
      </c>
      <c r="EJ174" s="97"/>
      <c r="EK174" s="400">
        <f>EJ174*E174*F174*H174*K174*EK10</f>
        <v>0</v>
      </c>
      <c r="EL174" s="402">
        <f t="shared" si="525"/>
        <v>15</v>
      </c>
      <c r="EM174" s="402">
        <f t="shared" si="525"/>
        <v>1009406.9999999999</v>
      </c>
    </row>
    <row r="175" spans="1:143" s="355" customFormat="1" ht="30" x14ac:dyDescent="0.25">
      <c r="A175" s="91"/>
      <c r="B175" s="91">
        <v>122</v>
      </c>
      <c r="C175" s="245" t="s">
        <v>1151</v>
      </c>
      <c r="D175" s="168" t="s">
        <v>791</v>
      </c>
      <c r="E175" s="246">
        <v>13540</v>
      </c>
      <c r="F175" s="93">
        <v>1.57</v>
      </c>
      <c r="G175" s="93"/>
      <c r="H175" s="247">
        <v>1</v>
      </c>
      <c r="I175" s="248"/>
      <c r="J175" s="95">
        <v>1.4</v>
      </c>
      <c r="K175" s="95">
        <v>1.68</v>
      </c>
      <c r="L175" s="95">
        <v>2.23</v>
      </c>
      <c r="M175" s="96">
        <v>2.57</v>
      </c>
      <c r="N175" s="104"/>
      <c r="O175" s="400">
        <f t="shared" si="462"/>
        <v>0</v>
      </c>
      <c r="P175" s="357"/>
      <c r="Q175" s="400">
        <f t="shared" si="463"/>
        <v>0</v>
      </c>
      <c r="R175" s="366"/>
      <c r="S175" s="357">
        <f t="shared" si="464"/>
        <v>0</v>
      </c>
      <c r="T175" s="104"/>
      <c r="U175" s="400">
        <f t="shared" si="465"/>
        <v>0</v>
      </c>
      <c r="V175" s="104"/>
      <c r="W175" s="357">
        <f t="shared" si="466"/>
        <v>0</v>
      </c>
      <c r="X175" s="104"/>
      <c r="Y175" s="400">
        <f t="shared" si="467"/>
        <v>0</v>
      </c>
      <c r="Z175" s="366"/>
      <c r="AA175" s="400">
        <f t="shared" si="468"/>
        <v>0</v>
      </c>
      <c r="AB175" s="366"/>
      <c r="AC175" s="400">
        <f t="shared" si="469"/>
        <v>0</v>
      </c>
      <c r="AD175" s="366"/>
      <c r="AE175" s="400">
        <f t="shared" si="470"/>
        <v>0</v>
      </c>
      <c r="AF175" s="366"/>
      <c r="AG175" s="400">
        <f t="shared" si="471"/>
        <v>0</v>
      </c>
      <c r="AH175" s="104"/>
      <c r="AI175" s="400">
        <f t="shared" si="472"/>
        <v>0</v>
      </c>
      <c r="AJ175" s="366"/>
      <c r="AK175" s="357">
        <f t="shared" si="473"/>
        <v>0</v>
      </c>
      <c r="AL175" s="104"/>
      <c r="AM175" s="400">
        <f t="shared" si="474"/>
        <v>0</v>
      </c>
      <c r="AN175" s="113"/>
      <c r="AO175" s="400">
        <f t="shared" si="475"/>
        <v>0</v>
      </c>
      <c r="AP175" s="366"/>
      <c r="AQ175" s="400">
        <f t="shared" si="476"/>
        <v>0</v>
      </c>
      <c r="AR175" s="366"/>
      <c r="AS175" s="400">
        <f t="shared" si="477"/>
        <v>0</v>
      </c>
      <c r="AT175" s="104"/>
      <c r="AU175" s="400">
        <f t="shared" si="478"/>
        <v>0</v>
      </c>
      <c r="AV175" s="104"/>
      <c r="AW175" s="357">
        <f t="shared" si="479"/>
        <v>0</v>
      </c>
      <c r="AX175" s="104"/>
      <c r="AY175" s="400">
        <f t="shared" si="480"/>
        <v>0</v>
      </c>
      <c r="AZ175" s="104"/>
      <c r="BA175" s="400">
        <f t="shared" si="481"/>
        <v>0</v>
      </c>
      <c r="BB175" s="104"/>
      <c r="BC175" s="400">
        <f t="shared" si="482"/>
        <v>0</v>
      </c>
      <c r="BD175" s="104"/>
      <c r="BE175" s="400">
        <f t="shared" si="483"/>
        <v>0</v>
      </c>
      <c r="BF175" s="104"/>
      <c r="BG175" s="400">
        <f t="shared" si="484"/>
        <v>0</v>
      </c>
      <c r="BH175" s="104"/>
      <c r="BI175" s="400">
        <f t="shared" si="485"/>
        <v>0</v>
      </c>
      <c r="BJ175" s="104"/>
      <c r="BK175" s="400">
        <f t="shared" si="486"/>
        <v>0</v>
      </c>
      <c r="BL175" s="104"/>
      <c r="BM175" s="400">
        <f t="shared" si="487"/>
        <v>0</v>
      </c>
      <c r="BN175" s="104"/>
      <c r="BO175" s="400">
        <f t="shared" si="488"/>
        <v>0</v>
      </c>
      <c r="BP175" s="104"/>
      <c r="BQ175" s="400">
        <f t="shared" si="489"/>
        <v>0</v>
      </c>
      <c r="BR175" s="104"/>
      <c r="BS175" s="400">
        <f t="shared" si="490"/>
        <v>0</v>
      </c>
      <c r="BT175" s="104"/>
      <c r="BU175" s="400">
        <f t="shared" si="491"/>
        <v>0</v>
      </c>
      <c r="BV175" s="350"/>
      <c r="BW175" s="329">
        <f t="shared" si="492"/>
        <v>0</v>
      </c>
      <c r="BX175" s="104"/>
      <c r="BY175" s="400">
        <f t="shared" si="493"/>
        <v>0</v>
      </c>
      <c r="BZ175" s="366"/>
      <c r="CA175" s="400">
        <f t="shared" si="494"/>
        <v>0</v>
      </c>
      <c r="CB175" s="104"/>
      <c r="CC175" s="400">
        <f t="shared" si="495"/>
        <v>0</v>
      </c>
      <c r="CD175" s="104"/>
      <c r="CE175" s="400">
        <f t="shared" si="496"/>
        <v>0</v>
      </c>
      <c r="CF175" s="104"/>
      <c r="CG175" s="400">
        <f t="shared" si="497"/>
        <v>0</v>
      </c>
      <c r="CH175" s="415"/>
      <c r="CI175" s="400">
        <f t="shared" si="498"/>
        <v>0</v>
      </c>
      <c r="CJ175" s="366"/>
      <c r="CK175" s="400">
        <f t="shared" si="499"/>
        <v>0</v>
      </c>
      <c r="CL175" s="104"/>
      <c r="CM175" s="400">
        <f t="shared" si="500"/>
        <v>0</v>
      </c>
      <c r="CN175" s="104"/>
      <c r="CO175" s="400">
        <f t="shared" si="501"/>
        <v>0</v>
      </c>
      <c r="CP175" s="366"/>
      <c r="CQ175" s="400">
        <f t="shared" si="502"/>
        <v>0</v>
      </c>
      <c r="CR175" s="366"/>
      <c r="CS175" s="400">
        <f t="shared" si="503"/>
        <v>0</v>
      </c>
      <c r="CT175" s="366"/>
      <c r="CU175" s="400">
        <f t="shared" si="504"/>
        <v>0</v>
      </c>
      <c r="CV175" s="104"/>
      <c r="CW175" s="400">
        <f t="shared" si="505"/>
        <v>0</v>
      </c>
      <c r="CX175" s="104"/>
      <c r="CY175" s="400">
        <f t="shared" si="506"/>
        <v>0</v>
      </c>
      <c r="CZ175" s="104"/>
      <c r="DA175" s="400">
        <f t="shared" si="507"/>
        <v>0</v>
      </c>
      <c r="DB175" s="366"/>
      <c r="DC175" s="400">
        <f t="shared" si="508"/>
        <v>0</v>
      </c>
      <c r="DD175" s="104"/>
      <c r="DE175" s="400">
        <f t="shared" si="509"/>
        <v>0</v>
      </c>
      <c r="DF175" s="104"/>
      <c r="DG175" s="400">
        <f t="shared" si="510"/>
        <v>0</v>
      </c>
      <c r="DH175" s="104"/>
      <c r="DI175" s="400">
        <f t="shared" si="511"/>
        <v>0</v>
      </c>
      <c r="DJ175" s="104"/>
      <c r="DK175" s="400">
        <f t="shared" si="512"/>
        <v>0</v>
      </c>
      <c r="DL175" s="104"/>
      <c r="DM175" s="400">
        <f t="shared" si="513"/>
        <v>0</v>
      </c>
      <c r="DN175" s="104"/>
      <c r="DO175" s="400">
        <f t="shared" si="514"/>
        <v>0</v>
      </c>
      <c r="DP175" s="104"/>
      <c r="DQ175" s="400">
        <f t="shared" si="515"/>
        <v>0</v>
      </c>
      <c r="DR175" s="104"/>
      <c r="DS175" s="400">
        <f t="shared" si="516"/>
        <v>0</v>
      </c>
      <c r="DT175" s="104"/>
      <c r="DU175" s="400">
        <f t="shared" si="517"/>
        <v>0</v>
      </c>
      <c r="DV175" s="104"/>
      <c r="DW175" s="400">
        <f t="shared" si="518"/>
        <v>0</v>
      </c>
      <c r="DX175" s="113"/>
      <c r="DY175" s="400">
        <f t="shared" si="519"/>
        <v>0</v>
      </c>
      <c r="DZ175" s="97"/>
      <c r="EA175" s="401">
        <f t="shared" si="520"/>
        <v>0</v>
      </c>
      <c r="EB175" s="104"/>
      <c r="EC175" s="400">
        <f t="shared" si="521"/>
        <v>0</v>
      </c>
      <c r="ED175" s="97"/>
      <c r="EE175" s="400">
        <f t="shared" si="522"/>
        <v>0</v>
      </c>
      <c r="EF175" s="97"/>
      <c r="EG175" s="400">
        <f t="shared" si="523"/>
        <v>0</v>
      </c>
      <c r="EH175" s="97"/>
      <c r="EI175" s="400">
        <f t="shared" si="524"/>
        <v>0</v>
      </c>
      <c r="EJ175" s="97"/>
      <c r="EK175" s="400"/>
      <c r="EL175" s="402">
        <f t="shared" si="525"/>
        <v>0</v>
      </c>
      <c r="EM175" s="402">
        <f t="shared" si="525"/>
        <v>0</v>
      </c>
    </row>
    <row r="176" spans="1:143" ht="30" x14ac:dyDescent="0.25">
      <c r="A176" s="91"/>
      <c r="B176" s="91">
        <v>123</v>
      </c>
      <c r="C176" s="245" t="s">
        <v>1152</v>
      </c>
      <c r="D176" s="168" t="s">
        <v>793</v>
      </c>
      <c r="E176" s="246">
        <v>13540</v>
      </c>
      <c r="F176" s="93">
        <v>2.2599999999999998</v>
      </c>
      <c r="G176" s="93"/>
      <c r="H176" s="247">
        <v>1</v>
      </c>
      <c r="I176" s="248"/>
      <c r="J176" s="95">
        <v>1.4</v>
      </c>
      <c r="K176" s="95">
        <v>1.68</v>
      </c>
      <c r="L176" s="95">
        <v>2.23</v>
      </c>
      <c r="M176" s="96">
        <v>2.57</v>
      </c>
      <c r="N176" s="104"/>
      <c r="O176" s="400">
        <f t="shared" si="462"/>
        <v>0</v>
      </c>
      <c r="P176" s="366"/>
      <c r="Q176" s="400">
        <f t="shared" si="463"/>
        <v>0</v>
      </c>
      <c r="R176" s="366"/>
      <c r="S176" s="357">
        <f t="shared" si="464"/>
        <v>0</v>
      </c>
      <c r="T176" s="104"/>
      <c r="U176" s="400">
        <f t="shared" si="465"/>
        <v>0</v>
      </c>
      <c r="V176" s="104"/>
      <c r="W176" s="357">
        <f t="shared" si="466"/>
        <v>0</v>
      </c>
      <c r="X176" s="104"/>
      <c r="Y176" s="400">
        <f t="shared" si="467"/>
        <v>0</v>
      </c>
      <c r="Z176" s="366"/>
      <c r="AA176" s="400">
        <f t="shared" si="468"/>
        <v>0</v>
      </c>
      <c r="AB176" s="366"/>
      <c r="AC176" s="400">
        <f t="shared" si="469"/>
        <v>0</v>
      </c>
      <c r="AD176" s="366"/>
      <c r="AE176" s="400">
        <f t="shared" si="470"/>
        <v>0</v>
      </c>
      <c r="AF176" s="366"/>
      <c r="AG176" s="400">
        <f t="shared" si="471"/>
        <v>0</v>
      </c>
      <c r="AH176" s="104"/>
      <c r="AI176" s="400">
        <f t="shared" si="472"/>
        <v>0</v>
      </c>
      <c r="AJ176" s="366"/>
      <c r="AK176" s="357">
        <f t="shared" si="473"/>
        <v>0</v>
      </c>
      <c r="AL176" s="104"/>
      <c r="AM176" s="400">
        <f t="shared" si="474"/>
        <v>0</v>
      </c>
      <c r="AN176" s="97"/>
      <c r="AO176" s="400">
        <f t="shared" si="475"/>
        <v>0</v>
      </c>
      <c r="AP176" s="366"/>
      <c r="AQ176" s="400">
        <f t="shared" si="476"/>
        <v>0</v>
      </c>
      <c r="AR176" s="366"/>
      <c r="AS176" s="400">
        <f t="shared" si="477"/>
        <v>0</v>
      </c>
      <c r="AT176" s="104"/>
      <c r="AU176" s="400">
        <f t="shared" si="478"/>
        <v>0</v>
      </c>
      <c r="AV176" s="104"/>
      <c r="AW176" s="357">
        <f t="shared" si="479"/>
        <v>0</v>
      </c>
      <c r="AX176" s="104"/>
      <c r="AY176" s="400">
        <f t="shared" si="480"/>
        <v>0</v>
      </c>
      <c r="AZ176" s="104"/>
      <c r="BA176" s="400">
        <f t="shared" si="481"/>
        <v>0</v>
      </c>
      <c r="BB176" s="104"/>
      <c r="BC176" s="400">
        <f t="shared" si="482"/>
        <v>0</v>
      </c>
      <c r="BD176" s="104"/>
      <c r="BE176" s="400">
        <f t="shared" si="483"/>
        <v>0</v>
      </c>
      <c r="BF176" s="104"/>
      <c r="BG176" s="400">
        <f t="shared" si="484"/>
        <v>0</v>
      </c>
      <c r="BH176" s="104"/>
      <c r="BI176" s="400">
        <f t="shared" si="485"/>
        <v>0</v>
      </c>
      <c r="BJ176" s="104"/>
      <c r="BK176" s="400">
        <f t="shared" si="486"/>
        <v>0</v>
      </c>
      <c r="BL176" s="104"/>
      <c r="BM176" s="400">
        <f t="shared" si="487"/>
        <v>0</v>
      </c>
      <c r="BN176" s="104"/>
      <c r="BO176" s="400">
        <f t="shared" si="488"/>
        <v>0</v>
      </c>
      <c r="BP176" s="104"/>
      <c r="BQ176" s="400">
        <f t="shared" si="489"/>
        <v>0</v>
      </c>
      <c r="BR176" s="104"/>
      <c r="BS176" s="400">
        <f t="shared" si="490"/>
        <v>0</v>
      </c>
      <c r="BT176" s="104"/>
      <c r="BU176" s="400">
        <f t="shared" si="491"/>
        <v>0</v>
      </c>
      <c r="BV176" s="350"/>
      <c r="BW176" s="329">
        <f t="shared" si="492"/>
        <v>0</v>
      </c>
      <c r="BX176" s="104"/>
      <c r="BY176" s="400">
        <f t="shared" si="493"/>
        <v>0</v>
      </c>
      <c r="BZ176" s="366"/>
      <c r="CA176" s="400">
        <f t="shared" si="494"/>
        <v>0</v>
      </c>
      <c r="CB176" s="104"/>
      <c r="CC176" s="400">
        <f t="shared" si="495"/>
        <v>0</v>
      </c>
      <c r="CD176" s="104"/>
      <c r="CE176" s="400">
        <f t="shared" si="496"/>
        <v>0</v>
      </c>
      <c r="CF176" s="104"/>
      <c r="CG176" s="400">
        <f t="shared" si="497"/>
        <v>0</v>
      </c>
      <c r="CH176" s="415"/>
      <c r="CI176" s="400">
        <f t="shared" si="498"/>
        <v>0</v>
      </c>
      <c r="CJ176" s="366"/>
      <c r="CK176" s="400">
        <f t="shared" si="499"/>
        <v>0</v>
      </c>
      <c r="CL176" s="104"/>
      <c r="CM176" s="400">
        <f t="shared" si="500"/>
        <v>0</v>
      </c>
      <c r="CN176" s="104"/>
      <c r="CO176" s="400">
        <f t="shared" si="501"/>
        <v>0</v>
      </c>
      <c r="CP176" s="366"/>
      <c r="CQ176" s="400">
        <f t="shared" si="502"/>
        <v>0</v>
      </c>
      <c r="CR176" s="366"/>
      <c r="CS176" s="400">
        <f t="shared" si="503"/>
        <v>0</v>
      </c>
      <c r="CT176" s="366"/>
      <c r="CU176" s="400">
        <f t="shared" si="504"/>
        <v>0</v>
      </c>
      <c r="CV176" s="104"/>
      <c r="CW176" s="400">
        <f t="shared" si="505"/>
        <v>0</v>
      </c>
      <c r="CX176" s="104"/>
      <c r="CY176" s="400">
        <f t="shared" si="506"/>
        <v>0</v>
      </c>
      <c r="CZ176" s="104"/>
      <c r="DA176" s="400">
        <f t="shared" si="507"/>
        <v>0</v>
      </c>
      <c r="DB176" s="366"/>
      <c r="DC176" s="400">
        <f t="shared" si="508"/>
        <v>0</v>
      </c>
      <c r="DD176" s="104"/>
      <c r="DE176" s="400">
        <f t="shared" si="509"/>
        <v>0</v>
      </c>
      <c r="DF176" s="104"/>
      <c r="DG176" s="400">
        <f t="shared" si="510"/>
        <v>0</v>
      </c>
      <c r="DH176" s="104"/>
      <c r="DI176" s="400">
        <f t="shared" si="511"/>
        <v>0</v>
      </c>
      <c r="DJ176" s="104"/>
      <c r="DK176" s="400">
        <f t="shared" si="512"/>
        <v>0</v>
      </c>
      <c r="DL176" s="104"/>
      <c r="DM176" s="400">
        <f t="shared" si="513"/>
        <v>0</v>
      </c>
      <c r="DN176" s="104"/>
      <c r="DO176" s="400">
        <f t="shared" si="514"/>
        <v>0</v>
      </c>
      <c r="DP176" s="104"/>
      <c r="DQ176" s="400">
        <f t="shared" si="515"/>
        <v>0</v>
      </c>
      <c r="DR176" s="104"/>
      <c r="DS176" s="400">
        <f t="shared" si="516"/>
        <v>0</v>
      </c>
      <c r="DT176" s="104"/>
      <c r="DU176" s="400">
        <f t="shared" si="517"/>
        <v>0</v>
      </c>
      <c r="DV176" s="104"/>
      <c r="DW176" s="400">
        <f t="shared" si="518"/>
        <v>0</v>
      </c>
      <c r="DX176" s="97"/>
      <c r="DY176" s="400">
        <f t="shared" si="519"/>
        <v>0</v>
      </c>
      <c r="DZ176" s="97"/>
      <c r="EA176" s="401">
        <f t="shared" si="520"/>
        <v>0</v>
      </c>
      <c r="EB176" s="104"/>
      <c r="EC176" s="400">
        <f t="shared" si="521"/>
        <v>0</v>
      </c>
      <c r="ED176" s="97"/>
      <c r="EE176" s="400">
        <f t="shared" si="522"/>
        <v>0</v>
      </c>
      <c r="EF176" s="97"/>
      <c r="EG176" s="400">
        <f t="shared" si="523"/>
        <v>0</v>
      </c>
      <c r="EH176" s="97"/>
      <c r="EI176" s="400">
        <f t="shared" si="524"/>
        <v>0</v>
      </c>
      <c r="EJ176" s="97"/>
      <c r="EK176" s="400"/>
      <c r="EL176" s="402">
        <f t="shared" si="525"/>
        <v>0</v>
      </c>
      <c r="EM176" s="402">
        <f t="shared" si="525"/>
        <v>0</v>
      </c>
    </row>
    <row r="177" spans="1:143" ht="30" x14ac:dyDescent="0.25">
      <c r="A177" s="91"/>
      <c r="B177" s="91">
        <v>124</v>
      </c>
      <c r="C177" s="245" t="s">
        <v>1153</v>
      </c>
      <c r="D177" s="168" t="s">
        <v>795</v>
      </c>
      <c r="E177" s="246">
        <v>13540</v>
      </c>
      <c r="F177" s="93">
        <v>3.24</v>
      </c>
      <c r="G177" s="93"/>
      <c r="H177" s="247">
        <v>1</v>
      </c>
      <c r="I177" s="248"/>
      <c r="J177" s="95">
        <v>1.4</v>
      </c>
      <c r="K177" s="95">
        <v>1.68</v>
      </c>
      <c r="L177" s="95">
        <v>2.23</v>
      </c>
      <c r="M177" s="96">
        <v>2.57</v>
      </c>
      <c r="N177" s="104"/>
      <c r="O177" s="400">
        <f t="shared" si="462"/>
        <v>0</v>
      </c>
      <c r="P177" s="366"/>
      <c r="Q177" s="400">
        <f t="shared" si="463"/>
        <v>0</v>
      </c>
      <c r="R177" s="366"/>
      <c r="S177" s="357">
        <f t="shared" si="464"/>
        <v>0</v>
      </c>
      <c r="T177" s="104"/>
      <c r="U177" s="400">
        <f t="shared" si="465"/>
        <v>0</v>
      </c>
      <c r="V177" s="104"/>
      <c r="W177" s="357">
        <f t="shared" si="466"/>
        <v>0</v>
      </c>
      <c r="X177" s="104"/>
      <c r="Y177" s="400">
        <f t="shared" si="467"/>
        <v>0</v>
      </c>
      <c r="Z177" s="366"/>
      <c r="AA177" s="400">
        <f t="shared" si="468"/>
        <v>0</v>
      </c>
      <c r="AB177" s="366"/>
      <c r="AC177" s="400">
        <f t="shared" si="469"/>
        <v>0</v>
      </c>
      <c r="AD177" s="366"/>
      <c r="AE177" s="400">
        <f t="shared" si="470"/>
        <v>0</v>
      </c>
      <c r="AF177" s="366"/>
      <c r="AG177" s="400">
        <f t="shared" si="471"/>
        <v>0</v>
      </c>
      <c r="AH177" s="104">
        <v>40</v>
      </c>
      <c r="AI177" s="400">
        <f t="shared" si="472"/>
        <v>2456697.5999999996</v>
      </c>
      <c r="AJ177" s="366"/>
      <c r="AK177" s="357">
        <f t="shared" si="473"/>
        <v>0</v>
      </c>
      <c r="AL177" s="104"/>
      <c r="AM177" s="400">
        <f t="shared" si="474"/>
        <v>0</v>
      </c>
      <c r="AN177" s="97"/>
      <c r="AO177" s="400">
        <f t="shared" si="475"/>
        <v>0</v>
      </c>
      <c r="AP177" s="366"/>
      <c r="AQ177" s="400">
        <f t="shared" si="476"/>
        <v>0</v>
      </c>
      <c r="AR177" s="366"/>
      <c r="AS177" s="400">
        <f t="shared" si="477"/>
        <v>0</v>
      </c>
      <c r="AT177" s="104"/>
      <c r="AU177" s="400">
        <f t="shared" si="478"/>
        <v>0</v>
      </c>
      <c r="AV177" s="104"/>
      <c r="AW177" s="357">
        <f t="shared" si="479"/>
        <v>0</v>
      </c>
      <c r="AX177" s="104"/>
      <c r="AY177" s="400">
        <f t="shared" si="480"/>
        <v>0</v>
      </c>
      <c r="AZ177" s="104"/>
      <c r="BA177" s="400">
        <f t="shared" si="481"/>
        <v>0</v>
      </c>
      <c r="BB177" s="104"/>
      <c r="BC177" s="400">
        <f t="shared" si="482"/>
        <v>0</v>
      </c>
      <c r="BD177" s="104"/>
      <c r="BE177" s="400">
        <f t="shared" si="483"/>
        <v>0</v>
      </c>
      <c r="BF177" s="104"/>
      <c r="BG177" s="400">
        <f t="shared" si="484"/>
        <v>0</v>
      </c>
      <c r="BH177" s="104"/>
      <c r="BI177" s="400">
        <f t="shared" si="485"/>
        <v>0</v>
      </c>
      <c r="BJ177" s="104"/>
      <c r="BK177" s="400">
        <f t="shared" si="486"/>
        <v>0</v>
      </c>
      <c r="BL177" s="104"/>
      <c r="BM177" s="400">
        <f t="shared" si="487"/>
        <v>0</v>
      </c>
      <c r="BN177" s="104"/>
      <c r="BO177" s="400">
        <f t="shared" si="488"/>
        <v>0</v>
      </c>
      <c r="BP177" s="104"/>
      <c r="BQ177" s="400">
        <f t="shared" si="489"/>
        <v>0</v>
      </c>
      <c r="BR177" s="104"/>
      <c r="BS177" s="400">
        <f t="shared" si="490"/>
        <v>0</v>
      </c>
      <c r="BT177" s="104"/>
      <c r="BU177" s="400">
        <f t="shared" si="491"/>
        <v>0</v>
      </c>
      <c r="BV177" s="350"/>
      <c r="BW177" s="329">
        <f t="shared" si="492"/>
        <v>0</v>
      </c>
      <c r="BX177" s="104"/>
      <c r="BY177" s="400">
        <f t="shared" si="493"/>
        <v>0</v>
      </c>
      <c r="BZ177" s="366"/>
      <c r="CA177" s="400">
        <f t="shared" si="494"/>
        <v>0</v>
      </c>
      <c r="CB177" s="104"/>
      <c r="CC177" s="400">
        <f t="shared" si="495"/>
        <v>0</v>
      </c>
      <c r="CD177" s="104"/>
      <c r="CE177" s="400">
        <f t="shared" si="496"/>
        <v>0</v>
      </c>
      <c r="CF177" s="104"/>
      <c r="CG177" s="400">
        <f t="shared" si="497"/>
        <v>0</v>
      </c>
      <c r="CH177" s="416"/>
      <c r="CI177" s="400">
        <f t="shared" si="498"/>
        <v>0</v>
      </c>
      <c r="CJ177" s="366"/>
      <c r="CK177" s="400">
        <f t="shared" si="499"/>
        <v>0</v>
      </c>
      <c r="CL177" s="104"/>
      <c r="CM177" s="400">
        <f t="shared" si="500"/>
        <v>0</v>
      </c>
      <c r="CN177" s="104"/>
      <c r="CO177" s="400">
        <f t="shared" si="501"/>
        <v>0</v>
      </c>
      <c r="CP177" s="366"/>
      <c r="CQ177" s="400">
        <f t="shared" si="502"/>
        <v>0</v>
      </c>
      <c r="CR177" s="366"/>
      <c r="CS177" s="400">
        <f t="shared" si="503"/>
        <v>0</v>
      </c>
      <c r="CT177" s="366"/>
      <c r="CU177" s="400">
        <f t="shared" si="504"/>
        <v>0</v>
      </c>
      <c r="CV177" s="104"/>
      <c r="CW177" s="400">
        <f t="shared" si="505"/>
        <v>0</v>
      </c>
      <c r="CX177" s="104"/>
      <c r="CY177" s="400">
        <f t="shared" si="506"/>
        <v>0</v>
      </c>
      <c r="CZ177" s="104"/>
      <c r="DA177" s="400">
        <f t="shared" si="507"/>
        <v>0</v>
      </c>
      <c r="DB177" s="366"/>
      <c r="DC177" s="400">
        <f t="shared" si="508"/>
        <v>0</v>
      </c>
      <c r="DD177" s="104"/>
      <c r="DE177" s="400">
        <f t="shared" si="509"/>
        <v>0</v>
      </c>
      <c r="DF177" s="104"/>
      <c r="DG177" s="400">
        <f t="shared" si="510"/>
        <v>0</v>
      </c>
      <c r="DH177" s="104"/>
      <c r="DI177" s="400">
        <f t="shared" si="511"/>
        <v>0</v>
      </c>
      <c r="DJ177" s="104"/>
      <c r="DK177" s="400">
        <f t="shared" si="512"/>
        <v>0</v>
      </c>
      <c r="DL177" s="104"/>
      <c r="DM177" s="400">
        <f t="shared" si="513"/>
        <v>0</v>
      </c>
      <c r="DN177" s="104"/>
      <c r="DO177" s="400">
        <f t="shared" si="514"/>
        <v>0</v>
      </c>
      <c r="DP177" s="104"/>
      <c r="DQ177" s="400">
        <f t="shared" si="515"/>
        <v>0</v>
      </c>
      <c r="DR177" s="104"/>
      <c r="DS177" s="400">
        <f t="shared" si="516"/>
        <v>0</v>
      </c>
      <c r="DT177" s="104"/>
      <c r="DU177" s="400">
        <f t="shared" si="517"/>
        <v>0</v>
      </c>
      <c r="DV177" s="104"/>
      <c r="DW177" s="400">
        <f t="shared" si="518"/>
        <v>0</v>
      </c>
      <c r="DX177" s="97"/>
      <c r="DY177" s="400">
        <f t="shared" si="519"/>
        <v>0</v>
      </c>
      <c r="DZ177" s="97"/>
      <c r="EA177" s="401">
        <f t="shared" si="520"/>
        <v>0</v>
      </c>
      <c r="EB177" s="104"/>
      <c r="EC177" s="400">
        <f t="shared" si="521"/>
        <v>0</v>
      </c>
      <c r="ED177" s="97"/>
      <c r="EE177" s="400">
        <f t="shared" si="522"/>
        <v>0</v>
      </c>
      <c r="EF177" s="97"/>
      <c r="EG177" s="400">
        <f t="shared" si="523"/>
        <v>0</v>
      </c>
      <c r="EH177" s="97"/>
      <c r="EI177" s="400">
        <f t="shared" si="524"/>
        <v>0</v>
      </c>
      <c r="EJ177" s="97"/>
      <c r="EK177" s="400"/>
      <c r="EL177" s="402">
        <f t="shared" si="525"/>
        <v>40</v>
      </c>
      <c r="EM177" s="402">
        <f t="shared" si="525"/>
        <v>2456697.5999999996</v>
      </c>
    </row>
    <row r="178" spans="1:143" ht="30" x14ac:dyDescent="0.25">
      <c r="A178" s="91"/>
      <c r="B178" s="91">
        <v>125</v>
      </c>
      <c r="C178" s="245" t="s">
        <v>1154</v>
      </c>
      <c r="D178" s="168" t="s">
        <v>1155</v>
      </c>
      <c r="E178" s="246">
        <v>13540</v>
      </c>
      <c r="F178" s="93">
        <v>1.7</v>
      </c>
      <c r="G178" s="93"/>
      <c r="H178" s="247">
        <v>1</v>
      </c>
      <c r="I178" s="248"/>
      <c r="J178" s="95">
        <v>1.4</v>
      </c>
      <c r="K178" s="95">
        <v>1.68</v>
      </c>
      <c r="L178" s="95">
        <v>2.23</v>
      </c>
      <c r="M178" s="96">
        <v>2.57</v>
      </c>
      <c r="N178" s="104"/>
      <c r="O178" s="400">
        <f t="shared" si="462"/>
        <v>0</v>
      </c>
      <c r="P178" s="366"/>
      <c r="Q178" s="400">
        <f t="shared" si="463"/>
        <v>0</v>
      </c>
      <c r="R178" s="366"/>
      <c r="S178" s="357">
        <f t="shared" si="464"/>
        <v>0</v>
      </c>
      <c r="T178" s="104"/>
      <c r="U178" s="400">
        <f t="shared" si="465"/>
        <v>0</v>
      </c>
      <c r="V178" s="104"/>
      <c r="W178" s="357">
        <f t="shared" si="466"/>
        <v>0</v>
      </c>
      <c r="X178" s="104"/>
      <c r="Y178" s="400">
        <f t="shared" si="467"/>
        <v>0</v>
      </c>
      <c r="Z178" s="366"/>
      <c r="AA178" s="400">
        <f t="shared" si="468"/>
        <v>0</v>
      </c>
      <c r="AB178" s="366"/>
      <c r="AC178" s="400">
        <f t="shared" si="469"/>
        <v>0</v>
      </c>
      <c r="AD178" s="366"/>
      <c r="AE178" s="400">
        <f t="shared" si="470"/>
        <v>0</v>
      </c>
      <c r="AF178" s="366"/>
      <c r="AG178" s="400">
        <f t="shared" si="471"/>
        <v>0</v>
      </c>
      <c r="AH178" s="104"/>
      <c r="AI178" s="400">
        <f t="shared" si="472"/>
        <v>0</v>
      </c>
      <c r="AJ178" s="366"/>
      <c r="AK178" s="357">
        <f t="shared" si="473"/>
        <v>0</v>
      </c>
      <c r="AL178" s="104"/>
      <c r="AM178" s="400">
        <f t="shared" si="474"/>
        <v>0</v>
      </c>
      <c r="AN178" s="104"/>
      <c r="AO178" s="400">
        <f t="shared" si="475"/>
        <v>0</v>
      </c>
      <c r="AP178" s="366"/>
      <c r="AQ178" s="400">
        <f t="shared" si="476"/>
        <v>0</v>
      </c>
      <c r="AR178" s="366"/>
      <c r="AS178" s="400">
        <f t="shared" si="477"/>
        <v>0</v>
      </c>
      <c r="AT178" s="104"/>
      <c r="AU178" s="400">
        <f t="shared" si="478"/>
        <v>0</v>
      </c>
      <c r="AV178" s="104"/>
      <c r="AW178" s="357">
        <f t="shared" si="479"/>
        <v>0</v>
      </c>
      <c r="AX178" s="104"/>
      <c r="AY178" s="400">
        <f t="shared" si="480"/>
        <v>0</v>
      </c>
      <c r="AZ178" s="104"/>
      <c r="BA178" s="400">
        <f t="shared" si="481"/>
        <v>0</v>
      </c>
      <c r="BB178" s="104"/>
      <c r="BC178" s="400">
        <f t="shared" si="482"/>
        <v>0</v>
      </c>
      <c r="BD178" s="104"/>
      <c r="BE178" s="400">
        <f t="shared" si="483"/>
        <v>0</v>
      </c>
      <c r="BF178" s="104"/>
      <c r="BG178" s="400">
        <f t="shared" si="484"/>
        <v>0</v>
      </c>
      <c r="BH178" s="104"/>
      <c r="BI178" s="400">
        <f t="shared" si="485"/>
        <v>0</v>
      </c>
      <c r="BJ178" s="104"/>
      <c r="BK178" s="400">
        <f t="shared" si="486"/>
        <v>0</v>
      </c>
      <c r="BL178" s="104"/>
      <c r="BM178" s="400">
        <f t="shared" si="487"/>
        <v>0</v>
      </c>
      <c r="BN178" s="104"/>
      <c r="BO178" s="400">
        <f t="shared" si="488"/>
        <v>0</v>
      </c>
      <c r="BP178" s="104"/>
      <c r="BQ178" s="400">
        <f t="shared" si="489"/>
        <v>0</v>
      </c>
      <c r="BR178" s="104"/>
      <c r="BS178" s="400">
        <f t="shared" si="490"/>
        <v>0</v>
      </c>
      <c r="BT178" s="104"/>
      <c r="BU178" s="400">
        <f t="shared" si="491"/>
        <v>0</v>
      </c>
      <c r="BV178" s="350"/>
      <c r="BW178" s="329">
        <f t="shared" si="492"/>
        <v>0</v>
      </c>
      <c r="BX178" s="104"/>
      <c r="BY178" s="400">
        <f t="shared" si="493"/>
        <v>0</v>
      </c>
      <c r="BZ178" s="366"/>
      <c r="CA178" s="400">
        <f t="shared" si="494"/>
        <v>0</v>
      </c>
      <c r="CB178" s="104"/>
      <c r="CC178" s="400">
        <f t="shared" si="495"/>
        <v>0</v>
      </c>
      <c r="CD178" s="104"/>
      <c r="CE178" s="400">
        <f t="shared" si="496"/>
        <v>0</v>
      </c>
      <c r="CF178" s="104"/>
      <c r="CG178" s="400">
        <f t="shared" si="497"/>
        <v>0</v>
      </c>
      <c r="CH178" s="416"/>
      <c r="CI178" s="400">
        <f t="shared" si="498"/>
        <v>0</v>
      </c>
      <c r="CJ178" s="366"/>
      <c r="CK178" s="400">
        <f t="shared" si="499"/>
        <v>0</v>
      </c>
      <c r="CL178" s="104"/>
      <c r="CM178" s="400">
        <f t="shared" si="500"/>
        <v>0</v>
      </c>
      <c r="CN178" s="104"/>
      <c r="CO178" s="400">
        <f t="shared" si="501"/>
        <v>0</v>
      </c>
      <c r="CP178" s="366"/>
      <c r="CQ178" s="400">
        <f t="shared" si="502"/>
        <v>0</v>
      </c>
      <c r="CR178" s="366"/>
      <c r="CS178" s="400">
        <f t="shared" si="503"/>
        <v>0</v>
      </c>
      <c r="CT178" s="366"/>
      <c r="CU178" s="400">
        <f t="shared" si="504"/>
        <v>0</v>
      </c>
      <c r="CV178" s="104"/>
      <c r="CW178" s="400">
        <f t="shared" si="505"/>
        <v>0</v>
      </c>
      <c r="CX178" s="104"/>
      <c r="CY178" s="400">
        <f t="shared" si="506"/>
        <v>0</v>
      </c>
      <c r="CZ178" s="104"/>
      <c r="DA178" s="400">
        <f t="shared" si="507"/>
        <v>0</v>
      </c>
      <c r="DB178" s="366"/>
      <c r="DC178" s="400">
        <f t="shared" si="508"/>
        <v>0</v>
      </c>
      <c r="DD178" s="104"/>
      <c r="DE178" s="400">
        <f t="shared" si="509"/>
        <v>0</v>
      </c>
      <c r="DF178" s="104"/>
      <c r="DG178" s="400">
        <f t="shared" si="510"/>
        <v>0</v>
      </c>
      <c r="DH178" s="104"/>
      <c r="DI178" s="400">
        <f t="shared" si="511"/>
        <v>0</v>
      </c>
      <c r="DJ178" s="104"/>
      <c r="DK178" s="400">
        <f t="shared" si="512"/>
        <v>0</v>
      </c>
      <c r="DL178" s="104"/>
      <c r="DM178" s="400">
        <f t="shared" si="513"/>
        <v>0</v>
      </c>
      <c r="DN178" s="104"/>
      <c r="DO178" s="400">
        <f t="shared" si="514"/>
        <v>0</v>
      </c>
      <c r="DP178" s="104"/>
      <c r="DQ178" s="400">
        <f t="shared" si="515"/>
        <v>0</v>
      </c>
      <c r="DR178" s="104"/>
      <c r="DS178" s="400">
        <f t="shared" si="516"/>
        <v>0</v>
      </c>
      <c r="DT178" s="104"/>
      <c r="DU178" s="400">
        <f t="shared" si="517"/>
        <v>0</v>
      </c>
      <c r="DV178" s="104"/>
      <c r="DW178" s="400">
        <f t="shared" si="518"/>
        <v>0</v>
      </c>
      <c r="DX178" s="97"/>
      <c r="DY178" s="400">
        <f t="shared" si="519"/>
        <v>0</v>
      </c>
      <c r="DZ178" s="97"/>
      <c r="EA178" s="401">
        <f t="shared" si="520"/>
        <v>0</v>
      </c>
      <c r="EB178" s="104"/>
      <c r="EC178" s="400">
        <f t="shared" si="521"/>
        <v>0</v>
      </c>
      <c r="ED178" s="97"/>
      <c r="EE178" s="400">
        <f t="shared" si="522"/>
        <v>0</v>
      </c>
      <c r="EF178" s="97"/>
      <c r="EG178" s="400">
        <f t="shared" si="523"/>
        <v>0</v>
      </c>
      <c r="EH178" s="97"/>
      <c r="EI178" s="400">
        <f t="shared" si="524"/>
        <v>0</v>
      </c>
      <c r="EJ178" s="97"/>
      <c r="EK178" s="400"/>
      <c r="EL178" s="402">
        <f t="shared" si="525"/>
        <v>0</v>
      </c>
      <c r="EM178" s="402">
        <f t="shared" si="525"/>
        <v>0</v>
      </c>
    </row>
    <row r="179" spans="1:143" ht="30" x14ac:dyDescent="0.25">
      <c r="A179" s="91"/>
      <c r="B179" s="91">
        <v>126</v>
      </c>
      <c r="C179" s="245" t="s">
        <v>1156</v>
      </c>
      <c r="D179" s="92" t="s">
        <v>797</v>
      </c>
      <c r="E179" s="246">
        <v>13540</v>
      </c>
      <c r="F179" s="93">
        <v>2.06</v>
      </c>
      <c r="G179" s="93"/>
      <c r="H179" s="247">
        <v>1</v>
      </c>
      <c r="I179" s="248"/>
      <c r="J179" s="95">
        <v>1.4</v>
      </c>
      <c r="K179" s="95">
        <v>1.68</v>
      </c>
      <c r="L179" s="95">
        <v>2.23</v>
      </c>
      <c r="M179" s="96">
        <v>2.57</v>
      </c>
      <c r="N179" s="104"/>
      <c r="O179" s="400">
        <f t="shared" si="462"/>
        <v>0</v>
      </c>
      <c r="P179" s="366"/>
      <c r="Q179" s="400">
        <f t="shared" si="463"/>
        <v>0</v>
      </c>
      <c r="R179" s="366"/>
      <c r="S179" s="357">
        <f t="shared" si="464"/>
        <v>0</v>
      </c>
      <c r="T179" s="104"/>
      <c r="U179" s="400">
        <f t="shared" si="465"/>
        <v>0</v>
      </c>
      <c r="V179" s="104"/>
      <c r="W179" s="357">
        <f t="shared" si="466"/>
        <v>0</v>
      </c>
      <c r="X179" s="104"/>
      <c r="Y179" s="400">
        <f t="shared" si="467"/>
        <v>0</v>
      </c>
      <c r="Z179" s="366"/>
      <c r="AA179" s="400">
        <f t="shared" si="468"/>
        <v>0</v>
      </c>
      <c r="AB179" s="366"/>
      <c r="AC179" s="400">
        <f t="shared" si="469"/>
        <v>0</v>
      </c>
      <c r="AD179" s="366"/>
      <c r="AE179" s="400">
        <f t="shared" si="470"/>
        <v>0</v>
      </c>
      <c r="AF179" s="366"/>
      <c r="AG179" s="400">
        <f t="shared" si="471"/>
        <v>0</v>
      </c>
      <c r="AH179" s="104"/>
      <c r="AI179" s="400">
        <f t="shared" si="472"/>
        <v>0</v>
      </c>
      <c r="AJ179" s="366"/>
      <c r="AK179" s="357">
        <f t="shared" si="473"/>
        <v>0</v>
      </c>
      <c r="AL179" s="104"/>
      <c r="AM179" s="400">
        <f t="shared" si="474"/>
        <v>0</v>
      </c>
      <c r="AN179" s="104"/>
      <c r="AO179" s="400">
        <f t="shared" si="475"/>
        <v>0</v>
      </c>
      <c r="AP179" s="366"/>
      <c r="AQ179" s="400">
        <f t="shared" si="476"/>
        <v>0</v>
      </c>
      <c r="AR179" s="366"/>
      <c r="AS179" s="400">
        <f t="shared" si="477"/>
        <v>0</v>
      </c>
      <c r="AT179" s="104"/>
      <c r="AU179" s="400">
        <f t="shared" si="478"/>
        <v>0</v>
      </c>
      <c r="AV179" s="104"/>
      <c r="AW179" s="357">
        <f t="shared" si="479"/>
        <v>0</v>
      </c>
      <c r="AX179" s="104"/>
      <c r="AY179" s="400">
        <f t="shared" si="480"/>
        <v>0</v>
      </c>
      <c r="AZ179" s="104"/>
      <c r="BA179" s="400">
        <f t="shared" si="481"/>
        <v>0</v>
      </c>
      <c r="BB179" s="104"/>
      <c r="BC179" s="400">
        <f t="shared" si="482"/>
        <v>0</v>
      </c>
      <c r="BD179" s="104"/>
      <c r="BE179" s="400">
        <f t="shared" si="483"/>
        <v>0</v>
      </c>
      <c r="BF179" s="104"/>
      <c r="BG179" s="400">
        <f t="shared" si="484"/>
        <v>0</v>
      </c>
      <c r="BH179" s="104"/>
      <c r="BI179" s="400">
        <f t="shared" si="485"/>
        <v>0</v>
      </c>
      <c r="BJ179" s="104"/>
      <c r="BK179" s="400">
        <f t="shared" si="486"/>
        <v>0</v>
      </c>
      <c r="BL179" s="104"/>
      <c r="BM179" s="400">
        <f t="shared" si="487"/>
        <v>0</v>
      </c>
      <c r="BN179" s="104"/>
      <c r="BO179" s="400">
        <f t="shared" si="488"/>
        <v>0</v>
      </c>
      <c r="BP179" s="104"/>
      <c r="BQ179" s="400">
        <f t="shared" si="489"/>
        <v>0</v>
      </c>
      <c r="BR179" s="104"/>
      <c r="BS179" s="400">
        <f t="shared" si="490"/>
        <v>0</v>
      </c>
      <c r="BT179" s="104"/>
      <c r="BU179" s="400">
        <f t="shared" si="491"/>
        <v>0</v>
      </c>
      <c r="BV179" s="350"/>
      <c r="BW179" s="329">
        <f t="shared" si="492"/>
        <v>0</v>
      </c>
      <c r="BX179" s="104"/>
      <c r="BY179" s="400">
        <f t="shared" si="493"/>
        <v>0</v>
      </c>
      <c r="BZ179" s="366"/>
      <c r="CA179" s="400">
        <f t="shared" si="494"/>
        <v>0</v>
      </c>
      <c r="CB179" s="104"/>
      <c r="CC179" s="400">
        <f t="shared" si="495"/>
        <v>0</v>
      </c>
      <c r="CD179" s="104"/>
      <c r="CE179" s="400">
        <f t="shared" si="496"/>
        <v>0</v>
      </c>
      <c r="CF179" s="104"/>
      <c r="CG179" s="400">
        <f t="shared" si="497"/>
        <v>0</v>
      </c>
      <c r="CH179" s="415"/>
      <c r="CI179" s="400">
        <f t="shared" si="498"/>
        <v>0</v>
      </c>
      <c r="CJ179" s="366"/>
      <c r="CK179" s="400">
        <f t="shared" si="499"/>
        <v>0</v>
      </c>
      <c r="CL179" s="104"/>
      <c r="CM179" s="400">
        <f t="shared" si="500"/>
        <v>0</v>
      </c>
      <c r="CN179" s="104"/>
      <c r="CO179" s="400">
        <f t="shared" si="501"/>
        <v>0</v>
      </c>
      <c r="CP179" s="366"/>
      <c r="CQ179" s="400">
        <f t="shared" si="502"/>
        <v>0</v>
      </c>
      <c r="CR179" s="366"/>
      <c r="CS179" s="400">
        <f t="shared" si="503"/>
        <v>0</v>
      </c>
      <c r="CT179" s="366"/>
      <c r="CU179" s="400">
        <f t="shared" si="504"/>
        <v>0</v>
      </c>
      <c r="CV179" s="104"/>
      <c r="CW179" s="400">
        <f t="shared" si="505"/>
        <v>0</v>
      </c>
      <c r="CX179" s="104"/>
      <c r="CY179" s="400">
        <f t="shared" si="506"/>
        <v>0</v>
      </c>
      <c r="CZ179" s="104"/>
      <c r="DA179" s="400">
        <f t="shared" si="507"/>
        <v>0</v>
      </c>
      <c r="DB179" s="366"/>
      <c r="DC179" s="400">
        <f t="shared" si="508"/>
        <v>0</v>
      </c>
      <c r="DD179" s="104"/>
      <c r="DE179" s="400">
        <f t="shared" si="509"/>
        <v>0</v>
      </c>
      <c r="DF179" s="104"/>
      <c r="DG179" s="400">
        <f t="shared" si="510"/>
        <v>0</v>
      </c>
      <c r="DH179" s="104"/>
      <c r="DI179" s="400">
        <f t="shared" si="511"/>
        <v>0</v>
      </c>
      <c r="DJ179" s="104"/>
      <c r="DK179" s="400">
        <f t="shared" si="512"/>
        <v>0</v>
      </c>
      <c r="DL179" s="104"/>
      <c r="DM179" s="400">
        <f t="shared" si="513"/>
        <v>0</v>
      </c>
      <c r="DN179" s="104"/>
      <c r="DO179" s="400">
        <f t="shared" si="514"/>
        <v>0</v>
      </c>
      <c r="DP179" s="104"/>
      <c r="DQ179" s="400">
        <f t="shared" si="515"/>
        <v>0</v>
      </c>
      <c r="DR179" s="104"/>
      <c r="DS179" s="400">
        <f t="shared" si="516"/>
        <v>0</v>
      </c>
      <c r="DT179" s="104"/>
      <c r="DU179" s="400">
        <f t="shared" si="517"/>
        <v>0</v>
      </c>
      <c r="DV179" s="104"/>
      <c r="DW179" s="400">
        <f t="shared" si="518"/>
        <v>0</v>
      </c>
      <c r="DX179" s="97"/>
      <c r="DY179" s="400">
        <f t="shared" si="519"/>
        <v>0</v>
      </c>
      <c r="DZ179" s="97"/>
      <c r="EA179" s="401">
        <f t="shared" si="520"/>
        <v>0</v>
      </c>
      <c r="EB179" s="104"/>
      <c r="EC179" s="400">
        <f t="shared" si="521"/>
        <v>0</v>
      </c>
      <c r="ED179" s="97"/>
      <c r="EE179" s="400">
        <f t="shared" si="522"/>
        <v>0</v>
      </c>
      <c r="EF179" s="97"/>
      <c r="EG179" s="400">
        <f t="shared" si="523"/>
        <v>0</v>
      </c>
      <c r="EH179" s="97"/>
      <c r="EI179" s="400">
        <f t="shared" si="524"/>
        <v>0</v>
      </c>
      <c r="EJ179" s="97"/>
      <c r="EK179" s="400"/>
      <c r="EL179" s="402">
        <f t="shared" si="525"/>
        <v>0</v>
      </c>
      <c r="EM179" s="402">
        <f t="shared" si="525"/>
        <v>0</v>
      </c>
    </row>
    <row r="180" spans="1:143" s="355" customFormat="1" ht="30" x14ac:dyDescent="0.25">
      <c r="A180" s="91"/>
      <c r="B180" s="91">
        <v>127</v>
      </c>
      <c r="C180" s="245" t="s">
        <v>1157</v>
      </c>
      <c r="D180" s="92" t="s">
        <v>799</v>
      </c>
      <c r="E180" s="246">
        <v>13540</v>
      </c>
      <c r="F180" s="93">
        <v>2.17</v>
      </c>
      <c r="G180" s="93"/>
      <c r="H180" s="247">
        <v>1</v>
      </c>
      <c r="I180" s="248"/>
      <c r="J180" s="95">
        <v>1.4</v>
      </c>
      <c r="K180" s="95">
        <v>1.68</v>
      </c>
      <c r="L180" s="95">
        <v>2.23</v>
      </c>
      <c r="M180" s="96">
        <v>2.57</v>
      </c>
      <c r="N180" s="104"/>
      <c r="O180" s="400">
        <f t="shared" si="462"/>
        <v>0</v>
      </c>
      <c r="P180" s="366"/>
      <c r="Q180" s="400">
        <f t="shared" si="463"/>
        <v>0</v>
      </c>
      <c r="R180" s="366"/>
      <c r="S180" s="357">
        <f t="shared" si="464"/>
        <v>0</v>
      </c>
      <c r="T180" s="104"/>
      <c r="U180" s="400">
        <f t="shared" si="465"/>
        <v>0</v>
      </c>
      <c r="V180" s="104"/>
      <c r="W180" s="357">
        <f t="shared" si="466"/>
        <v>0</v>
      </c>
      <c r="X180" s="104"/>
      <c r="Y180" s="400">
        <f t="shared" si="467"/>
        <v>0</v>
      </c>
      <c r="Z180" s="366"/>
      <c r="AA180" s="400">
        <f t="shared" si="468"/>
        <v>0</v>
      </c>
      <c r="AB180" s="366"/>
      <c r="AC180" s="400">
        <f t="shared" si="469"/>
        <v>0</v>
      </c>
      <c r="AD180" s="366">
        <v>9</v>
      </c>
      <c r="AE180" s="400">
        <f t="shared" si="470"/>
        <v>444252.81599999999</v>
      </c>
      <c r="AF180" s="366"/>
      <c r="AG180" s="400">
        <f t="shared" si="471"/>
        <v>0</v>
      </c>
      <c r="AH180" s="104"/>
      <c r="AI180" s="400">
        <f t="shared" si="472"/>
        <v>0</v>
      </c>
      <c r="AJ180" s="366"/>
      <c r="AK180" s="357">
        <f t="shared" si="473"/>
        <v>0</v>
      </c>
      <c r="AL180" s="104"/>
      <c r="AM180" s="400">
        <f t="shared" si="474"/>
        <v>0</v>
      </c>
      <c r="AN180" s="156"/>
      <c r="AO180" s="400">
        <f t="shared" si="475"/>
        <v>0</v>
      </c>
      <c r="AP180" s="366"/>
      <c r="AQ180" s="400">
        <f t="shared" si="476"/>
        <v>0</v>
      </c>
      <c r="AR180" s="366"/>
      <c r="AS180" s="400">
        <f t="shared" si="477"/>
        <v>0</v>
      </c>
      <c r="AT180" s="104"/>
      <c r="AU180" s="400">
        <f t="shared" si="478"/>
        <v>0</v>
      </c>
      <c r="AV180" s="104">
        <v>4</v>
      </c>
      <c r="AW180" s="357">
        <f t="shared" si="479"/>
        <v>164538.07999999999</v>
      </c>
      <c r="AX180" s="104"/>
      <c r="AY180" s="400">
        <f t="shared" si="480"/>
        <v>0</v>
      </c>
      <c r="AZ180" s="104"/>
      <c r="BA180" s="400">
        <f t="shared" si="481"/>
        <v>0</v>
      </c>
      <c r="BB180" s="104"/>
      <c r="BC180" s="400">
        <f t="shared" si="482"/>
        <v>0</v>
      </c>
      <c r="BD180" s="104"/>
      <c r="BE180" s="400">
        <f t="shared" si="483"/>
        <v>0</v>
      </c>
      <c r="BF180" s="104"/>
      <c r="BG180" s="400">
        <f t="shared" si="484"/>
        <v>0</v>
      </c>
      <c r="BH180" s="104"/>
      <c r="BI180" s="400">
        <f t="shared" si="485"/>
        <v>0</v>
      </c>
      <c r="BJ180" s="104"/>
      <c r="BK180" s="400">
        <f t="shared" si="486"/>
        <v>0</v>
      </c>
      <c r="BL180" s="104"/>
      <c r="BM180" s="400">
        <f t="shared" si="487"/>
        <v>0</v>
      </c>
      <c r="BN180" s="104"/>
      <c r="BO180" s="400">
        <f t="shared" si="488"/>
        <v>0</v>
      </c>
      <c r="BP180" s="104"/>
      <c r="BQ180" s="400">
        <f t="shared" si="489"/>
        <v>0</v>
      </c>
      <c r="BR180" s="104"/>
      <c r="BS180" s="400">
        <f t="shared" si="490"/>
        <v>0</v>
      </c>
      <c r="BT180" s="104"/>
      <c r="BU180" s="400">
        <f t="shared" si="491"/>
        <v>0</v>
      </c>
      <c r="BV180" s="350"/>
      <c r="BW180" s="329">
        <f t="shared" si="492"/>
        <v>0</v>
      </c>
      <c r="BX180" s="104"/>
      <c r="BY180" s="400">
        <f t="shared" si="493"/>
        <v>0</v>
      </c>
      <c r="BZ180" s="366"/>
      <c r="CA180" s="400">
        <f t="shared" si="494"/>
        <v>0</v>
      </c>
      <c r="CB180" s="104"/>
      <c r="CC180" s="400">
        <f t="shared" si="495"/>
        <v>0</v>
      </c>
      <c r="CD180" s="104"/>
      <c r="CE180" s="400">
        <f t="shared" si="496"/>
        <v>0</v>
      </c>
      <c r="CF180" s="104"/>
      <c r="CG180" s="400">
        <f t="shared" si="497"/>
        <v>0</v>
      </c>
      <c r="CH180" s="415">
        <v>1</v>
      </c>
      <c r="CI180" s="400">
        <f t="shared" si="498"/>
        <v>41134.519999999997</v>
      </c>
      <c r="CJ180" s="366"/>
      <c r="CK180" s="400">
        <f t="shared" si="499"/>
        <v>0</v>
      </c>
      <c r="CL180" s="104"/>
      <c r="CM180" s="400">
        <f t="shared" si="500"/>
        <v>0</v>
      </c>
      <c r="CN180" s="104"/>
      <c r="CO180" s="400">
        <f t="shared" si="501"/>
        <v>0</v>
      </c>
      <c r="CP180" s="366"/>
      <c r="CQ180" s="400">
        <f t="shared" si="502"/>
        <v>0</v>
      </c>
      <c r="CR180" s="366"/>
      <c r="CS180" s="400">
        <f t="shared" si="503"/>
        <v>0</v>
      </c>
      <c r="CT180" s="366"/>
      <c r="CU180" s="400">
        <f t="shared" si="504"/>
        <v>0</v>
      </c>
      <c r="CV180" s="104"/>
      <c r="CW180" s="400">
        <f t="shared" si="505"/>
        <v>0</v>
      </c>
      <c r="CX180" s="104"/>
      <c r="CY180" s="400">
        <f t="shared" si="506"/>
        <v>0</v>
      </c>
      <c r="CZ180" s="104"/>
      <c r="DA180" s="400">
        <f t="shared" si="507"/>
        <v>0</v>
      </c>
      <c r="DB180" s="366"/>
      <c r="DC180" s="400">
        <f t="shared" si="508"/>
        <v>0</v>
      </c>
      <c r="DD180" s="104"/>
      <c r="DE180" s="400">
        <f t="shared" si="509"/>
        <v>0</v>
      </c>
      <c r="DF180" s="104"/>
      <c r="DG180" s="400">
        <f t="shared" si="510"/>
        <v>0</v>
      </c>
      <c r="DH180" s="104"/>
      <c r="DI180" s="400">
        <f t="shared" si="511"/>
        <v>0</v>
      </c>
      <c r="DJ180" s="104"/>
      <c r="DK180" s="400">
        <f t="shared" si="512"/>
        <v>0</v>
      </c>
      <c r="DL180" s="104"/>
      <c r="DM180" s="400">
        <f t="shared" si="513"/>
        <v>0</v>
      </c>
      <c r="DN180" s="104"/>
      <c r="DO180" s="400">
        <f t="shared" si="514"/>
        <v>0</v>
      </c>
      <c r="DP180" s="104"/>
      <c r="DQ180" s="400">
        <f t="shared" si="515"/>
        <v>0</v>
      </c>
      <c r="DR180" s="104"/>
      <c r="DS180" s="400">
        <f t="shared" si="516"/>
        <v>0</v>
      </c>
      <c r="DT180" s="104"/>
      <c r="DU180" s="400">
        <f t="shared" si="517"/>
        <v>0</v>
      </c>
      <c r="DV180" s="104"/>
      <c r="DW180" s="400">
        <f t="shared" si="518"/>
        <v>0</v>
      </c>
      <c r="DX180" s="156"/>
      <c r="DY180" s="400">
        <f t="shared" si="519"/>
        <v>0</v>
      </c>
      <c r="DZ180" s="97"/>
      <c r="EA180" s="401">
        <f t="shared" si="520"/>
        <v>0</v>
      </c>
      <c r="EB180" s="104"/>
      <c r="EC180" s="400">
        <f t="shared" si="521"/>
        <v>0</v>
      </c>
      <c r="ED180" s="97"/>
      <c r="EE180" s="400">
        <f t="shared" si="522"/>
        <v>0</v>
      </c>
      <c r="EF180" s="97"/>
      <c r="EG180" s="400">
        <f t="shared" si="523"/>
        <v>0</v>
      </c>
      <c r="EH180" s="97"/>
      <c r="EI180" s="400">
        <f t="shared" si="524"/>
        <v>0</v>
      </c>
      <c r="EJ180" s="97"/>
      <c r="EK180" s="400"/>
      <c r="EL180" s="402">
        <f t="shared" si="525"/>
        <v>14</v>
      </c>
      <c r="EM180" s="402">
        <f t="shared" si="525"/>
        <v>649925.41599999997</v>
      </c>
    </row>
    <row r="181" spans="1:143" s="355" customFormat="1" x14ac:dyDescent="0.25">
      <c r="A181" s="91">
        <v>33</v>
      </c>
      <c r="B181" s="91"/>
      <c r="C181" s="245" t="s">
        <v>1158</v>
      </c>
      <c r="D181" s="243" t="s">
        <v>802</v>
      </c>
      <c r="E181" s="246">
        <v>13540</v>
      </c>
      <c r="F181" s="157">
        <v>1.1000000000000001</v>
      </c>
      <c r="G181" s="157"/>
      <c r="H181" s="236">
        <v>1</v>
      </c>
      <c r="I181" s="68"/>
      <c r="J181" s="95">
        <v>1.4</v>
      </c>
      <c r="K181" s="95">
        <v>1.68</v>
      </c>
      <c r="L181" s="95">
        <v>2.23</v>
      </c>
      <c r="M181" s="96">
        <v>2.57</v>
      </c>
      <c r="N181" s="156">
        <f>N182</f>
        <v>0</v>
      </c>
      <c r="O181" s="407">
        <f t="shared" ref="O181:BZ181" si="526">O182</f>
        <v>0</v>
      </c>
      <c r="P181" s="407">
        <f t="shared" si="526"/>
        <v>0</v>
      </c>
      <c r="Q181" s="407">
        <f t="shared" si="526"/>
        <v>0</v>
      </c>
      <c r="R181" s="407">
        <f t="shared" si="526"/>
        <v>0</v>
      </c>
      <c r="S181" s="407">
        <f t="shared" si="526"/>
        <v>0</v>
      </c>
      <c r="T181" s="156">
        <f t="shared" si="526"/>
        <v>0</v>
      </c>
      <c r="U181" s="407">
        <f t="shared" si="526"/>
        <v>0</v>
      </c>
      <c r="V181" s="156">
        <f t="shared" si="526"/>
        <v>0</v>
      </c>
      <c r="W181" s="407">
        <f t="shared" si="526"/>
        <v>0</v>
      </c>
      <c r="X181" s="156">
        <f t="shared" si="526"/>
        <v>0</v>
      </c>
      <c r="Y181" s="407">
        <f t="shared" si="526"/>
        <v>0</v>
      </c>
      <c r="Z181" s="407">
        <f t="shared" si="526"/>
        <v>0</v>
      </c>
      <c r="AA181" s="407">
        <f t="shared" si="526"/>
        <v>0</v>
      </c>
      <c r="AB181" s="407">
        <f t="shared" si="526"/>
        <v>0</v>
      </c>
      <c r="AC181" s="407">
        <f t="shared" si="526"/>
        <v>0</v>
      </c>
      <c r="AD181" s="407">
        <f t="shared" si="526"/>
        <v>0</v>
      </c>
      <c r="AE181" s="407">
        <f t="shared" si="526"/>
        <v>0</v>
      </c>
      <c r="AF181" s="407">
        <f t="shared" si="526"/>
        <v>0</v>
      </c>
      <c r="AG181" s="407">
        <f t="shared" si="526"/>
        <v>0</v>
      </c>
      <c r="AH181" s="156">
        <f t="shared" si="526"/>
        <v>0</v>
      </c>
      <c r="AI181" s="407">
        <f t="shared" si="526"/>
        <v>0</v>
      </c>
      <c r="AJ181" s="407">
        <f t="shared" si="526"/>
        <v>0</v>
      </c>
      <c r="AK181" s="407">
        <f t="shared" si="526"/>
        <v>0</v>
      </c>
      <c r="AL181" s="156">
        <f t="shared" si="526"/>
        <v>0</v>
      </c>
      <c r="AM181" s="407">
        <f t="shared" si="526"/>
        <v>0</v>
      </c>
      <c r="AN181" s="156">
        <f t="shared" si="526"/>
        <v>0</v>
      </c>
      <c r="AO181" s="407">
        <f t="shared" si="526"/>
        <v>0</v>
      </c>
      <c r="AP181" s="407">
        <f t="shared" si="526"/>
        <v>0</v>
      </c>
      <c r="AQ181" s="407">
        <f t="shared" si="526"/>
        <v>0</v>
      </c>
      <c r="AR181" s="407">
        <f t="shared" si="526"/>
        <v>0</v>
      </c>
      <c r="AS181" s="407">
        <f t="shared" si="526"/>
        <v>0</v>
      </c>
      <c r="AT181" s="156">
        <f t="shared" si="526"/>
        <v>0</v>
      </c>
      <c r="AU181" s="407">
        <f t="shared" si="526"/>
        <v>0</v>
      </c>
      <c r="AV181" s="156">
        <f t="shared" si="526"/>
        <v>0</v>
      </c>
      <c r="AW181" s="407">
        <f t="shared" si="526"/>
        <v>0</v>
      </c>
      <c r="AX181" s="156">
        <f t="shared" si="526"/>
        <v>0</v>
      </c>
      <c r="AY181" s="407">
        <f t="shared" si="526"/>
        <v>0</v>
      </c>
      <c r="AZ181" s="156">
        <f t="shared" si="526"/>
        <v>0</v>
      </c>
      <c r="BA181" s="407">
        <f t="shared" si="526"/>
        <v>0</v>
      </c>
      <c r="BB181" s="156">
        <f t="shared" si="526"/>
        <v>0</v>
      </c>
      <c r="BC181" s="407">
        <f t="shared" si="526"/>
        <v>0</v>
      </c>
      <c r="BD181" s="156">
        <f t="shared" si="526"/>
        <v>0</v>
      </c>
      <c r="BE181" s="407">
        <f t="shared" si="526"/>
        <v>0</v>
      </c>
      <c r="BF181" s="156">
        <f t="shared" si="526"/>
        <v>0</v>
      </c>
      <c r="BG181" s="407">
        <f t="shared" si="526"/>
        <v>0</v>
      </c>
      <c r="BH181" s="156">
        <f t="shared" si="526"/>
        <v>0</v>
      </c>
      <c r="BI181" s="407">
        <f t="shared" si="526"/>
        <v>0</v>
      </c>
      <c r="BJ181" s="156">
        <f t="shared" si="526"/>
        <v>0</v>
      </c>
      <c r="BK181" s="407">
        <f t="shared" si="526"/>
        <v>0</v>
      </c>
      <c r="BL181" s="156">
        <f t="shared" si="526"/>
        <v>0</v>
      </c>
      <c r="BM181" s="407">
        <f t="shared" si="526"/>
        <v>0</v>
      </c>
      <c r="BN181" s="156">
        <f t="shared" si="526"/>
        <v>0</v>
      </c>
      <c r="BO181" s="407">
        <f t="shared" si="526"/>
        <v>0</v>
      </c>
      <c r="BP181" s="156">
        <f t="shared" si="526"/>
        <v>0</v>
      </c>
      <c r="BQ181" s="407">
        <f t="shared" si="526"/>
        <v>0</v>
      </c>
      <c r="BR181" s="156">
        <f t="shared" si="526"/>
        <v>0</v>
      </c>
      <c r="BS181" s="407">
        <f t="shared" si="526"/>
        <v>0</v>
      </c>
      <c r="BT181" s="156">
        <f t="shared" si="526"/>
        <v>0</v>
      </c>
      <c r="BU181" s="407">
        <f t="shared" si="526"/>
        <v>0</v>
      </c>
      <c r="BV181" s="352">
        <f t="shared" si="526"/>
        <v>0</v>
      </c>
      <c r="BW181" s="352">
        <f t="shared" si="526"/>
        <v>0</v>
      </c>
      <c r="BX181" s="156">
        <f t="shared" si="526"/>
        <v>0</v>
      </c>
      <c r="BY181" s="407">
        <f t="shared" si="526"/>
        <v>0</v>
      </c>
      <c r="BZ181" s="407">
        <f t="shared" si="526"/>
        <v>0</v>
      </c>
      <c r="CA181" s="407">
        <f t="shared" ref="CA181:EM181" si="527">CA182</f>
        <v>0</v>
      </c>
      <c r="CB181" s="156">
        <f t="shared" si="527"/>
        <v>0</v>
      </c>
      <c r="CC181" s="407">
        <f t="shared" si="527"/>
        <v>0</v>
      </c>
      <c r="CD181" s="156">
        <f t="shared" si="527"/>
        <v>0</v>
      </c>
      <c r="CE181" s="407">
        <f t="shared" si="527"/>
        <v>0</v>
      </c>
      <c r="CF181" s="156">
        <f t="shared" si="527"/>
        <v>2</v>
      </c>
      <c r="CG181" s="407">
        <f t="shared" si="527"/>
        <v>41703.200000000004</v>
      </c>
      <c r="CH181" s="156">
        <f t="shared" si="527"/>
        <v>0</v>
      </c>
      <c r="CI181" s="407">
        <f t="shared" si="527"/>
        <v>0</v>
      </c>
      <c r="CJ181" s="407">
        <f t="shared" si="527"/>
        <v>0</v>
      </c>
      <c r="CK181" s="407">
        <f t="shared" si="527"/>
        <v>0</v>
      </c>
      <c r="CL181" s="156">
        <f t="shared" si="527"/>
        <v>0</v>
      </c>
      <c r="CM181" s="407">
        <f t="shared" si="527"/>
        <v>0</v>
      </c>
      <c r="CN181" s="156">
        <f t="shared" si="527"/>
        <v>0</v>
      </c>
      <c r="CO181" s="407">
        <f t="shared" si="527"/>
        <v>0</v>
      </c>
      <c r="CP181" s="407">
        <f t="shared" si="527"/>
        <v>0</v>
      </c>
      <c r="CQ181" s="407">
        <f t="shared" si="527"/>
        <v>0</v>
      </c>
      <c r="CR181" s="407">
        <f t="shared" si="527"/>
        <v>0</v>
      </c>
      <c r="CS181" s="407">
        <f t="shared" si="527"/>
        <v>0</v>
      </c>
      <c r="CT181" s="407">
        <f t="shared" si="527"/>
        <v>0</v>
      </c>
      <c r="CU181" s="407">
        <f t="shared" si="527"/>
        <v>0</v>
      </c>
      <c r="CV181" s="156">
        <f t="shared" si="527"/>
        <v>0</v>
      </c>
      <c r="CW181" s="407">
        <f t="shared" si="527"/>
        <v>0</v>
      </c>
      <c r="CX181" s="156">
        <f t="shared" si="527"/>
        <v>0</v>
      </c>
      <c r="CY181" s="407">
        <f t="shared" si="527"/>
        <v>0</v>
      </c>
      <c r="CZ181" s="156">
        <f t="shared" si="527"/>
        <v>0</v>
      </c>
      <c r="DA181" s="407">
        <f t="shared" si="527"/>
        <v>0</v>
      </c>
      <c r="DB181" s="407">
        <f t="shared" si="527"/>
        <v>0</v>
      </c>
      <c r="DC181" s="407">
        <f t="shared" si="527"/>
        <v>0</v>
      </c>
      <c r="DD181" s="156">
        <f t="shared" si="527"/>
        <v>6</v>
      </c>
      <c r="DE181" s="407">
        <f t="shared" si="527"/>
        <v>150131.51999999999</v>
      </c>
      <c r="DF181" s="156">
        <f t="shared" si="527"/>
        <v>0</v>
      </c>
      <c r="DG181" s="407">
        <f t="shared" si="527"/>
        <v>0</v>
      </c>
      <c r="DH181" s="156">
        <f t="shared" si="527"/>
        <v>0</v>
      </c>
      <c r="DI181" s="407">
        <f t="shared" si="527"/>
        <v>0</v>
      </c>
      <c r="DJ181" s="156">
        <f t="shared" si="527"/>
        <v>0</v>
      </c>
      <c r="DK181" s="407">
        <f t="shared" si="527"/>
        <v>0</v>
      </c>
      <c r="DL181" s="156">
        <f t="shared" si="527"/>
        <v>0</v>
      </c>
      <c r="DM181" s="407">
        <f t="shared" si="527"/>
        <v>0</v>
      </c>
      <c r="DN181" s="156">
        <f t="shared" si="527"/>
        <v>0</v>
      </c>
      <c r="DO181" s="407">
        <f t="shared" si="527"/>
        <v>0</v>
      </c>
      <c r="DP181" s="156">
        <f t="shared" si="527"/>
        <v>0</v>
      </c>
      <c r="DQ181" s="407">
        <f t="shared" si="527"/>
        <v>0</v>
      </c>
      <c r="DR181" s="156">
        <f t="shared" si="527"/>
        <v>0</v>
      </c>
      <c r="DS181" s="407">
        <f t="shared" si="527"/>
        <v>0</v>
      </c>
      <c r="DT181" s="156">
        <f t="shared" si="527"/>
        <v>0</v>
      </c>
      <c r="DU181" s="407">
        <f t="shared" si="527"/>
        <v>0</v>
      </c>
      <c r="DV181" s="156">
        <f t="shared" si="527"/>
        <v>0</v>
      </c>
      <c r="DW181" s="407">
        <f t="shared" si="527"/>
        <v>0</v>
      </c>
      <c r="DX181" s="156">
        <f t="shared" si="527"/>
        <v>0</v>
      </c>
      <c r="DY181" s="407">
        <f t="shared" si="527"/>
        <v>0</v>
      </c>
      <c r="DZ181" s="156">
        <f t="shared" si="527"/>
        <v>0</v>
      </c>
      <c r="EA181" s="407">
        <f t="shared" si="527"/>
        <v>0</v>
      </c>
      <c r="EB181" s="156">
        <f t="shared" si="527"/>
        <v>0</v>
      </c>
      <c r="EC181" s="407">
        <f t="shared" si="527"/>
        <v>0</v>
      </c>
      <c r="ED181" s="156">
        <f t="shared" si="527"/>
        <v>0</v>
      </c>
      <c r="EE181" s="407">
        <f t="shared" si="527"/>
        <v>0</v>
      </c>
      <c r="EF181" s="156">
        <f t="shared" si="527"/>
        <v>0</v>
      </c>
      <c r="EG181" s="407">
        <f t="shared" si="527"/>
        <v>0</v>
      </c>
      <c r="EH181" s="156">
        <f t="shared" si="527"/>
        <v>0</v>
      </c>
      <c r="EI181" s="407">
        <f t="shared" si="527"/>
        <v>0</v>
      </c>
      <c r="EJ181" s="156"/>
      <c r="EK181" s="407"/>
      <c r="EL181" s="407">
        <f t="shared" si="527"/>
        <v>8</v>
      </c>
      <c r="EM181" s="407">
        <f t="shared" si="527"/>
        <v>191834.72</v>
      </c>
    </row>
    <row r="182" spans="1:143" x14ac:dyDescent="0.25">
      <c r="A182" s="91"/>
      <c r="B182" s="91">
        <v>128</v>
      </c>
      <c r="C182" s="245" t="s">
        <v>1159</v>
      </c>
      <c r="D182" s="92" t="s">
        <v>1160</v>
      </c>
      <c r="E182" s="246">
        <v>13540</v>
      </c>
      <c r="F182" s="93">
        <v>1.1000000000000001</v>
      </c>
      <c r="G182" s="93"/>
      <c r="H182" s="247">
        <v>1</v>
      </c>
      <c r="I182" s="248"/>
      <c r="J182" s="95">
        <v>1.4</v>
      </c>
      <c r="K182" s="95">
        <v>1.68</v>
      </c>
      <c r="L182" s="95">
        <v>2.23</v>
      </c>
      <c r="M182" s="96">
        <v>2.57</v>
      </c>
      <c r="N182" s="97">
        <v>0</v>
      </c>
      <c r="O182" s="400">
        <f>N182*E182*F182*H182*J182*$O$10</f>
        <v>0</v>
      </c>
      <c r="P182" s="366"/>
      <c r="Q182" s="400">
        <f>P182*E182*F182*H182*J182*$Q$10</f>
        <v>0</v>
      </c>
      <c r="R182" s="357">
        <v>0</v>
      </c>
      <c r="S182" s="357">
        <f>R182*E182*F182*H182*J182*$S$10</f>
        <v>0</v>
      </c>
      <c r="T182" s="97">
        <v>0</v>
      </c>
      <c r="U182" s="400">
        <f>SUM(T182*E182*F182*H182*J182*$U$10)</f>
        <v>0</v>
      </c>
      <c r="V182" s="97"/>
      <c r="W182" s="357">
        <f>SUM(V182*E182*F182*H182*J182*$W$10)</f>
        <v>0</v>
      </c>
      <c r="X182" s="97"/>
      <c r="Y182" s="400">
        <f>SUM(X182*E182*F182*H182*J182*$Y$10)</f>
        <v>0</v>
      </c>
      <c r="Z182" s="357">
        <v>0</v>
      </c>
      <c r="AA182" s="400">
        <f>SUM(Z182*E182*F182*H182*J182*$AA$10)</f>
        <v>0</v>
      </c>
      <c r="AB182" s="357">
        <v>0</v>
      </c>
      <c r="AC182" s="400">
        <f>SUM(AB182*E182*F182*H182*J182*$AC$10)</f>
        <v>0</v>
      </c>
      <c r="AD182" s="357"/>
      <c r="AE182" s="400">
        <f>SUM(AD182*E182*F182*H182*K182*$AE$10)</f>
        <v>0</v>
      </c>
      <c r="AF182" s="357">
        <v>0</v>
      </c>
      <c r="AG182" s="400">
        <f>SUM(AF182*E182*F182*H182*K182*$AG$10)</f>
        <v>0</v>
      </c>
      <c r="AH182" s="97"/>
      <c r="AI182" s="400">
        <f>SUM(AH182*E182*F182*H182*J182*$AI$10)</f>
        <v>0</v>
      </c>
      <c r="AJ182" s="357"/>
      <c r="AK182" s="357">
        <f>SUM(AJ182*E182*F182*H182*J182*$AK$10)</f>
        <v>0</v>
      </c>
      <c r="AL182" s="97">
        <v>0</v>
      </c>
      <c r="AM182" s="400">
        <f>SUM(AL182*E182*F182*H182*J182*$AM$10)</f>
        <v>0</v>
      </c>
      <c r="AN182" s="97"/>
      <c r="AO182" s="400">
        <f>SUM(AN182*E182*F182*H182*J182*$AO$10)</f>
        <v>0</v>
      </c>
      <c r="AP182" s="357">
        <v>0</v>
      </c>
      <c r="AQ182" s="400">
        <f>SUM(E182*F182*H182*J182*AP182*$AQ$10)</f>
        <v>0</v>
      </c>
      <c r="AR182" s="357"/>
      <c r="AS182" s="400">
        <f>SUM(AR182*E182*F182*H182*J182*$AS$10)</f>
        <v>0</v>
      </c>
      <c r="AT182" s="97"/>
      <c r="AU182" s="400">
        <f>SUM(AT182*E182*F182*H182*J182*$AU$10)</f>
        <v>0</v>
      </c>
      <c r="AV182" s="97">
        <v>0</v>
      </c>
      <c r="AW182" s="357">
        <f>SUM(AV182*E182*F182*H182*J182*$AW$10)</f>
        <v>0</v>
      </c>
      <c r="AX182" s="97"/>
      <c r="AY182" s="400">
        <f>SUM(AX182*E182*F182*H182*J182*$AY$10)</f>
        <v>0</v>
      </c>
      <c r="AZ182" s="97"/>
      <c r="BA182" s="400">
        <f>SUM(AZ182*E182*F182*H182*J182*$BA$10)</f>
        <v>0</v>
      </c>
      <c r="BB182" s="97"/>
      <c r="BC182" s="400">
        <f>SUM(BB182*E182*F182*H182*J182*$BC$10)</f>
        <v>0</v>
      </c>
      <c r="BD182" s="97"/>
      <c r="BE182" s="400">
        <f>SUM(BD182*E182*F182*H182*J182*$BE$10)</f>
        <v>0</v>
      </c>
      <c r="BF182" s="97"/>
      <c r="BG182" s="400">
        <f>BF182*E182*F182*H182*J182*$BG$10</f>
        <v>0</v>
      </c>
      <c r="BH182" s="97"/>
      <c r="BI182" s="400">
        <f>BH182*E182*F182*H182*J182*$BI$10</f>
        <v>0</v>
      </c>
      <c r="BJ182" s="97"/>
      <c r="BK182" s="400">
        <f>BJ182*E182*F182*H182*J182*$BK$10</f>
        <v>0</v>
      </c>
      <c r="BL182" s="97"/>
      <c r="BM182" s="400">
        <f>SUM(BL182*E182*F182*H182*J182*$BM$10)</f>
        <v>0</v>
      </c>
      <c r="BN182" s="97"/>
      <c r="BO182" s="400">
        <f>SUM(BN182*E182*F182*H182*J182*$BO$10)</f>
        <v>0</v>
      </c>
      <c r="BP182" s="97"/>
      <c r="BQ182" s="400">
        <f>SUM(BP182*E182*F182*H182*J182*$BQ$10)</f>
        <v>0</v>
      </c>
      <c r="BR182" s="97"/>
      <c r="BS182" s="400">
        <f>SUM(BR182*E182*F182*H182*J182*$BS$10)</f>
        <v>0</v>
      </c>
      <c r="BT182" s="97"/>
      <c r="BU182" s="400">
        <f>SUM(BT182*E182*F182*H182*J182*$BU$10)</f>
        <v>0</v>
      </c>
      <c r="BV182" s="328"/>
      <c r="BW182" s="329">
        <f>BV182*E182*F182*H182*J182*$BW$10</f>
        <v>0</v>
      </c>
      <c r="BX182" s="97">
        <v>0</v>
      </c>
      <c r="BY182" s="400">
        <f>SUM(BX182*E182*F182*H182*J182*$BY$10)</f>
        <v>0</v>
      </c>
      <c r="BZ182" s="357">
        <v>0</v>
      </c>
      <c r="CA182" s="400">
        <f>SUM(BZ182*E182*F182*H182*J182*$CA$10)</f>
        <v>0</v>
      </c>
      <c r="CB182" s="97">
        <v>0</v>
      </c>
      <c r="CC182" s="400">
        <f>SUM(CB182*E182*F182*H182*J182*$CC$10)</f>
        <v>0</v>
      </c>
      <c r="CD182" s="97">
        <v>0</v>
      </c>
      <c r="CE182" s="400">
        <f>SUM(CD182*E182*F182*H182*J182*$CE$10)</f>
        <v>0</v>
      </c>
      <c r="CF182" s="97">
        <v>2</v>
      </c>
      <c r="CG182" s="400">
        <f>CF182*E182*F182*H182*J182*$CG$10</f>
        <v>41703.200000000004</v>
      </c>
      <c r="CH182" s="97"/>
      <c r="CI182" s="400">
        <f>SUM(CH182*E182*F182*H182*J182*$CI$10)</f>
        <v>0</v>
      </c>
      <c r="CJ182" s="357">
        <v>0</v>
      </c>
      <c r="CK182" s="400">
        <f>SUM(CJ182*E182*F182*H182*K182*$CK$10)</f>
        <v>0</v>
      </c>
      <c r="CL182" s="97">
        <v>0</v>
      </c>
      <c r="CM182" s="400">
        <f>SUM(CL182*E182*F182*H182*K182*$CM$10)</f>
        <v>0</v>
      </c>
      <c r="CN182" s="97">
        <v>0</v>
      </c>
      <c r="CO182" s="400">
        <f>SUM(CN182*E182*F182*H182*K182*$CO$10)</f>
        <v>0</v>
      </c>
      <c r="CP182" s="357"/>
      <c r="CQ182" s="400">
        <f>SUM(CP182*E182*F182*H182*K182*$CQ$10)</f>
        <v>0</v>
      </c>
      <c r="CR182" s="357">
        <v>0</v>
      </c>
      <c r="CS182" s="400">
        <f>SUM(CR182*E182*F182*H182*K182*$CS$10)</f>
        <v>0</v>
      </c>
      <c r="CT182" s="357"/>
      <c r="CU182" s="400">
        <f>SUM(CT182*E182*F182*H182*K182*$CU$10)</f>
        <v>0</v>
      </c>
      <c r="CV182" s="97"/>
      <c r="CW182" s="400">
        <f>SUM(CV182*E182*F182*H182*K182*$CW$10)</f>
        <v>0</v>
      </c>
      <c r="CX182" s="97">
        <v>0</v>
      </c>
      <c r="CY182" s="400">
        <f>SUM(CX182*E182*F182*H182*K182*$CY$10)</f>
        <v>0</v>
      </c>
      <c r="CZ182" s="97"/>
      <c r="DA182" s="400">
        <f>SUM(CZ182*E182*F182*H182*K182*$DA$10)</f>
        <v>0</v>
      </c>
      <c r="DB182" s="357">
        <v>0</v>
      </c>
      <c r="DC182" s="400">
        <f>SUM(DB182*E182*F182*H182*K182*$DC$10)</f>
        <v>0</v>
      </c>
      <c r="DD182" s="97">
        <v>6</v>
      </c>
      <c r="DE182" s="400">
        <f>SUM(DD182*E182*F182*H182*K182*$DE$10)</f>
        <v>150131.51999999999</v>
      </c>
      <c r="DF182" s="97">
        <v>0</v>
      </c>
      <c r="DG182" s="400">
        <f>SUM(DF182*E182*F182*H182*K182*$DG$10)</f>
        <v>0</v>
      </c>
      <c r="DH182" s="97">
        <v>0</v>
      </c>
      <c r="DI182" s="400">
        <f>SUM(DH182*E182*F182*H182*K182*$DI$10)</f>
        <v>0</v>
      </c>
      <c r="DJ182" s="97">
        <v>0</v>
      </c>
      <c r="DK182" s="400">
        <f>SUM(DJ182*E182*F182*H182*K182*$DK$10)</f>
        <v>0</v>
      </c>
      <c r="DL182" s="97"/>
      <c r="DM182" s="400">
        <f>SUM(DL182*E182*F182*H182*K182*$DM$10)</f>
        <v>0</v>
      </c>
      <c r="DN182" s="97"/>
      <c r="DO182" s="400">
        <f>DN182*E182*F182*H182*K182*$DO$10</f>
        <v>0</v>
      </c>
      <c r="DP182" s="97"/>
      <c r="DQ182" s="400">
        <f>SUM(DP182*E182*F182*H182*K182*$DQ$10)</f>
        <v>0</v>
      </c>
      <c r="DR182" s="97"/>
      <c r="DS182" s="400">
        <f>SUM(DR182*E182*F182*H182*K182*$DS$10)</f>
        <v>0</v>
      </c>
      <c r="DT182" s="97">
        <v>0</v>
      </c>
      <c r="DU182" s="400">
        <f>SUM(DT182*E182*F182*H182*L182*$DU$10)</f>
        <v>0</v>
      </c>
      <c r="DV182" s="97">
        <v>0</v>
      </c>
      <c r="DW182" s="400">
        <f>SUM(DV182*E182*F182*H182*M182*$DW$10)</f>
        <v>0</v>
      </c>
      <c r="DX182" s="97"/>
      <c r="DY182" s="400">
        <f>SUM(DX182*E182*F182*H182*J182*$DY$10)</f>
        <v>0</v>
      </c>
      <c r="DZ182" s="97"/>
      <c r="EA182" s="401">
        <f>SUM(DZ182*E182*F182*H182*J182*$EA$10)</f>
        <v>0</v>
      </c>
      <c r="EB182" s="97"/>
      <c r="EC182" s="400">
        <f>SUM(EB182*E182*F182*H182*J182*$EC$10)</f>
        <v>0</v>
      </c>
      <c r="ED182" s="97"/>
      <c r="EE182" s="400">
        <f>SUM(ED182*E182*F182*H182*J182*$EE$10)</f>
        <v>0</v>
      </c>
      <c r="EF182" s="97"/>
      <c r="EG182" s="400">
        <f>EF182*E182*F182*H182*J182*$EG$10</f>
        <v>0</v>
      </c>
      <c r="EH182" s="97"/>
      <c r="EI182" s="400">
        <f>EH182*E182*F182*H182*J182*$EI$10</f>
        <v>0</v>
      </c>
      <c r="EJ182" s="97"/>
      <c r="EK182" s="400"/>
      <c r="EL182" s="402">
        <f>SUM(N182,X182,P182,R182,Z182,T182,V182,AB182,AD182,AF182,AH182,AJ182,AP182,AR182,AT182,AN182,CJ182,CP182,CT182,BX182,BZ182,CZ182,DB182,DD182,DF182,DH182,DJ182,DL182,AV182,AL182,AX182,AZ182,BB182,BD182,BF182,BH182,BJ182,BL182,BN182,BP182,BR182,EB182,ED182,DX182,DZ182,BT182,BV182,CR182,CL182,CN182,CV182,CX182,CB182,CD182,CF182,CH182,DN182,DP182,DR182,DT182,DV182,EF182,EH182,EJ182)</f>
        <v>8</v>
      </c>
      <c r="EM182" s="402">
        <f>SUM(O182,Y182,Q182,S182,AA182,U182,W182,AC182,AE182,AG182,AI182,AK182,AQ182,AS182,AU182,AO182,CK182,CQ182,CU182,BY182,CA182,DA182,DC182,DE182,DG182,DI182,DK182,DM182,AW182,AM182,AY182,BA182,BC182,BE182,BG182,BI182,BK182,BM182,BO182,BQ182,BS182,EC182,EE182,DY182,EA182,BU182,BW182,CS182,CM182,CO182,CW182,CY182,CC182,CE182,CG182,CI182,DO182,DQ182,DS182,DU182,DW182,EG182,EI182,EK182)</f>
        <v>191834.72</v>
      </c>
    </row>
    <row r="183" spans="1:143" s="355" customFormat="1" x14ac:dyDescent="0.25">
      <c r="A183" s="91">
        <v>34</v>
      </c>
      <c r="B183" s="91"/>
      <c r="C183" s="245" t="s">
        <v>1161</v>
      </c>
      <c r="D183" s="243" t="s">
        <v>819</v>
      </c>
      <c r="E183" s="246">
        <v>13540</v>
      </c>
      <c r="F183" s="157">
        <v>0.89</v>
      </c>
      <c r="G183" s="157"/>
      <c r="H183" s="236">
        <v>1</v>
      </c>
      <c r="I183" s="68"/>
      <c r="J183" s="95">
        <v>1.4</v>
      </c>
      <c r="K183" s="95">
        <v>1.68</v>
      </c>
      <c r="L183" s="95">
        <v>2.23</v>
      </c>
      <c r="M183" s="96">
        <v>2.57</v>
      </c>
      <c r="N183" s="156">
        <f>SUM(N184:N186)</f>
        <v>0</v>
      </c>
      <c r="O183" s="407">
        <f t="shared" ref="O183:BZ183" si="528">SUM(O184:O186)</f>
        <v>0</v>
      </c>
      <c r="P183" s="407">
        <f t="shared" si="528"/>
        <v>0</v>
      </c>
      <c r="Q183" s="407">
        <f t="shared" si="528"/>
        <v>0</v>
      </c>
      <c r="R183" s="407">
        <f t="shared" si="528"/>
        <v>0</v>
      </c>
      <c r="S183" s="407">
        <f t="shared" si="528"/>
        <v>0</v>
      </c>
      <c r="T183" s="156">
        <f t="shared" si="528"/>
        <v>0</v>
      </c>
      <c r="U183" s="407">
        <f t="shared" si="528"/>
        <v>0</v>
      </c>
      <c r="V183" s="156">
        <f t="shared" si="528"/>
        <v>0</v>
      </c>
      <c r="W183" s="407">
        <f t="shared" si="528"/>
        <v>0</v>
      </c>
      <c r="X183" s="156">
        <f t="shared" si="528"/>
        <v>0</v>
      </c>
      <c r="Y183" s="407">
        <f t="shared" si="528"/>
        <v>0</v>
      </c>
      <c r="Z183" s="407">
        <f t="shared" si="528"/>
        <v>0</v>
      </c>
      <c r="AA183" s="407">
        <f t="shared" si="528"/>
        <v>0</v>
      </c>
      <c r="AB183" s="407">
        <f t="shared" si="528"/>
        <v>0</v>
      </c>
      <c r="AC183" s="407">
        <f t="shared" si="528"/>
        <v>0</v>
      </c>
      <c r="AD183" s="407">
        <f t="shared" si="528"/>
        <v>0</v>
      </c>
      <c r="AE183" s="407">
        <f t="shared" si="528"/>
        <v>0</v>
      </c>
      <c r="AF183" s="407">
        <f t="shared" si="528"/>
        <v>0</v>
      </c>
      <c r="AG183" s="407">
        <f t="shared" si="528"/>
        <v>0</v>
      </c>
      <c r="AH183" s="156">
        <f t="shared" si="528"/>
        <v>0</v>
      </c>
      <c r="AI183" s="407">
        <f t="shared" si="528"/>
        <v>0</v>
      </c>
      <c r="AJ183" s="407">
        <f t="shared" si="528"/>
        <v>0</v>
      </c>
      <c r="AK183" s="407">
        <f t="shared" si="528"/>
        <v>0</v>
      </c>
      <c r="AL183" s="156">
        <f t="shared" si="528"/>
        <v>0</v>
      </c>
      <c r="AM183" s="407">
        <f t="shared" si="528"/>
        <v>0</v>
      </c>
      <c r="AN183" s="156">
        <f t="shared" si="528"/>
        <v>0</v>
      </c>
      <c r="AO183" s="407">
        <f t="shared" si="528"/>
        <v>0</v>
      </c>
      <c r="AP183" s="407">
        <f t="shared" si="528"/>
        <v>0</v>
      </c>
      <c r="AQ183" s="407">
        <f t="shared" si="528"/>
        <v>0</v>
      </c>
      <c r="AR183" s="407">
        <f t="shared" si="528"/>
        <v>0</v>
      </c>
      <c r="AS183" s="407">
        <f t="shared" si="528"/>
        <v>0</v>
      </c>
      <c r="AT183" s="156">
        <f t="shared" si="528"/>
        <v>0</v>
      </c>
      <c r="AU183" s="407">
        <f t="shared" si="528"/>
        <v>0</v>
      </c>
      <c r="AV183" s="156">
        <f t="shared" si="528"/>
        <v>0</v>
      </c>
      <c r="AW183" s="407">
        <f t="shared" si="528"/>
        <v>0</v>
      </c>
      <c r="AX183" s="156">
        <f t="shared" si="528"/>
        <v>0</v>
      </c>
      <c r="AY183" s="407">
        <f t="shared" si="528"/>
        <v>0</v>
      </c>
      <c r="AZ183" s="156">
        <f t="shared" si="528"/>
        <v>0</v>
      </c>
      <c r="BA183" s="407">
        <f t="shared" si="528"/>
        <v>0</v>
      </c>
      <c r="BB183" s="156">
        <f t="shared" si="528"/>
        <v>0</v>
      </c>
      <c r="BC183" s="407">
        <f t="shared" si="528"/>
        <v>0</v>
      </c>
      <c r="BD183" s="156">
        <f t="shared" si="528"/>
        <v>0</v>
      </c>
      <c r="BE183" s="407">
        <f t="shared" si="528"/>
        <v>0</v>
      </c>
      <c r="BF183" s="156">
        <f t="shared" si="528"/>
        <v>0</v>
      </c>
      <c r="BG183" s="407">
        <f t="shared" si="528"/>
        <v>0</v>
      </c>
      <c r="BH183" s="156">
        <f t="shared" si="528"/>
        <v>0</v>
      </c>
      <c r="BI183" s="407">
        <f t="shared" si="528"/>
        <v>0</v>
      </c>
      <c r="BJ183" s="156">
        <f t="shared" si="528"/>
        <v>0</v>
      </c>
      <c r="BK183" s="407">
        <f t="shared" si="528"/>
        <v>0</v>
      </c>
      <c r="BL183" s="156">
        <f t="shared" si="528"/>
        <v>0</v>
      </c>
      <c r="BM183" s="407">
        <f t="shared" si="528"/>
        <v>0</v>
      </c>
      <c r="BN183" s="156">
        <f t="shared" si="528"/>
        <v>0</v>
      </c>
      <c r="BO183" s="407">
        <f t="shared" si="528"/>
        <v>0</v>
      </c>
      <c r="BP183" s="156">
        <f t="shared" si="528"/>
        <v>0</v>
      </c>
      <c r="BQ183" s="407">
        <f t="shared" si="528"/>
        <v>0</v>
      </c>
      <c r="BR183" s="156">
        <f t="shared" si="528"/>
        <v>0</v>
      </c>
      <c r="BS183" s="407">
        <f t="shared" si="528"/>
        <v>0</v>
      </c>
      <c r="BT183" s="156">
        <f t="shared" si="528"/>
        <v>0</v>
      </c>
      <c r="BU183" s="407">
        <f t="shared" si="528"/>
        <v>0</v>
      </c>
      <c r="BV183" s="352">
        <f t="shared" si="528"/>
        <v>0</v>
      </c>
      <c r="BW183" s="352">
        <f t="shared" si="528"/>
        <v>0</v>
      </c>
      <c r="BX183" s="156">
        <f t="shared" si="528"/>
        <v>0</v>
      </c>
      <c r="BY183" s="407">
        <f t="shared" si="528"/>
        <v>0</v>
      </c>
      <c r="BZ183" s="407">
        <f t="shared" si="528"/>
        <v>0</v>
      </c>
      <c r="CA183" s="407">
        <f t="shared" ref="CA183:EM183" si="529">SUM(CA184:CA186)</f>
        <v>0</v>
      </c>
      <c r="CB183" s="156">
        <f t="shared" si="529"/>
        <v>0</v>
      </c>
      <c r="CC183" s="407">
        <f t="shared" si="529"/>
        <v>0</v>
      </c>
      <c r="CD183" s="156">
        <f t="shared" si="529"/>
        <v>0</v>
      </c>
      <c r="CE183" s="407">
        <f t="shared" si="529"/>
        <v>0</v>
      </c>
      <c r="CF183" s="156">
        <f t="shared" si="529"/>
        <v>0</v>
      </c>
      <c r="CG183" s="407">
        <f t="shared" si="529"/>
        <v>0</v>
      </c>
      <c r="CH183" s="156">
        <f t="shared" si="529"/>
        <v>0</v>
      </c>
      <c r="CI183" s="407">
        <f t="shared" si="529"/>
        <v>0</v>
      </c>
      <c r="CJ183" s="407">
        <f t="shared" si="529"/>
        <v>0</v>
      </c>
      <c r="CK183" s="407">
        <f t="shared" si="529"/>
        <v>0</v>
      </c>
      <c r="CL183" s="156">
        <f t="shared" si="529"/>
        <v>0</v>
      </c>
      <c r="CM183" s="407">
        <f t="shared" si="529"/>
        <v>0</v>
      </c>
      <c r="CN183" s="156">
        <f t="shared" si="529"/>
        <v>0</v>
      </c>
      <c r="CO183" s="407">
        <f t="shared" si="529"/>
        <v>0</v>
      </c>
      <c r="CP183" s="407">
        <f t="shared" si="529"/>
        <v>0</v>
      </c>
      <c r="CQ183" s="407">
        <f t="shared" si="529"/>
        <v>0</v>
      </c>
      <c r="CR183" s="407">
        <f t="shared" si="529"/>
        <v>0</v>
      </c>
      <c r="CS183" s="407">
        <f t="shared" si="529"/>
        <v>0</v>
      </c>
      <c r="CT183" s="407">
        <f t="shared" si="529"/>
        <v>0</v>
      </c>
      <c r="CU183" s="407">
        <f t="shared" si="529"/>
        <v>0</v>
      </c>
      <c r="CV183" s="156">
        <f t="shared" si="529"/>
        <v>0</v>
      </c>
      <c r="CW183" s="407">
        <f t="shared" si="529"/>
        <v>0</v>
      </c>
      <c r="CX183" s="156">
        <f t="shared" si="529"/>
        <v>0</v>
      </c>
      <c r="CY183" s="407">
        <f t="shared" si="529"/>
        <v>0</v>
      </c>
      <c r="CZ183" s="156">
        <f t="shared" si="529"/>
        <v>0</v>
      </c>
      <c r="DA183" s="407">
        <f t="shared" si="529"/>
        <v>0</v>
      </c>
      <c r="DB183" s="407">
        <f t="shared" si="529"/>
        <v>0</v>
      </c>
      <c r="DC183" s="407">
        <f t="shared" si="529"/>
        <v>0</v>
      </c>
      <c r="DD183" s="156">
        <f t="shared" si="529"/>
        <v>10</v>
      </c>
      <c r="DE183" s="407">
        <f t="shared" si="529"/>
        <v>200175.35999999999</v>
      </c>
      <c r="DF183" s="156">
        <f t="shared" si="529"/>
        <v>0</v>
      </c>
      <c r="DG183" s="407">
        <f t="shared" si="529"/>
        <v>0</v>
      </c>
      <c r="DH183" s="156">
        <f t="shared" si="529"/>
        <v>0</v>
      </c>
      <c r="DI183" s="407">
        <f t="shared" si="529"/>
        <v>0</v>
      </c>
      <c r="DJ183" s="156">
        <f t="shared" si="529"/>
        <v>0</v>
      </c>
      <c r="DK183" s="407">
        <f t="shared" si="529"/>
        <v>0</v>
      </c>
      <c r="DL183" s="156">
        <f t="shared" si="529"/>
        <v>0</v>
      </c>
      <c r="DM183" s="407">
        <f t="shared" si="529"/>
        <v>0</v>
      </c>
      <c r="DN183" s="156">
        <f t="shared" si="529"/>
        <v>0</v>
      </c>
      <c r="DO183" s="407">
        <f t="shared" si="529"/>
        <v>0</v>
      </c>
      <c r="DP183" s="156">
        <f t="shared" si="529"/>
        <v>0</v>
      </c>
      <c r="DQ183" s="407">
        <f t="shared" si="529"/>
        <v>0</v>
      </c>
      <c r="DR183" s="156">
        <f t="shared" si="529"/>
        <v>0</v>
      </c>
      <c r="DS183" s="407">
        <f t="shared" si="529"/>
        <v>0</v>
      </c>
      <c r="DT183" s="156">
        <f t="shared" si="529"/>
        <v>0</v>
      </c>
      <c r="DU183" s="407">
        <f t="shared" si="529"/>
        <v>0</v>
      </c>
      <c r="DV183" s="156">
        <f t="shared" si="529"/>
        <v>0</v>
      </c>
      <c r="DW183" s="407">
        <f t="shared" si="529"/>
        <v>0</v>
      </c>
      <c r="DX183" s="156">
        <f t="shared" si="529"/>
        <v>0</v>
      </c>
      <c r="DY183" s="407">
        <f t="shared" si="529"/>
        <v>0</v>
      </c>
      <c r="DZ183" s="156">
        <f t="shared" si="529"/>
        <v>0</v>
      </c>
      <c r="EA183" s="407">
        <f t="shared" si="529"/>
        <v>0</v>
      </c>
      <c r="EB183" s="156">
        <f t="shared" si="529"/>
        <v>0</v>
      </c>
      <c r="EC183" s="407">
        <f t="shared" si="529"/>
        <v>0</v>
      </c>
      <c r="ED183" s="156">
        <f t="shared" si="529"/>
        <v>10</v>
      </c>
      <c r="EE183" s="407">
        <f t="shared" si="529"/>
        <v>295713.59999999998</v>
      </c>
      <c r="EF183" s="156">
        <f t="shared" si="529"/>
        <v>0</v>
      </c>
      <c r="EG183" s="407">
        <f t="shared" si="529"/>
        <v>0</v>
      </c>
      <c r="EH183" s="156">
        <f t="shared" si="529"/>
        <v>0</v>
      </c>
      <c r="EI183" s="407">
        <f t="shared" si="529"/>
        <v>0</v>
      </c>
      <c r="EJ183" s="156"/>
      <c r="EK183" s="407"/>
      <c r="EL183" s="407">
        <f t="shared" si="529"/>
        <v>20</v>
      </c>
      <c r="EM183" s="407">
        <f t="shared" si="529"/>
        <v>495888.95999999996</v>
      </c>
    </row>
    <row r="184" spans="1:143" ht="45" x14ac:dyDescent="0.25">
      <c r="A184" s="91"/>
      <c r="B184" s="91">
        <v>129</v>
      </c>
      <c r="C184" s="245" t="s">
        <v>1162</v>
      </c>
      <c r="D184" s="168" t="s">
        <v>821</v>
      </c>
      <c r="E184" s="246">
        <v>13540</v>
      </c>
      <c r="F184" s="93">
        <v>0.88</v>
      </c>
      <c r="G184" s="93"/>
      <c r="H184" s="247">
        <v>1</v>
      </c>
      <c r="I184" s="248"/>
      <c r="J184" s="95">
        <v>1.4</v>
      </c>
      <c r="K184" s="95">
        <v>1.68</v>
      </c>
      <c r="L184" s="95">
        <v>2.23</v>
      </c>
      <c r="M184" s="96">
        <v>2.57</v>
      </c>
      <c r="N184" s="97">
        <v>0</v>
      </c>
      <c r="O184" s="400">
        <f>N184*E184*F184*H184*J184*$O$10</f>
        <v>0</v>
      </c>
      <c r="P184" s="366"/>
      <c r="Q184" s="400">
        <f>P184*E184*F184*H184*J184*$Q$10</f>
        <v>0</v>
      </c>
      <c r="R184" s="357">
        <v>0</v>
      </c>
      <c r="S184" s="357">
        <f>R184*E184*F184*H184*J184*$S$10</f>
        <v>0</v>
      </c>
      <c r="T184" s="97">
        <v>0</v>
      </c>
      <c r="U184" s="400">
        <f>SUM(T184*E184*F184*H184*J184*$U$10)</f>
        <v>0</v>
      </c>
      <c r="V184" s="97"/>
      <c r="W184" s="357">
        <f>SUM(V184*E184*F184*H184*J184*$W$10)</f>
        <v>0</v>
      </c>
      <c r="X184" s="97"/>
      <c r="Y184" s="400">
        <f>SUM(X184*E184*F184*H184*J184*$Y$10)</f>
        <v>0</v>
      </c>
      <c r="Z184" s="357">
        <v>0</v>
      </c>
      <c r="AA184" s="400">
        <f>SUM(Z184*E184*F184*H184*J184*$AA$10)</f>
        <v>0</v>
      </c>
      <c r="AB184" s="357">
        <v>0</v>
      </c>
      <c r="AC184" s="400">
        <f>SUM(AB184*E184*F184*H184*J184*$AC$10)</f>
        <v>0</v>
      </c>
      <c r="AD184" s="357"/>
      <c r="AE184" s="400">
        <f>SUM(AD184*E184*F184*H184*K184*$AE$10)</f>
        <v>0</v>
      </c>
      <c r="AF184" s="357">
        <v>0</v>
      </c>
      <c r="AG184" s="400">
        <f>SUM(AF184*E184*F184*H184*K184*$AG$10)</f>
        <v>0</v>
      </c>
      <c r="AH184" s="97"/>
      <c r="AI184" s="400">
        <f>SUM(AH184*E184*F184*H184*J184*$AI$10)</f>
        <v>0</v>
      </c>
      <c r="AJ184" s="357"/>
      <c r="AK184" s="357">
        <f>SUM(AJ184*E184*F184*H184*J184*$AK$10)</f>
        <v>0</v>
      </c>
      <c r="AL184" s="97">
        <v>0</v>
      </c>
      <c r="AM184" s="400">
        <f>SUM(AL184*E184*F184*H184*J184*$AM$10)</f>
        <v>0</v>
      </c>
      <c r="AN184" s="97"/>
      <c r="AO184" s="400">
        <f>SUM(AN184*E184*F184*H184*J184*$AO$10)</f>
        <v>0</v>
      </c>
      <c r="AP184" s="357">
        <v>0</v>
      </c>
      <c r="AQ184" s="400">
        <f>SUM(E184*F184*H184*J184*AP184*$AQ$10)</f>
        <v>0</v>
      </c>
      <c r="AR184" s="357"/>
      <c r="AS184" s="400">
        <f>SUM(AR184*E184*F184*H184*J184*$AS$10)</f>
        <v>0</v>
      </c>
      <c r="AT184" s="97"/>
      <c r="AU184" s="400">
        <f>SUM(AT184*E184*F184*H184*J184*$AU$10)</f>
        <v>0</v>
      </c>
      <c r="AV184" s="97"/>
      <c r="AW184" s="357">
        <f>SUM(AV184*E184*F184*H184*J184*$AW$10)</f>
        <v>0</v>
      </c>
      <c r="AX184" s="97"/>
      <c r="AY184" s="400">
        <f>SUM(AX184*E184*F184*H184*J184*$AY$10)</f>
        <v>0</v>
      </c>
      <c r="AZ184" s="97"/>
      <c r="BA184" s="400">
        <f>SUM(AZ184*E184*F184*H184*J184*$BA$10)</f>
        <v>0</v>
      </c>
      <c r="BB184" s="97"/>
      <c r="BC184" s="400">
        <f>SUM(BB184*E184*F184*H184*J184*$BC$10)</f>
        <v>0</v>
      </c>
      <c r="BD184" s="97"/>
      <c r="BE184" s="400">
        <f>SUM(BD184*E184*F184*H184*J184*$BE$10)</f>
        <v>0</v>
      </c>
      <c r="BF184" s="97"/>
      <c r="BG184" s="400">
        <f>BF184*E184*F184*H184*J184*$BG$10</f>
        <v>0</v>
      </c>
      <c r="BH184" s="97"/>
      <c r="BI184" s="400">
        <f>BH184*E184*F184*H184*J184*$BI$10</f>
        <v>0</v>
      </c>
      <c r="BJ184" s="97"/>
      <c r="BK184" s="400">
        <f>BJ184*E184*F184*H184*J184*$BK$10</f>
        <v>0</v>
      </c>
      <c r="BL184" s="97"/>
      <c r="BM184" s="400">
        <f>SUM(BL184*E184*F184*H184*J184*$BM$10)</f>
        <v>0</v>
      </c>
      <c r="BN184" s="97"/>
      <c r="BO184" s="400">
        <f>SUM(BN184*E184*F184*H184*J184*$BO$10)</f>
        <v>0</v>
      </c>
      <c r="BP184" s="97"/>
      <c r="BQ184" s="400">
        <f>SUM(BP184*E184*F184*H184*J184*$BQ$10)</f>
        <v>0</v>
      </c>
      <c r="BR184" s="97"/>
      <c r="BS184" s="400">
        <f>SUM(BR184*E184*F184*H184*J184*$BS$10)</f>
        <v>0</v>
      </c>
      <c r="BT184" s="97"/>
      <c r="BU184" s="400">
        <f>SUM(BT184*E184*F184*H184*J184*$BU$10)</f>
        <v>0</v>
      </c>
      <c r="BV184" s="328"/>
      <c r="BW184" s="329">
        <f>BV184*E184*F184*H184*J184*$BW$10</f>
        <v>0</v>
      </c>
      <c r="BX184" s="97">
        <v>0</v>
      </c>
      <c r="BY184" s="400">
        <f>SUM(BX184*E184*F184*H184*J184*$BY$10)</f>
        <v>0</v>
      </c>
      <c r="BZ184" s="357">
        <v>0</v>
      </c>
      <c r="CA184" s="400">
        <f>SUM(BZ184*E184*F184*H184*J184*$CA$10)</f>
        <v>0</v>
      </c>
      <c r="CB184" s="97">
        <v>0</v>
      </c>
      <c r="CC184" s="400">
        <f>SUM(CB184*E184*F184*H184*J184*$CC$10)</f>
        <v>0</v>
      </c>
      <c r="CD184" s="97">
        <v>0</v>
      </c>
      <c r="CE184" s="400">
        <f>SUM(CD184*E184*F184*H184*J184*$CE$10)</f>
        <v>0</v>
      </c>
      <c r="CF184" s="97"/>
      <c r="CG184" s="400">
        <f>CF184*E184*F184*H184*J184*$CG$10</f>
        <v>0</v>
      </c>
      <c r="CH184" s="97"/>
      <c r="CI184" s="400">
        <f>SUM(CH184*E184*F184*H184*J184*$CI$10)</f>
        <v>0</v>
      </c>
      <c r="CJ184" s="357">
        <v>0</v>
      </c>
      <c r="CK184" s="400">
        <f>SUM(CJ184*E184*F184*H184*K184*$CK$10)</f>
        <v>0</v>
      </c>
      <c r="CL184" s="97">
        <v>0</v>
      </c>
      <c r="CM184" s="400">
        <f>SUM(CL184*E184*F184*H184*K184*$CM$10)</f>
        <v>0</v>
      </c>
      <c r="CN184" s="97">
        <v>0</v>
      </c>
      <c r="CO184" s="400">
        <f>SUM(CN184*E184*F184*H184*K184*$CO$10)</f>
        <v>0</v>
      </c>
      <c r="CP184" s="357"/>
      <c r="CQ184" s="400">
        <f>SUM(CP184*E184*F184*H184*K184*$CQ$10)</f>
        <v>0</v>
      </c>
      <c r="CR184" s="357">
        <v>0</v>
      </c>
      <c r="CS184" s="400">
        <f>SUM(CR184*E184*F184*H184*K184*$CS$10)</f>
        <v>0</v>
      </c>
      <c r="CT184" s="357"/>
      <c r="CU184" s="400">
        <f>SUM(CT184*E184*F184*H184*K184*$CU$10)</f>
        <v>0</v>
      </c>
      <c r="CV184" s="97"/>
      <c r="CW184" s="400">
        <f>SUM(CV184*E184*F184*H184*K184*$CW$10)</f>
        <v>0</v>
      </c>
      <c r="CX184" s="97"/>
      <c r="CY184" s="400">
        <f>SUM(CX184*E184*F184*H184*K184*$CY$10)</f>
        <v>0</v>
      </c>
      <c r="CZ184" s="97">
        <v>0</v>
      </c>
      <c r="DA184" s="400">
        <f>SUM(CZ184*E184*F184*H184*K184*$DA$10)</f>
        <v>0</v>
      </c>
      <c r="DB184" s="357"/>
      <c r="DC184" s="400">
        <f>SUM(DB184*E184*F184*H184*K184*$DC$10)</f>
        <v>0</v>
      </c>
      <c r="DD184" s="97">
        <v>10</v>
      </c>
      <c r="DE184" s="400">
        <f>SUM(DD184*E184*F184*H184*K184*$DE$10)</f>
        <v>200175.35999999999</v>
      </c>
      <c r="DF184" s="97">
        <v>0</v>
      </c>
      <c r="DG184" s="400">
        <f>SUM(DF184*E184*F184*H184*K184*$DG$10)</f>
        <v>0</v>
      </c>
      <c r="DH184" s="97">
        <v>0</v>
      </c>
      <c r="DI184" s="400">
        <f>SUM(DH184*E184*F184*H184*K184*$DI$10)</f>
        <v>0</v>
      </c>
      <c r="DJ184" s="97"/>
      <c r="DK184" s="400">
        <f>SUM(DJ184*E184*F184*H184*K184*$DK$10)</f>
        <v>0</v>
      </c>
      <c r="DL184" s="97"/>
      <c r="DM184" s="400">
        <f>SUM(DL184*E184*F184*H184*K184*$DM$10)</f>
        <v>0</v>
      </c>
      <c r="DN184" s="97"/>
      <c r="DO184" s="400">
        <f>DN184*E184*F184*H184*K184*$DO$10</f>
        <v>0</v>
      </c>
      <c r="DP184" s="97"/>
      <c r="DQ184" s="400">
        <f>SUM(DP184*E184*F184*H184*K184*$DQ$10)</f>
        <v>0</v>
      </c>
      <c r="DR184" s="97">
        <v>0</v>
      </c>
      <c r="DS184" s="400">
        <f>SUM(DR184*E184*F184*H184*K184*$DS$10)</f>
        <v>0</v>
      </c>
      <c r="DT184" s="97">
        <v>0</v>
      </c>
      <c r="DU184" s="400">
        <f>SUM(DT184*E184*F184*H184*L184*$DU$10)</f>
        <v>0</v>
      </c>
      <c r="DV184" s="97"/>
      <c r="DW184" s="400">
        <f>SUM(DV184*E184*F184*H184*M184*$DW$10)</f>
        <v>0</v>
      </c>
      <c r="DX184" s="97"/>
      <c r="DY184" s="400">
        <f>SUM(DX184*E184*F184*H184*J184*$DY$10)</f>
        <v>0</v>
      </c>
      <c r="DZ184" s="97"/>
      <c r="EA184" s="401">
        <f>SUM(DZ184*E184*F184*H184*J184*$EA$10)</f>
        <v>0</v>
      </c>
      <c r="EB184" s="97"/>
      <c r="EC184" s="400">
        <f>SUM(EB184*E184*F184*H184*J184*$EC$10)</f>
        <v>0</v>
      </c>
      <c r="ED184" s="97"/>
      <c r="EE184" s="400">
        <f>SUM(ED184*E184*F184*H184*J184*$EE$10)</f>
        <v>0</v>
      </c>
      <c r="EF184" s="97"/>
      <c r="EG184" s="400">
        <f>EF184*E184*F184*H184*J184*$EG$10</f>
        <v>0</v>
      </c>
      <c r="EH184" s="97"/>
      <c r="EI184" s="400">
        <f>EH184*E184*F184*H184*J184*$EI$10</f>
        <v>0</v>
      </c>
      <c r="EJ184" s="97"/>
      <c r="EK184" s="400"/>
      <c r="EL184" s="402">
        <f t="shared" ref="EL184:EM186" si="530">SUM(N184,X184,P184,R184,Z184,T184,V184,AB184,AD184,AF184,AH184,AJ184,AP184,AR184,AT184,AN184,CJ184,CP184,CT184,BX184,BZ184,CZ184,DB184,DD184,DF184,DH184,DJ184,DL184,AV184,AL184,AX184,AZ184,BB184,BD184,BF184,BH184,BJ184,BL184,BN184,BP184,BR184,EB184,ED184,DX184,DZ184,BT184,BV184,CR184,CL184,CN184,CV184,CX184,CB184,CD184,CF184,CH184,DN184,DP184,DR184,DT184,DV184,EF184,EH184,EJ184)</f>
        <v>10</v>
      </c>
      <c r="EM184" s="402">
        <f t="shared" si="530"/>
        <v>200175.35999999999</v>
      </c>
    </row>
    <row r="185" spans="1:143" ht="30" x14ac:dyDescent="0.25">
      <c r="A185" s="91"/>
      <c r="B185" s="91">
        <v>130</v>
      </c>
      <c r="C185" s="245" t="s">
        <v>1163</v>
      </c>
      <c r="D185" s="168" t="s">
        <v>823</v>
      </c>
      <c r="E185" s="246">
        <v>13540</v>
      </c>
      <c r="F185" s="93">
        <v>0.92</v>
      </c>
      <c r="G185" s="93"/>
      <c r="H185" s="247">
        <v>1</v>
      </c>
      <c r="I185" s="248"/>
      <c r="J185" s="95">
        <v>1.4</v>
      </c>
      <c r="K185" s="95">
        <v>1.68</v>
      </c>
      <c r="L185" s="95">
        <v>2.23</v>
      </c>
      <c r="M185" s="96">
        <v>2.57</v>
      </c>
      <c r="N185" s="97"/>
      <c r="O185" s="400">
        <f>N185*E185*F185*H185*J185*$O$10</f>
        <v>0</v>
      </c>
      <c r="P185" s="366"/>
      <c r="Q185" s="400">
        <f>P185*E185*F185*H185*J185*$Q$10</f>
        <v>0</v>
      </c>
      <c r="R185" s="357"/>
      <c r="S185" s="357">
        <f>R185*E185*F185*H185*J185*$S$10</f>
        <v>0</v>
      </c>
      <c r="T185" s="97"/>
      <c r="U185" s="400">
        <f>SUM(T185*E185*F185*H185*J185*$U$10)</f>
        <v>0</v>
      </c>
      <c r="V185" s="97"/>
      <c r="W185" s="357">
        <f>SUM(V185*E185*F185*H185*J185*$W$10)</f>
        <v>0</v>
      </c>
      <c r="X185" s="97"/>
      <c r="Y185" s="400">
        <f>SUM(X185*E185*F185*H185*J185*$Y$10)</f>
        <v>0</v>
      </c>
      <c r="Z185" s="357"/>
      <c r="AA185" s="400">
        <f>SUM(Z185*E185*F185*H185*J185*$AA$10)</f>
        <v>0</v>
      </c>
      <c r="AB185" s="357"/>
      <c r="AC185" s="400">
        <f>SUM(AB185*E185*F185*H185*J185*$AC$10)</f>
        <v>0</v>
      </c>
      <c r="AD185" s="357"/>
      <c r="AE185" s="400">
        <f>SUM(AD185*E185*F185*H185*K185*$AE$10)</f>
        <v>0</v>
      </c>
      <c r="AF185" s="357"/>
      <c r="AG185" s="400">
        <f>SUM(AF185*E185*F185*H185*K185*$AG$10)</f>
        <v>0</v>
      </c>
      <c r="AH185" s="97"/>
      <c r="AI185" s="400">
        <f>SUM(AH185*E185*F185*H185*J185*$AI$10)</f>
        <v>0</v>
      </c>
      <c r="AJ185" s="357"/>
      <c r="AK185" s="357">
        <f>SUM(AJ185*E185*F185*H185*J185*$AK$10)</f>
        <v>0</v>
      </c>
      <c r="AL185" s="97"/>
      <c r="AM185" s="400">
        <f>SUM(AL185*E185*F185*H185*J185*$AM$10)</f>
        <v>0</v>
      </c>
      <c r="AN185" s="97"/>
      <c r="AO185" s="400">
        <f>SUM(AN185*E185*F185*H185*J185*$AO$10)</f>
        <v>0</v>
      </c>
      <c r="AP185" s="357"/>
      <c r="AQ185" s="400">
        <f>SUM(E185*F185*H185*J185*AP185*$AQ$10)</f>
        <v>0</v>
      </c>
      <c r="AR185" s="357"/>
      <c r="AS185" s="400">
        <f>SUM(AR185*E185*F185*H185*J185*$AS$10)</f>
        <v>0</v>
      </c>
      <c r="AT185" s="97"/>
      <c r="AU185" s="400">
        <f>SUM(AT185*E185*F185*H185*J185*$AU$10)</f>
        <v>0</v>
      </c>
      <c r="AV185" s="97"/>
      <c r="AW185" s="357">
        <f>SUM(AV185*E185*F185*H185*J185*$AW$10)</f>
        <v>0</v>
      </c>
      <c r="AX185" s="97"/>
      <c r="AY185" s="400">
        <f>SUM(AX185*E185*F185*H185*J185*$AY$10)</f>
        <v>0</v>
      </c>
      <c r="AZ185" s="97"/>
      <c r="BA185" s="400">
        <f>SUM(AZ185*E185*F185*H185*J185*$BA$10)</f>
        <v>0</v>
      </c>
      <c r="BB185" s="97"/>
      <c r="BC185" s="400">
        <f>SUM(BB185*E185*F185*H185*J185*$BC$10)</f>
        <v>0</v>
      </c>
      <c r="BD185" s="97"/>
      <c r="BE185" s="400">
        <f>SUM(BD185*E185*F185*H185*J185*$BE$10)</f>
        <v>0</v>
      </c>
      <c r="BF185" s="97"/>
      <c r="BG185" s="400">
        <f>BF185*E185*F185*H185*J185*$BG$10</f>
        <v>0</v>
      </c>
      <c r="BH185" s="97"/>
      <c r="BI185" s="400">
        <f>BH185*E185*F185*H185*J185*$BI$10</f>
        <v>0</v>
      </c>
      <c r="BJ185" s="97"/>
      <c r="BK185" s="400">
        <f>BJ185*E185*F185*H185*J185*$BK$10</f>
        <v>0</v>
      </c>
      <c r="BL185" s="97"/>
      <c r="BM185" s="400">
        <f>SUM(BL185*E185*F185*H185*J185*$BM$10)</f>
        <v>0</v>
      </c>
      <c r="BN185" s="97"/>
      <c r="BO185" s="400">
        <f>SUM(BN185*E185*F185*H185*J185*$BO$10)</f>
        <v>0</v>
      </c>
      <c r="BP185" s="97"/>
      <c r="BQ185" s="400">
        <f>SUM(BP185*E185*F185*H185*J185*$BQ$10)</f>
        <v>0</v>
      </c>
      <c r="BR185" s="97"/>
      <c r="BS185" s="400">
        <f>SUM(BR185*E185*F185*H185*J185*$BS$10)</f>
        <v>0</v>
      </c>
      <c r="BT185" s="97"/>
      <c r="BU185" s="400">
        <f>SUM(BT185*E185*F185*H185*J185*$BU$10)</f>
        <v>0</v>
      </c>
      <c r="BV185" s="328"/>
      <c r="BW185" s="329">
        <f>BV185*E185*F185*H185*J185*$BW$10</f>
        <v>0</v>
      </c>
      <c r="BX185" s="97"/>
      <c r="BY185" s="400">
        <f>SUM(BX185*E185*F185*H185*J185*$BY$10)</f>
        <v>0</v>
      </c>
      <c r="BZ185" s="357"/>
      <c r="CA185" s="400">
        <f>SUM(BZ185*E185*F185*H185*J185*$CA$10)</f>
        <v>0</v>
      </c>
      <c r="CB185" s="97"/>
      <c r="CC185" s="400">
        <f>SUM(CB185*E185*F185*H185*J185*$CC$10)</f>
        <v>0</v>
      </c>
      <c r="CD185" s="97"/>
      <c r="CE185" s="400">
        <f>SUM(CD185*E185*F185*H185*J185*$CE$10)</f>
        <v>0</v>
      </c>
      <c r="CF185" s="97"/>
      <c r="CG185" s="400">
        <f>CF185*E185*F185*H185*J185*$CG$10</f>
        <v>0</v>
      </c>
      <c r="CH185" s="97"/>
      <c r="CI185" s="400">
        <f>SUM(CH185*E185*F185*H185*J185*$CI$10)</f>
        <v>0</v>
      </c>
      <c r="CJ185" s="357"/>
      <c r="CK185" s="400">
        <f>SUM(CJ185*E185*F185*H185*K185*$CK$10)</f>
        <v>0</v>
      </c>
      <c r="CL185" s="97"/>
      <c r="CM185" s="400">
        <f>SUM(CL185*E185*F185*H185*K185*$CM$10)</f>
        <v>0</v>
      </c>
      <c r="CN185" s="97"/>
      <c r="CO185" s="400">
        <f>SUM(CN185*E185*F185*H185*K185*$CO$10)</f>
        <v>0</v>
      </c>
      <c r="CP185" s="357"/>
      <c r="CQ185" s="400">
        <f>SUM(CP185*E185*F185*H185*K185*$CQ$10)</f>
        <v>0</v>
      </c>
      <c r="CR185" s="357"/>
      <c r="CS185" s="400">
        <f>SUM(CR185*E185*F185*H185*K185*$CS$10)</f>
        <v>0</v>
      </c>
      <c r="CT185" s="357"/>
      <c r="CU185" s="400">
        <f>SUM(CT185*E185*F185*H185*K185*$CU$10)</f>
        <v>0</v>
      </c>
      <c r="CV185" s="97"/>
      <c r="CW185" s="400">
        <f>SUM(CV185*E185*F185*H185*K185*$CW$10)</f>
        <v>0</v>
      </c>
      <c r="CX185" s="97"/>
      <c r="CY185" s="400">
        <f>SUM(CX185*E185*F185*H185*K185*$CY$10)</f>
        <v>0</v>
      </c>
      <c r="CZ185" s="97"/>
      <c r="DA185" s="400">
        <f>SUM(CZ185*E185*F185*H185*K185*$DA$10)</f>
        <v>0</v>
      </c>
      <c r="DB185" s="357"/>
      <c r="DC185" s="400">
        <f>SUM(DB185*E185*F185*H185*K185*$DC$10)</f>
        <v>0</v>
      </c>
      <c r="DD185" s="97"/>
      <c r="DE185" s="400">
        <f>SUM(DD185*E185*F185*H185*K185*$DE$10)</f>
        <v>0</v>
      </c>
      <c r="DF185" s="97"/>
      <c r="DG185" s="400">
        <f>SUM(DF185*E185*F185*H185*K185*$DG$10)</f>
        <v>0</v>
      </c>
      <c r="DH185" s="97"/>
      <c r="DI185" s="400">
        <f>SUM(DH185*E185*F185*H185*K185*$DI$10)</f>
        <v>0</v>
      </c>
      <c r="DJ185" s="97"/>
      <c r="DK185" s="400">
        <f>SUM(DJ185*E185*F185*H185*K185*$DK$10)</f>
        <v>0</v>
      </c>
      <c r="DL185" s="97"/>
      <c r="DM185" s="400">
        <f>SUM(DL185*E185*F185*H185*K185*$DM$10)</f>
        <v>0</v>
      </c>
      <c r="DN185" s="97"/>
      <c r="DO185" s="400">
        <f>DN185*E185*F185*H185*K185*$DO$10</f>
        <v>0</v>
      </c>
      <c r="DP185" s="97"/>
      <c r="DQ185" s="400">
        <f>SUM(DP185*E185*F185*H185*K185*$DQ$10)</f>
        <v>0</v>
      </c>
      <c r="DR185" s="97"/>
      <c r="DS185" s="400">
        <f>SUM(DR185*E185*F185*H185*K185*$DS$10)</f>
        <v>0</v>
      </c>
      <c r="DT185" s="97"/>
      <c r="DU185" s="400">
        <f>SUM(DT185*E185*F185*H185*L185*$DU$10)</f>
        <v>0</v>
      </c>
      <c r="DV185" s="97"/>
      <c r="DW185" s="400">
        <f>SUM(DV185*E185*F185*H185*M185*$DW$10)</f>
        <v>0</v>
      </c>
      <c r="DX185" s="97"/>
      <c r="DY185" s="400">
        <f>SUM(DX185*E185*F185*H185*J185*$DY$10)</f>
        <v>0</v>
      </c>
      <c r="DZ185" s="97"/>
      <c r="EA185" s="401">
        <f>SUM(DZ185*E185*F185*H185*J185*$EA$10)</f>
        <v>0</v>
      </c>
      <c r="EB185" s="97"/>
      <c r="EC185" s="400">
        <f>SUM(EB185*E185*F185*H185*J185*$EC$10)</f>
        <v>0</v>
      </c>
      <c r="ED185" s="97"/>
      <c r="EE185" s="400">
        <f>SUM(ED185*E185*F185*H185*J185*$EE$10)</f>
        <v>0</v>
      </c>
      <c r="EF185" s="97"/>
      <c r="EG185" s="400">
        <f>EF185*E185*F185*H185*J185*$EG$10</f>
        <v>0</v>
      </c>
      <c r="EH185" s="97"/>
      <c r="EI185" s="400">
        <f>EH185*E185*F185*H185*J185*$EI$10</f>
        <v>0</v>
      </c>
      <c r="EJ185" s="97"/>
      <c r="EK185" s="400"/>
      <c r="EL185" s="402">
        <f t="shared" si="530"/>
        <v>0</v>
      </c>
      <c r="EM185" s="402">
        <f t="shared" si="530"/>
        <v>0</v>
      </c>
    </row>
    <row r="186" spans="1:143" ht="30" x14ac:dyDescent="0.25">
      <c r="A186" s="91"/>
      <c r="B186" s="91">
        <v>131</v>
      </c>
      <c r="C186" s="245" t="s">
        <v>1164</v>
      </c>
      <c r="D186" s="168" t="s">
        <v>825</v>
      </c>
      <c r="E186" s="246">
        <v>13540</v>
      </c>
      <c r="F186" s="93">
        <v>1.56</v>
      </c>
      <c r="G186" s="93"/>
      <c r="H186" s="247">
        <v>1</v>
      </c>
      <c r="I186" s="248"/>
      <c r="J186" s="95">
        <v>1.4</v>
      </c>
      <c r="K186" s="95">
        <v>1.68</v>
      </c>
      <c r="L186" s="95">
        <v>2.23</v>
      </c>
      <c r="M186" s="96">
        <v>2.57</v>
      </c>
      <c r="N186" s="97"/>
      <c r="O186" s="400">
        <f>N186*E186*F186*H186*J186*$O$10</f>
        <v>0</v>
      </c>
      <c r="P186" s="366"/>
      <c r="Q186" s="400">
        <f>P186*E186*F186*H186*J186*$Q$10</f>
        <v>0</v>
      </c>
      <c r="R186" s="357"/>
      <c r="S186" s="357">
        <f>R186*E186*F186*H186*J186*$S$10</f>
        <v>0</v>
      </c>
      <c r="T186" s="97"/>
      <c r="U186" s="400">
        <f>SUM(T186*E186*F186*H186*J186*$U$10)</f>
        <v>0</v>
      </c>
      <c r="V186" s="97"/>
      <c r="W186" s="357">
        <f>SUM(V186*E186*F186*H186*J186*$W$10)</f>
        <v>0</v>
      </c>
      <c r="X186" s="97"/>
      <c r="Y186" s="400">
        <f>SUM(X186*E186*F186*H186*J186*$Y$10)</f>
        <v>0</v>
      </c>
      <c r="Z186" s="357"/>
      <c r="AA186" s="400">
        <f>SUM(Z186*E186*F186*H186*J186*$AA$10)</f>
        <v>0</v>
      </c>
      <c r="AB186" s="357"/>
      <c r="AC186" s="400">
        <f>SUM(AB186*E186*F186*H186*J186*$AC$10)</f>
        <v>0</v>
      </c>
      <c r="AD186" s="357"/>
      <c r="AE186" s="400">
        <f>SUM(AD186*E186*F186*H186*K186*$AE$10)</f>
        <v>0</v>
      </c>
      <c r="AF186" s="357"/>
      <c r="AG186" s="400">
        <f>SUM(AF186*E186*F186*H186*K186*$AG$10)</f>
        <v>0</v>
      </c>
      <c r="AH186" s="97"/>
      <c r="AI186" s="400">
        <f>SUM(AH186*E186*F186*H186*J186*$AI$10)</f>
        <v>0</v>
      </c>
      <c r="AJ186" s="357"/>
      <c r="AK186" s="357">
        <f>SUM(AJ186*E186*F186*H186*J186*$AK$10)</f>
        <v>0</v>
      </c>
      <c r="AL186" s="97"/>
      <c r="AM186" s="400">
        <f>SUM(AL186*E186*F186*H186*J186*$AM$10)</f>
        <v>0</v>
      </c>
      <c r="AN186" s="113"/>
      <c r="AO186" s="400">
        <f>SUM(AN186*E186*F186*H186*J186*$AO$10)</f>
        <v>0</v>
      </c>
      <c r="AP186" s="357"/>
      <c r="AQ186" s="400">
        <f>SUM(E186*F186*H186*J186*AP186*$AQ$10)</f>
        <v>0</v>
      </c>
      <c r="AR186" s="357"/>
      <c r="AS186" s="400">
        <f>SUM(AR186*E186*F186*H186*J186*$AS$10)</f>
        <v>0</v>
      </c>
      <c r="AT186" s="97"/>
      <c r="AU186" s="400">
        <f>SUM(AT186*E186*F186*H186*J186*$AU$10)</f>
        <v>0</v>
      </c>
      <c r="AV186" s="97"/>
      <c r="AW186" s="357">
        <f>SUM(AV186*E186*F186*H186*J186*$AW$10)</f>
        <v>0</v>
      </c>
      <c r="AX186" s="97"/>
      <c r="AY186" s="400">
        <f>SUM(AX186*E186*F186*H186*J186*$AY$10)</f>
        <v>0</v>
      </c>
      <c r="AZ186" s="97"/>
      <c r="BA186" s="400">
        <f>SUM(AZ186*E186*F186*H186*J186*$BA$10)</f>
        <v>0</v>
      </c>
      <c r="BB186" s="97"/>
      <c r="BC186" s="400">
        <f>SUM(BB186*E186*F186*H186*J186*$BC$10)</f>
        <v>0</v>
      </c>
      <c r="BD186" s="97"/>
      <c r="BE186" s="400">
        <f>SUM(BD186*E186*F186*H186*J186*$BE$10)</f>
        <v>0</v>
      </c>
      <c r="BF186" s="97"/>
      <c r="BG186" s="400">
        <f>BF186*E186*F186*H186*J186*$BG$10</f>
        <v>0</v>
      </c>
      <c r="BH186" s="97"/>
      <c r="BI186" s="400">
        <f>BH186*E186*F186*H186*J186*$BI$10</f>
        <v>0</v>
      </c>
      <c r="BJ186" s="97"/>
      <c r="BK186" s="400">
        <f>BJ186*E186*F186*H186*J186*$BK$10</f>
        <v>0</v>
      </c>
      <c r="BL186" s="97"/>
      <c r="BM186" s="400">
        <f>SUM(BL186*E186*F186*H186*J186*$BM$10)</f>
        <v>0</v>
      </c>
      <c r="BN186" s="97"/>
      <c r="BO186" s="400">
        <f>SUM(BN186*E186*F186*H186*J186*$BO$10)</f>
        <v>0</v>
      </c>
      <c r="BP186" s="97"/>
      <c r="BQ186" s="400">
        <f>SUM(BP186*E186*F186*H186*J186*$BQ$10)</f>
        <v>0</v>
      </c>
      <c r="BR186" s="97"/>
      <c r="BS186" s="400">
        <f>SUM(BR186*E186*F186*H186*J186*$BS$10)</f>
        <v>0</v>
      </c>
      <c r="BT186" s="97"/>
      <c r="BU186" s="400">
        <f>SUM(BT186*E186*F186*H186*J186*$BU$10)</f>
        <v>0</v>
      </c>
      <c r="BV186" s="328"/>
      <c r="BW186" s="329">
        <f>BV186*E186*F186*H186*J186*$BW$10</f>
        <v>0</v>
      </c>
      <c r="BX186" s="97"/>
      <c r="BY186" s="400">
        <f>SUM(BX186*E186*F186*H186*J186*$BY$10)</f>
        <v>0</v>
      </c>
      <c r="BZ186" s="357"/>
      <c r="CA186" s="400">
        <f>SUM(BZ186*E186*F186*H186*J186*$CA$10)</f>
        <v>0</v>
      </c>
      <c r="CB186" s="97"/>
      <c r="CC186" s="400">
        <f>SUM(CB186*E186*F186*H186*J186*$CC$10)</f>
        <v>0</v>
      </c>
      <c r="CD186" s="97"/>
      <c r="CE186" s="400">
        <f>SUM(CD186*E186*F186*H186*J186*$CE$10)</f>
        <v>0</v>
      </c>
      <c r="CF186" s="97"/>
      <c r="CG186" s="400">
        <f>CF186*E186*F186*H186*J186*$CG$10</f>
        <v>0</v>
      </c>
      <c r="CH186" s="97"/>
      <c r="CI186" s="400">
        <f>SUM(CH186*E186*F186*H186*J186*$CI$10)</f>
        <v>0</v>
      </c>
      <c r="CJ186" s="357"/>
      <c r="CK186" s="400">
        <f>SUM(CJ186*E186*F186*H186*K186*$CK$10)</f>
        <v>0</v>
      </c>
      <c r="CL186" s="97"/>
      <c r="CM186" s="400">
        <f>SUM(CL186*E186*F186*H186*K186*$CM$10)</f>
        <v>0</v>
      </c>
      <c r="CN186" s="97"/>
      <c r="CO186" s="400">
        <f>SUM(CN186*E186*F186*H186*K186*$CO$10)</f>
        <v>0</v>
      </c>
      <c r="CP186" s="357"/>
      <c r="CQ186" s="400">
        <f>SUM(CP186*E186*F186*H186*K186*$CQ$10)</f>
        <v>0</v>
      </c>
      <c r="CR186" s="357"/>
      <c r="CS186" s="400">
        <f>SUM(CR186*E186*F186*H186*K186*$CS$10)</f>
        <v>0</v>
      </c>
      <c r="CT186" s="357"/>
      <c r="CU186" s="400">
        <f>SUM(CT186*E186*F186*H186*K186*$CU$10)</f>
        <v>0</v>
      </c>
      <c r="CV186" s="97"/>
      <c r="CW186" s="400">
        <f>SUM(CV186*E186*F186*H186*K186*$CW$10)</f>
        <v>0</v>
      </c>
      <c r="CX186" s="97"/>
      <c r="CY186" s="400">
        <f>SUM(CX186*E186*F186*H186*K186*$CY$10)</f>
        <v>0</v>
      </c>
      <c r="CZ186" s="97"/>
      <c r="DA186" s="400">
        <f>SUM(CZ186*E186*F186*H186*K186*$DA$10)</f>
        <v>0</v>
      </c>
      <c r="DB186" s="357"/>
      <c r="DC186" s="400">
        <f>SUM(DB186*E186*F186*H186*K186*$DC$10)</f>
        <v>0</v>
      </c>
      <c r="DD186" s="97"/>
      <c r="DE186" s="400">
        <f>SUM(DD186*E186*F186*H186*K186*$DE$10)</f>
        <v>0</v>
      </c>
      <c r="DF186" s="97"/>
      <c r="DG186" s="400">
        <f>SUM(DF186*E186*F186*H186*K186*$DG$10)</f>
        <v>0</v>
      </c>
      <c r="DH186" s="97"/>
      <c r="DI186" s="400">
        <f>SUM(DH186*E186*F186*H186*K186*$DI$10)</f>
        <v>0</v>
      </c>
      <c r="DJ186" s="97"/>
      <c r="DK186" s="400">
        <f>SUM(DJ186*E186*F186*H186*K186*$DK$10)</f>
        <v>0</v>
      </c>
      <c r="DL186" s="97"/>
      <c r="DM186" s="400">
        <f>SUM(DL186*E186*F186*H186*K186*$DM$10)</f>
        <v>0</v>
      </c>
      <c r="DN186" s="97"/>
      <c r="DO186" s="400">
        <f>DN186*E186*F186*H186*K186*$DO$10</f>
        <v>0</v>
      </c>
      <c r="DP186" s="97"/>
      <c r="DQ186" s="400">
        <f>SUM(DP186*E186*F186*H186*K186*$DQ$10)</f>
        <v>0</v>
      </c>
      <c r="DR186" s="97"/>
      <c r="DS186" s="400">
        <f>SUM(DR186*E186*F186*H186*K186*$DS$10)</f>
        <v>0</v>
      </c>
      <c r="DT186" s="97"/>
      <c r="DU186" s="400">
        <f>SUM(DT186*E186*F186*H186*L186*$DU$10)</f>
        <v>0</v>
      </c>
      <c r="DV186" s="97"/>
      <c r="DW186" s="400">
        <f>SUM(DV186*E186*F186*H186*M186*$DW$10)</f>
        <v>0</v>
      </c>
      <c r="DX186" s="113"/>
      <c r="DY186" s="400">
        <f>SUM(DX186*E186*F186*H186*J186*$DY$10)</f>
        <v>0</v>
      </c>
      <c r="DZ186" s="97"/>
      <c r="EA186" s="401">
        <f>SUM(DZ186*E186*F186*H186*J186*$EA$10)</f>
        <v>0</v>
      </c>
      <c r="EB186" s="97"/>
      <c r="EC186" s="400">
        <f>SUM(EB186*E186*F186*H186*J186*$EC$10)</f>
        <v>0</v>
      </c>
      <c r="ED186" s="97">
        <v>10</v>
      </c>
      <c r="EE186" s="400">
        <f>SUM(ED186*E186*F186*H186*J186*$EE$10)</f>
        <v>295713.59999999998</v>
      </c>
      <c r="EF186" s="97"/>
      <c r="EG186" s="400">
        <f>EF186*E186*F186*H186*J186*$EG$10</f>
        <v>0</v>
      </c>
      <c r="EH186" s="97"/>
      <c r="EI186" s="400">
        <f>EH186*E186*F186*H186*J186*$EI$10</f>
        <v>0</v>
      </c>
      <c r="EJ186" s="97"/>
      <c r="EK186" s="400"/>
      <c r="EL186" s="402">
        <f t="shared" si="530"/>
        <v>10</v>
      </c>
      <c r="EM186" s="402">
        <f t="shared" si="530"/>
        <v>295713.59999999998</v>
      </c>
    </row>
    <row r="187" spans="1:143" x14ac:dyDescent="0.25">
      <c r="A187" s="91">
        <v>35</v>
      </c>
      <c r="B187" s="91"/>
      <c r="C187" s="245" t="s">
        <v>1165</v>
      </c>
      <c r="D187" s="243" t="s">
        <v>830</v>
      </c>
      <c r="E187" s="246">
        <v>13540</v>
      </c>
      <c r="F187" s="157">
        <v>1.23</v>
      </c>
      <c r="G187" s="157"/>
      <c r="H187" s="236">
        <v>1</v>
      </c>
      <c r="I187" s="68"/>
      <c r="J187" s="95">
        <v>1.4</v>
      </c>
      <c r="K187" s="95">
        <v>1.68</v>
      </c>
      <c r="L187" s="95">
        <v>2.23</v>
      </c>
      <c r="M187" s="96">
        <v>2.57</v>
      </c>
      <c r="N187" s="113">
        <f>SUM(N188:N191)</f>
        <v>0</v>
      </c>
      <c r="O187" s="399">
        <f>SUM(O188:O191)</f>
        <v>0</v>
      </c>
      <c r="P187" s="399">
        <f>SUM(P188:P191)</f>
        <v>0</v>
      </c>
      <c r="Q187" s="399">
        <f t="shared" ref="Q187:CB187" si="531">SUM(Q188:Q191)</f>
        <v>0</v>
      </c>
      <c r="R187" s="399">
        <f t="shared" si="531"/>
        <v>0</v>
      </c>
      <c r="S187" s="399">
        <f t="shared" si="531"/>
        <v>0</v>
      </c>
      <c r="T187" s="113">
        <f t="shared" si="531"/>
        <v>0</v>
      </c>
      <c r="U187" s="399">
        <f t="shared" si="531"/>
        <v>0</v>
      </c>
      <c r="V187" s="113">
        <f t="shared" si="531"/>
        <v>0</v>
      </c>
      <c r="W187" s="399">
        <f t="shared" si="531"/>
        <v>0</v>
      </c>
      <c r="X187" s="113">
        <f t="shared" si="531"/>
        <v>0</v>
      </c>
      <c r="Y187" s="399">
        <f t="shared" si="531"/>
        <v>0</v>
      </c>
      <c r="Z187" s="399">
        <f t="shared" si="531"/>
        <v>20</v>
      </c>
      <c r="AA187" s="399">
        <f t="shared" si="531"/>
        <v>409449.6</v>
      </c>
      <c r="AB187" s="399">
        <f t="shared" si="531"/>
        <v>175</v>
      </c>
      <c r="AC187" s="399">
        <f t="shared" si="531"/>
        <v>3582684</v>
      </c>
      <c r="AD187" s="399">
        <f t="shared" si="531"/>
        <v>0</v>
      </c>
      <c r="AE187" s="399">
        <f t="shared" si="531"/>
        <v>0</v>
      </c>
      <c r="AF187" s="399">
        <f t="shared" si="531"/>
        <v>20</v>
      </c>
      <c r="AG187" s="399">
        <f t="shared" si="531"/>
        <v>491339.51999999996</v>
      </c>
      <c r="AH187" s="113">
        <f t="shared" si="531"/>
        <v>12</v>
      </c>
      <c r="AI187" s="399">
        <f t="shared" si="531"/>
        <v>245669.76000000001</v>
      </c>
      <c r="AJ187" s="399">
        <f t="shared" si="531"/>
        <v>0</v>
      </c>
      <c r="AK187" s="399">
        <f t="shared" si="531"/>
        <v>0</v>
      </c>
      <c r="AL187" s="113">
        <f t="shared" si="531"/>
        <v>0</v>
      </c>
      <c r="AM187" s="399">
        <f t="shared" si="531"/>
        <v>0</v>
      </c>
      <c r="AN187" s="113">
        <f t="shared" si="531"/>
        <v>0</v>
      </c>
      <c r="AO187" s="399">
        <f t="shared" si="531"/>
        <v>0</v>
      </c>
      <c r="AP187" s="399">
        <f t="shared" si="531"/>
        <v>0</v>
      </c>
      <c r="AQ187" s="399">
        <f t="shared" si="531"/>
        <v>0</v>
      </c>
      <c r="AR187" s="399">
        <f t="shared" si="531"/>
        <v>0</v>
      </c>
      <c r="AS187" s="399">
        <f t="shared" si="531"/>
        <v>0</v>
      </c>
      <c r="AT187" s="113">
        <f t="shared" si="531"/>
        <v>0</v>
      </c>
      <c r="AU187" s="399">
        <f t="shared" si="531"/>
        <v>0</v>
      </c>
      <c r="AV187" s="113">
        <f t="shared" si="531"/>
        <v>180</v>
      </c>
      <c r="AW187" s="399">
        <f t="shared" si="531"/>
        <v>3685046.4</v>
      </c>
      <c r="AX187" s="113">
        <f t="shared" si="531"/>
        <v>380</v>
      </c>
      <c r="AY187" s="399">
        <f t="shared" si="531"/>
        <v>7779542.3999999994</v>
      </c>
      <c r="AZ187" s="113">
        <f t="shared" si="531"/>
        <v>172</v>
      </c>
      <c r="BA187" s="399">
        <f t="shared" si="531"/>
        <v>3596332.32</v>
      </c>
      <c r="BB187" s="113">
        <f t="shared" si="531"/>
        <v>240</v>
      </c>
      <c r="BC187" s="399">
        <f t="shared" si="531"/>
        <v>4913395.1999999993</v>
      </c>
      <c r="BD187" s="113">
        <f t="shared" si="531"/>
        <v>10</v>
      </c>
      <c r="BE187" s="399">
        <f t="shared" si="531"/>
        <v>204724.8</v>
      </c>
      <c r="BF187" s="113">
        <f t="shared" si="531"/>
        <v>341</v>
      </c>
      <c r="BG187" s="399">
        <f t="shared" si="531"/>
        <v>6981115.6799999997</v>
      </c>
      <c r="BH187" s="113">
        <f t="shared" si="531"/>
        <v>136</v>
      </c>
      <c r="BI187" s="399">
        <f t="shared" si="531"/>
        <v>2784257.2800000003</v>
      </c>
      <c r="BJ187" s="113">
        <f t="shared" si="531"/>
        <v>20</v>
      </c>
      <c r="BK187" s="399">
        <f t="shared" si="531"/>
        <v>409449.6</v>
      </c>
      <c r="BL187" s="113">
        <f t="shared" si="531"/>
        <v>0</v>
      </c>
      <c r="BM187" s="399">
        <f t="shared" si="531"/>
        <v>0</v>
      </c>
      <c r="BN187" s="113">
        <f t="shared" si="531"/>
        <v>0</v>
      </c>
      <c r="BO187" s="399">
        <f t="shared" si="531"/>
        <v>0</v>
      </c>
      <c r="BP187" s="113">
        <f t="shared" si="531"/>
        <v>0</v>
      </c>
      <c r="BQ187" s="399">
        <f t="shared" si="531"/>
        <v>0</v>
      </c>
      <c r="BR187" s="113">
        <f t="shared" si="531"/>
        <v>0</v>
      </c>
      <c r="BS187" s="399">
        <f t="shared" si="531"/>
        <v>0</v>
      </c>
      <c r="BT187" s="113">
        <f t="shared" si="531"/>
        <v>14</v>
      </c>
      <c r="BU187" s="399">
        <f t="shared" si="531"/>
        <v>286614.72000000003</v>
      </c>
      <c r="BV187" s="365">
        <f t="shared" si="531"/>
        <v>5</v>
      </c>
      <c r="BW187" s="365">
        <f t="shared" si="531"/>
        <v>102362.4</v>
      </c>
      <c r="BX187" s="113">
        <f t="shared" si="531"/>
        <v>55</v>
      </c>
      <c r="BY187" s="399">
        <f t="shared" si="531"/>
        <v>1125986.3999999999</v>
      </c>
      <c r="BZ187" s="399">
        <f t="shared" si="531"/>
        <v>70</v>
      </c>
      <c r="CA187" s="399">
        <f t="shared" si="531"/>
        <v>1433073.6</v>
      </c>
      <c r="CB187" s="113">
        <f t="shared" si="531"/>
        <v>8</v>
      </c>
      <c r="CC187" s="399">
        <f t="shared" ref="CC187:EM187" si="532">SUM(CC188:CC191)</f>
        <v>163779.84</v>
      </c>
      <c r="CD187" s="113">
        <f t="shared" si="532"/>
        <v>0</v>
      </c>
      <c r="CE187" s="399">
        <f t="shared" si="532"/>
        <v>0</v>
      </c>
      <c r="CF187" s="113">
        <f t="shared" si="532"/>
        <v>30</v>
      </c>
      <c r="CG187" s="399">
        <f t="shared" si="532"/>
        <v>614174.39999999991</v>
      </c>
      <c r="CH187" s="113">
        <f t="shared" si="532"/>
        <v>20</v>
      </c>
      <c r="CI187" s="399">
        <f t="shared" si="532"/>
        <v>409449.6</v>
      </c>
      <c r="CJ187" s="399">
        <f t="shared" si="532"/>
        <v>0</v>
      </c>
      <c r="CK187" s="399">
        <f t="shared" si="532"/>
        <v>0</v>
      </c>
      <c r="CL187" s="113">
        <f t="shared" si="532"/>
        <v>27</v>
      </c>
      <c r="CM187" s="399">
        <f t="shared" si="532"/>
        <v>663308.35200000007</v>
      </c>
      <c r="CN187" s="113">
        <f t="shared" si="532"/>
        <v>0</v>
      </c>
      <c r="CO187" s="399">
        <f t="shared" si="532"/>
        <v>0</v>
      </c>
      <c r="CP187" s="399">
        <f t="shared" si="532"/>
        <v>200</v>
      </c>
      <c r="CQ187" s="399">
        <f t="shared" si="532"/>
        <v>4913395.2</v>
      </c>
      <c r="CR187" s="399">
        <f t="shared" si="532"/>
        <v>0</v>
      </c>
      <c r="CS187" s="399">
        <f t="shared" si="532"/>
        <v>0</v>
      </c>
      <c r="CT187" s="399">
        <f t="shared" si="532"/>
        <v>0</v>
      </c>
      <c r="CU187" s="399">
        <f t="shared" si="532"/>
        <v>0</v>
      </c>
      <c r="CV187" s="113">
        <f t="shared" si="532"/>
        <v>60</v>
      </c>
      <c r="CW187" s="399">
        <f t="shared" si="532"/>
        <v>1474018.56</v>
      </c>
      <c r="CX187" s="113">
        <f t="shared" si="532"/>
        <v>0</v>
      </c>
      <c r="CY187" s="399">
        <f t="shared" si="532"/>
        <v>0</v>
      </c>
      <c r="CZ187" s="113">
        <f t="shared" si="532"/>
        <v>37</v>
      </c>
      <c r="DA187" s="399">
        <f t="shared" si="532"/>
        <v>908978.11199999996</v>
      </c>
      <c r="DB187" s="399">
        <f t="shared" si="532"/>
        <v>50</v>
      </c>
      <c r="DC187" s="399">
        <f t="shared" si="532"/>
        <v>1228348.8</v>
      </c>
      <c r="DD187" s="113">
        <f t="shared" si="532"/>
        <v>20</v>
      </c>
      <c r="DE187" s="399">
        <f t="shared" si="532"/>
        <v>491339.51999999996</v>
      </c>
      <c r="DF187" s="113">
        <f t="shared" si="532"/>
        <v>27</v>
      </c>
      <c r="DG187" s="399">
        <f t="shared" si="532"/>
        <v>663308.35200000007</v>
      </c>
      <c r="DH187" s="113">
        <f t="shared" si="532"/>
        <v>50</v>
      </c>
      <c r="DI187" s="399">
        <f t="shared" si="532"/>
        <v>1250868.5279999999</v>
      </c>
      <c r="DJ187" s="113">
        <f t="shared" si="532"/>
        <v>182</v>
      </c>
      <c r="DK187" s="399">
        <f t="shared" si="532"/>
        <v>4493709.3600000003</v>
      </c>
      <c r="DL187" s="113">
        <f t="shared" si="532"/>
        <v>57</v>
      </c>
      <c r="DM187" s="399">
        <f t="shared" si="532"/>
        <v>1422837.36</v>
      </c>
      <c r="DN187" s="113">
        <f t="shared" si="532"/>
        <v>36</v>
      </c>
      <c r="DO187" s="399">
        <f t="shared" si="532"/>
        <v>884411.13600000006</v>
      </c>
      <c r="DP187" s="113">
        <f t="shared" si="532"/>
        <v>7</v>
      </c>
      <c r="DQ187" s="399">
        <f t="shared" si="532"/>
        <v>179475.408</v>
      </c>
      <c r="DR187" s="113">
        <f t="shared" si="532"/>
        <v>0</v>
      </c>
      <c r="DS187" s="399">
        <f t="shared" si="532"/>
        <v>0</v>
      </c>
      <c r="DT187" s="113">
        <f t="shared" si="532"/>
        <v>2</v>
      </c>
      <c r="DU187" s="399">
        <f t="shared" si="532"/>
        <v>65219.472000000002</v>
      </c>
      <c r="DV187" s="113">
        <f t="shared" si="532"/>
        <v>10</v>
      </c>
      <c r="DW187" s="399">
        <f t="shared" si="532"/>
        <v>375816.24</v>
      </c>
      <c r="DX187" s="113">
        <f t="shared" si="532"/>
        <v>0</v>
      </c>
      <c r="DY187" s="399">
        <f t="shared" si="532"/>
        <v>0</v>
      </c>
      <c r="DZ187" s="113">
        <f t="shared" si="532"/>
        <v>5</v>
      </c>
      <c r="EA187" s="399">
        <f t="shared" si="532"/>
        <v>102362.4</v>
      </c>
      <c r="EB187" s="113">
        <f t="shared" si="532"/>
        <v>16</v>
      </c>
      <c r="EC187" s="399">
        <f t="shared" si="532"/>
        <v>327559.67999999999</v>
      </c>
      <c r="ED187" s="113">
        <f t="shared" si="532"/>
        <v>0</v>
      </c>
      <c r="EE187" s="399">
        <f t="shared" si="532"/>
        <v>0</v>
      </c>
      <c r="EF187" s="113">
        <f t="shared" si="532"/>
        <v>0</v>
      </c>
      <c r="EG187" s="399">
        <f t="shared" si="532"/>
        <v>0</v>
      </c>
      <c r="EH187" s="113">
        <f t="shared" si="532"/>
        <v>0</v>
      </c>
      <c r="EI187" s="399">
        <f t="shared" si="532"/>
        <v>0</v>
      </c>
      <c r="EJ187" s="113"/>
      <c r="EK187" s="399"/>
      <c r="EL187" s="399">
        <f t="shared" si="532"/>
        <v>2694</v>
      </c>
      <c r="EM187" s="399">
        <f t="shared" si="532"/>
        <v>58663403.999999993</v>
      </c>
    </row>
    <row r="188" spans="1:143" x14ac:dyDescent="0.25">
      <c r="A188" s="91"/>
      <c r="B188" s="91">
        <v>132</v>
      </c>
      <c r="C188" s="245" t="s">
        <v>1166</v>
      </c>
      <c r="D188" s="92" t="s">
        <v>1167</v>
      </c>
      <c r="E188" s="246">
        <v>13540</v>
      </c>
      <c r="F188" s="93">
        <v>1.08</v>
      </c>
      <c r="G188" s="93"/>
      <c r="H188" s="247">
        <v>1</v>
      </c>
      <c r="I188" s="248"/>
      <c r="J188" s="95">
        <v>1.4</v>
      </c>
      <c r="K188" s="95">
        <v>1.68</v>
      </c>
      <c r="L188" s="95">
        <v>2.23</v>
      </c>
      <c r="M188" s="96">
        <v>2.57</v>
      </c>
      <c r="N188" s="97"/>
      <c r="O188" s="400">
        <f>N188*E188*F188*H188*J188*$O$10</f>
        <v>0</v>
      </c>
      <c r="P188" s="399"/>
      <c r="Q188" s="400">
        <f>P188*E188*F188*H188*J188*$Q$10</f>
        <v>0</v>
      </c>
      <c r="R188" s="357">
        <v>0</v>
      </c>
      <c r="S188" s="357">
        <f>R188*E188*F188*H188*J188*$S$10</f>
        <v>0</v>
      </c>
      <c r="T188" s="97">
        <v>0</v>
      </c>
      <c r="U188" s="400">
        <f>SUM(T188*E188*F188*H188*J188*$U$10)</f>
        <v>0</v>
      </c>
      <c r="V188" s="97"/>
      <c r="W188" s="357">
        <f>SUM(V188*E188*F188*H188*J188*$W$10)</f>
        <v>0</v>
      </c>
      <c r="X188" s="97"/>
      <c r="Y188" s="400">
        <f>SUM(X188*E188*F188*H188*J188*$Y$10)</f>
        <v>0</v>
      </c>
      <c r="Z188" s="357">
        <v>20</v>
      </c>
      <c r="AA188" s="400">
        <f>SUM(Z188*E188*F188*H188*J188*$AA$10)</f>
        <v>409449.6</v>
      </c>
      <c r="AB188" s="357">
        <v>175</v>
      </c>
      <c r="AC188" s="400">
        <f>SUM(AB188*E188*F188*H188*J188*$AC$10)</f>
        <v>3582684</v>
      </c>
      <c r="AD188" s="357"/>
      <c r="AE188" s="400">
        <f>SUM(AD188*E188*F188*H188*K188*$AE$10)</f>
        <v>0</v>
      </c>
      <c r="AF188" s="357">
        <v>20</v>
      </c>
      <c r="AG188" s="400">
        <f>SUM(AF188*E188*F188*H188*K188*$AG$10)</f>
        <v>491339.51999999996</v>
      </c>
      <c r="AH188" s="97">
        <v>12</v>
      </c>
      <c r="AI188" s="400">
        <f>SUM(AH188*E188*F188*H188*J188*$AI$10)</f>
        <v>245669.76000000001</v>
      </c>
      <c r="AJ188" s="357"/>
      <c r="AK188" s="357">
        <f>SUM(AJ188*E188*F188*H188*J188*$AK$10)</f>
        <v>0</v>
      </c>
      <c r="AL188" s="97">
        <v>0</v>
      </c>
      <c r="AM188" s="400">
        <f>SUM(AL188*E188*F188*H188*J188*$AM$10)</f>
        <v>0</v>
      </c>
      <c r="AN188" s="113"/>
      <c r="AO188" s="400">
        <f>SUM(AN188*E188*F188*H188*J188*$AO$10)</f>
        <v>0</v>
      </c>
      <c r="AP188" s="357">
        <v>0</v>
      </c>
      <c r="AQ188" s="400">
        <f>SUM(E188*F188*H188*J188*AP188*$AQ$10)</f>
        <v>0</v>
      </c>
      <c r="AR188" s="357"/>
      <c r="AS188" s="400">
        <f>SUM(AR188*E188*F188*H188*J188*$AS$10)</f>
        <v>0</v>
      </c>
      <c r="AT188" s="97"/>
      <c r="AU188" s="400">
        <f>SUM(AT188*E188*F188*H188*J188*$AU$10)</f>
        <v>0</v>
      </c>
      <c r="AV188" s="97">
        <v>180</v>
      </c>
      <c r="AW188" s="357">
        <f>SUM(AV188*E188*F188*H188*J188*$AW$10)</f>
        <v>3685046.4</v>
      </c>
      <c r="AX188" s="97">
        <v>380</v>
      </c>
      <c r="AY188" s="400">
        <f>SUM(AX188*E188*F188*H188*J188*$AY$10)</f>
        <v>7779542.3999999994</v>
      </c>
      <c r="AZ188" s="97">
        <v>160</v>
      </c>
      <c r="BA188" s="400">
        <f>SUM(AZ188*E188*F188*H188*J188*$BA$10)</f>
        <v>3275596.8</v>
      </c>
      <c r="BB188" s="97">
        <v>240</v>
      </c>
      <c r="BC188" s="400">
        <f>SUM(BB188*E188*F188*H188*J188*$BC$10)</f>
        <v>4913395.1999999993</v>
      </c>
      <c r="BD188" s="97">
        <v>10</v>
      </c>
      <c r="BE188" s="400">
        <f>SUM(BD188*E188*F188*H188*J188*$BE$10)</f>
        <v>204724.8</v>
      </c>
      <c r="BF188" s="97">
        <v>341</v>
      </c>
      <c r="BG188" s="400">
        <f>BF188*E188*F188*H188*J188*$BG$10</f>
        <v>6981115.6799999997</v>
      </c>
      <c r="BH188" s="97">
        <v>136</v>
      </c>
      <c r="BI188" s="400">
        <f>BH188*E188*F188*H188*J188*$BI$10</f>
        <v>2784257.2800000003</v>
      </c>
      <c r="BJ188" s="97">
        <v>20</v>
      </c>
      <c r="BK188" s="400">
        <f>BJ188*E188*F188*H188*J188*$BK$10</f>
        <v>409449.6</v>
      </c>
      <c r="BL188" s="97"/>
      <c r="BM188" s="400">
        <f>SUM(BL188*E188*F188*H188*J188*$BM$10)</f>
        <v>0</v>
      </c>
      <c r="BN188" s="97"/>
      <c r="BO188" s="400">
        <f>SUM(BN188*E188*F188*H188*J188*$BO$10)</f>
        <v>0</v>
      </c>
      <c r="BP188" s="97"/>
      <c r="BQ188" s="400">
        <f>SUM(BP188*E188*F188*H188*J188*$BQ$10)</f>
        <v>0</v>
      </c>
      <c r="BR188" s="97"/>
      <c r="BS188" s="400">
        <f>SUM(BR188*E188*F188*H188*J188*$BS$10)</f>
        <v>0</v>
      </c>
      <c r="BT188" s="97">
        <v>14</v>
      </c>
      <c r="BU188" s="400">
        <f>SUM(BT188*E188*F188*H188*J188*$BU$10)</f>
        <v>286614.72000000003</v>
      </c>
      <c r="BV188" s="328">
        <v>5</v>
      </c>
      <c r="BW188" s="329">
        <f>BV188*E188*F188*H188*J188*$BW$10</f>
        <v>102362.4</v>
      </c>
      <c r="BX188" s="97">
        <v>55</v>
      </c>
      <c r="BY188" s="400">
        <f>SUM(BX188*E188*F188*H188*J188*$BY$10)</f>
        <v>1125986.3999999999</v>
      </c>
      <c r="BZ188" s="357">
        <v>70</v>
      </c>
      <c r="CA188" s="400">
        <f>SUM(BZ188*E188*F188*H188*J188*$CA$10)</f>
        <v>1433073.6</v>
      </c>
      <c r="CB188" s="97">
        <v>8</v>
      </c>
      <c r="CC188" s="400">
        <f>SUM(CB188*E188*F188*H188*J188*$CC$10)</f>
        <v>163779.84</v>
      </c>
      <c r="CD188" s="97">
        <v>0</v>
      </c>
      <c r="CE188" s="400">
        <f>SUM(CD188*E188*F188*H188*J188*$CE$10)</f>
        <v>0</v>
      </c>
      <c r="CF188" s="97">
        <v>30</v>
      </c>
      <c r="CG188" s="400">
        <f>CF188*E188*F188*H188*J188*$CG$10</f>
        <v>614174.39999999991</v>
      </c>
      <c r="CH188" s="97">
        <v>20</v>
      </c>
      <c r="CI188" s="400">
        <f>SUM(CH188*E188*F188*H188*J188*$CI$10)</f>
        <v>409449.6</v>
      </c>
      <c r="CJ188" s="357"/>
      <c r="CK188" s="400">
        <f>SUM(CJ188*E188*F188*H188*K188*$CK$10)</f>
        <v>0</v>
      </c>
      <c r="CL188" s="97">
        <v>27</v>
      </c>
      <c r="CM188" s="400">
        <f>SUM(CL188*E188*F188*H188*K188*$CM$10)</f>
        <v>663308.35200000007</v>
      </c>
      <c r="CN188" s="97"/>
      <c r="CO188" s="400">
        <f>SUM(CN188*E188*F188*H188*K188*$CO$10)</f>
        <v>0</v>
      </c>
      <c r="CP188" s="357">
        <v>200</v>
      </c>
      <c r="CQ188" s="400">
        <f>SUM(CP188*E188*F188*H188*K188*$CQ$10)</f>
        <v>4913395.2</v>
      </c>
      <c r="CR188" s="357">
        <v>0</v>
      </c>
      <c r="CS188" s="400">
        <f>SUM(CR188*E188*F188*H188*K188*$CS$10)</f>
        <v>0</v>
      </c>
      <c r="CT188" s="357"/>
      <c r="CU188" s="400">
        <f>SUM(CT188*E188*F188*H188*K188*$CU$10)</f>
        <v>0</v>
      </c>
      <c r="CV188" s="97">
        <v>60</v>
      </c>
      <c r="CW188" s="400">
        <f>SUM(CV188*E188*F188*H188*K188*$CW$10)</f>
        <v>1474018.56</v>
      </c>
      <c r="CX188" s="97"/>
      <c r="CY188" s="400">
        <f>SUM(CX188*E188*F188*H188*K188*$CY$10)</f>
        <v>0</v>
      </c>
      <c r="CZ188" s="97">
        <v>37</v>
      </c>
      <c r="DA188" s="400">
        <f>SUM(CZ188*E188*F188*H188*K188*$DA$10)</f>
        <v>908978.11199999996</v>
      </c>
      <c r="DB188" s="357">
        <v>50</v>
      </c>
      <c r="DC188" s="400">
        <f>SUM(DB188*E188*F188*H188*K188*$DC$10)</f>
        <v>1228348.8</v>
      </c>
      <c r="DD188" s="97">
        <v>20</v>
      </c>
      <c r="DE188" s="400">
        <f>SUM(DD188*E188*F188*H188*K188*$DE$10)</f>
        <v>491339.51999999996</v>
      </c>
      <c r="DF188" s="97">
        <v>27</v>
      </c>
      <c r="DG188" s="400">
        <f>SUM(DF188*E188*F188*H188*K188*$DG$10)</f>
        <v>663308.35200000007</v>
      </c>
      <c r="DH188" s="97">
        <v>47</v>
      </c>
      <c r="DI188" s="400">
        <f>SUM(DH188*E188*F188*H188*K188*$DI$10)</f>
        <v>1154647.872</v>
      </c>
      <c r="DJ188" s="97">
        <v>179</v>
      </c>
      <c r="DK188" s="400">
        <f>SUM(DJ188*E188*F188*H188*K188*$DK$10)</f>
        <v>4397488.7039999999</v>
      </c>
      <c r="DL188" s="97">
        <v>54</v>
      </c>
      <c r="DM188" s="400">
        <f>SUM(DL188*E188*F188*H188*K188*$DM$10)</f>
        <v>1326616.7040000001</v>
      </c>
      <c r="DN188" s="97">
        <v>36</v>
      </c>
      <c r="DO188" s="400">
        <f>DN188*E188*F188*H188*K188*$DO$10</f>
        <v>884411.13600000006</v>
      </c>
      <c r="DP188" s="97">
        <v>6</v>
      </c>
      <c r="DQ188" s="400">
        <f>SUM(DP188*E188*F188*H188*K188*$DQ$10)</f>
        <v>147401.856</v>
      </c>
      <c r="DR188" s="97"/>
      <c r="DS188" s="400">
        <f>SUM(DR188*E188*F188*H188*K188*$DS$10)</f>
        <v>0</v>
      </c>
      <c r="DT188" s="97">
        <v>2</v>
      </c>
      <c r="DU188" s="400">
        <f>SUM(DT188*E188*F188*H188*L188*$DU$10)</f>
        <v>65219.472000000002</v>
      </c>
      <c r="DV188" s="97">
        <v>10</v>
      </c>
      <c r="DW188" s="400">
        <f>SUM(DV188*E188*F188*H188*M188*$DW$10)</f>
        <v>375816.24</v>
      </c>
      <c r="DX188" s="113"/>
      <c r="DY188" s="400">
        <f>SUM(DX188*E188*F188*H188*J188*$DY$10)</f>
        <v>0</v>
      </c>
      <c r="DZ188" s="97">
        <v>5</v>
      </c>
      <c r="EA188" s="401">
        <f>SUM(DZ188*E188*F188*H188*J188*$EA$10)</f>
        <v>102362.4</v>
      </c>
      <c r="EB188" s="97">
        <v>16</v>
      </c>
      <c r="EC188" s="400">
        <f>SUM(EB188*E188*F188*H188*J188*$EC$10)</f>
        <v>327559.67999999999</v>
      </c>
      <c r="ED188" s="97"/>
      <c r="EE188" s="400">
        <f>SUM(ED188*E188*F188*H188*J188*$EE$10)</f>
        <v>0</v>
      </c>
      <c r="EF188" s="97"/>
      <c r="EG188" s="400">
        <f>EF188*E188*F188*H188*J188*$EG$10</f>
        <v>0</v>
      </c>
      <c r="EH188" s="97"/>
      <c r="EI188" s="400">
        <f>EH188*E188*F188*H188*J188*$EI$10</f>
        <v>0</v>
      </c>
      <c r="EJ188" s="97"/>
      <c r="EK188" s="400"/>
      <c r="EL188" s="402">
        <f t="shared" ref="EL188:EM191" si="533">SUM(N188,X188,P188,R188,Z188,T188,V188,AB188,AD188,AF188,AH188,AJ188,AP188,AR188,AT188,AN188,CJ188,CP188,CT188,BX188,BZ188,CZ188,DB188,DD188,DF188,DH188,DJ188,DL188,AV188,AL188,AX188,AZ188,BB188,BD188,BF188,BH188,BJ188,BL188,BN188,BP188,BR188,EB188,ED188,DX188,DZ188,BT188,BV188,CR188,CL188,CN188,CV188,CX188,CB188,CD188,CF188,CH188,DN188,DP188,DR188,DT188,DV188,EF188,EH188,EJ188)</f>
        <v>2672</v>
      </c>
      <c r="EM188" s="402">
        <f t="shared" si="533"/>
        <v>58021932.959999993</v>
      </c>
    </row>
    <row r="189" spans="1:143" ht="90" x14ac:dyDescent="0.25">
      <c r="A189" s="91"/>
      <c r="B189" s="91">
        <v>133</v>
      </c>
      <c r="C189" s="245" t="s">
        <v>1168</v>
      </c>
      <c r="D189" s="92" t="s">
        <v>1169</v>
      </c>
      <c r="E189" s="246">
        <v>13540</v>
      </c>
      <c r="F189" s="93">
        <v>1.41</v>
      </c>
      <c r="G189" s="93"/>
      <c r="H189" s="247">
        <v>1</v>
      </c>
      <c r="I189" s="248"/>
      <c r="J189" s="95">
        <v>1.4</v>
      </c>
      <c r="K189" s="95">
        <v>1.68</v>
      </c>
      <c r="L189" s="95">
        <v>2.23</v>
      </c>
      <c r="M189" s="96">
        <v>2.57</v>
      </c>
      <c r="N189" s="97"/>
      <c r="O189" s="400">
        <f>N189*E189*F189*H189*J189*$O$10</f>
        <v>0</v>
      </c>
      <c r="P189" s="366"/>
      <c r="Q189" s="400">
        <f>P189*E189*F189*H189*J189*$Q$10</f>
        <v>0</v>
      </c>
      <c r="R189" s="357">
        <v>0</v>
      </c>
      <c r="S189" s="357">
        <f>R189*E189*F189*H189*J189*$S$10</f>
        <v>0</v>
      </c>
      <c r="T189" s="97">
        <v>0</v>
      </c>
      <c r="U189" s="400">
        <f>SUM(T189*E189*F189*H189*J189*$U$10)</f>
        <v>0</v>
      </c>
      <c r="V189" s="97"/>
      <c r="W189" s="357">
        <f>SUM(V189*E189*F189*H189*J189*$W$10)</f>
        <v>0</v>
      </c>
      <c r="X189" s="97"/>
      <c r="Y189" s="400">
        <f>SUM(X189*E189*F189*H189*J189*$Y$10)</f>
        <v>0</v>
      </c>
      <c r="Z189" s="357">
        <v>0</v>
      </c>
      <c r="AA189" s="400">
        <f>SUM(Z189*E189*F189*H189*J189*$AA$10)</f>
        <v>0</v>
      </c>
      <c r="AB189" s="357"/>
      <c r="AC189" s="400">
        <f>SUM(AB189*E189*F189*H189*J189*$AC$10)</f>
        <v>0</v>
      </c>
      <c r="AD189" s="357"/>
      <c r="AE189" s="400">
        <f>SUM(AD189*E189*F189*H189*K189*$AE$10)</f>
        <v>0</v>
      </c>
      <c r="AF189" s="357"/>
      <c r="AG189" s="400">
        <f>SUM(AF189*E189*F189*H189*K189*$AG$10)</f>
        <v>0</v>
      </c>
      <c r="AH189" s="97"/>
      <c r="AI189" s="400">
        <f>SUM(AH189*E189*F189*H189*J189*$AI$10)</f>
        <v>0</v>
      </c>
      <c r="AJ189" s="357"/>
      <c r="AK189" s="357">
        <f>SUM(AJ189*E189*F189*H189*J189*$AK$10)</f>
        <v>0</v>
      </c>
      <c r="AL189" s="97"/>
      <c r="AM189" s="400">
        <f>SUM(AL189*E189*F189*H189*J189*$AM$10)</f>
        <v>0</v>
      </c>
      <c r="AN189" s="113"/>
      <c r="AO189" s="400">
        <f>SUM(AN189*E189*F189*H189*J189*$AO$10)</f>
        <v>0</v>
      </c>
      <c r="AP189" s="357">
        <v>0</v>
      </c>
      <c r="AQ189" s="400">
        <f>SUM(E189*F189*H189*J189*AP189*$AQ$10)</f>
        <v>0</v>
      </c>
      <c r="AR189" s="357"/>
      <c r="AS189" s="400">
        <f>SUM(AR189*E189*F189*H189*J189*$AS$10)</f>
        <v>0</v>
      </c>
      <c r="AT189" s="97"/>
      <c r="AU189" s="400">
        <f>SUM(AT189*E189*F189*H189*J189*$AU$10)</f>
        <v>0</v>
      </c>
      <c r="AV189" s="97">
        <v>0</v>
      </c>
      <c r="AW189" s="357">
        <f>SUM(AV189*E189*F189*H189*J189*$AW$10)</f>
        <v>0</v>
      </c>
      <c r="AX189" s="97"/>
      <c r="AY189" s="400">
        <f>SUM(AX189*E189*F189*H189*J189*$AY$10)</f>
        <v>0</v>
      </c>
      <c r="AZ189" s="97">
        <v>12</v>
      </c>
      <c r="BA189" s="400">
        <f>SUM(AZ189*E189*F189*H189*J189*$BA$10)</f>
        <v>320735.51999999996</v>
      </c>
      <c r="BB189" s="97"/>
      <c r="BC189" s="400">
        <f>SUM(BB189*E189*F189*H189*J189*$BC$10)</f>
        <v>0</v>
      </c>
      <c r="BD189" s="97"/>
      <c r="BE189" s="400">
        <f>SUM(BD189*E189*F189*H189*J189*$BE$10)</f>
        <v>0</v>
      </c>
      <c r="BF189" s="97"/>
      <c r="BG189" s="400">
        <f>BF189*E189*F189*H189*J189*$BG$10</f>
        <v>0</v>
      </c>
      <c r="BH189" s="97"/>
      <c r="BI189" s="400">
        <f>BH189*E189*F189*H189*J189*$BI$10</f>
        <v>0</v>
      </c>
      <c r="BJ189" s="97"/>
      <c r="BK189" s="400">
        <f>BJ189*E189*F189*H189*J189*$BK$10</f>
        <v>0</v>
      </c>
      <c r="BL189" s="97"/>
      <c r="BM189" s="400">
        <f>SUM(BL189*E189*F189*H189*J189*$BM$10)</f>
        <v>0</v>
      </c>
      <c r="BN189" s="97"/>
      <c r="BO189" s="400">
        <f>SUM(BN189*E189*F189*H189*J189*$BO$10)</f>
        <v>0</v>
      </c>
      <c r="BP189" s="97"/>
      <c r="BQ189" s="400">
        <f>SUM(BP189*E189*F189*H189*J189*$BQ$10)</f>
        <v>0</v>
      </c>
      <c r="BR189" s="97"/>
      <c r="BS189" s="400">
        <f>SUM(BR189*E189*F189*H189*J189*$BS$10)</f>
        <v>0</v>
      </c>
      <c r="BT189" s="97"/>
      <c r="BU189" s="400">
        <f>SUM(BT189*E189*F189*H189*J189*$BU$10)</f>
        <v>0</v>
      </c>
      <c r="BV189" s="328"/>
      <c r="BW189" s="329">
        <f>BV189*E189*F189*H189*J189*$BW$10</f>
        <v>0</v>
      </c>
      <c r="BX189" s="97"/>
      <c r="BY189" s="400">
        <f>SUM(BX189*E189*F189*H189*J189*$BY$10)</f>
        <v>0</v>
      </c>
      <c r="BZ189" s="357"/>
      <c r="CA189" s="400">
        <f>SUM(BZ189*E189*F189*H189*J189*$CA$10)</f>
        <v>0</v>
      </c>
      <c r="CB189" s="97">
        <v>0</v>
      </c>
      <c r="CC189" s="400">
        <f>SUM(CB189*E189*F189*H189*J189*$CC$10)</f>
        <v>0</v>
      </c>
      <c r="CD189" s="97">
        <v>0</v>
      </c>
      <c r="CE189" s="400">
        <f>SUM(CD189*E189*F189*H189*J189*$CE$10)</f>
        <v>0</v>
      </c>
      <c r="CF189" s="97"/>
      <c r="CG189" s="400">
        <f>CF189*E189*F189*H189*J189*$CG$10</f>
        <v>0</v>
      </c>
      <c r="CH189" s="97"/>
      <c r="CI189" s="400">
        <f>SUM(CH189*E189*F189*H189*J189*$CI$10)</f>
        <v>0</v>
      </c>
      <c r="CJ189" s="357"/>
      <c r="CK189" s="400">
        <f>SUM(CJ189*E189*F189*H189*K189*$CK$10)</f>
        <v>0</v>
      </c>
      <c r="CL189" s="97"/>
      <c r="CM189" s="400">
        <f>SUM(CL189*E189*F189*H189*K189*$CM$10)</f>
        <v>0</v>
      </c>
      <c r="CN189" s="97">
        <v>0</v>
      </c>
      <c r="CO189" s="400">
        <f>SUM(CN189*E189*F189*H189*K189*$CO$10)</f>
        <v>0</v>
      </c>
      <c r="CP189" s="357"/>
      <c r="CQ189" s="400">
        <f>SUM(CP189*E189*F189*H189*K189*$CQ$10)</f>
        <v>0</v>
      </c>
      <c r="CR189" s="357"/>
      <c r="CS189" s="400">
        <f>SUM(CR189*E189*F189*H189*K189*$CS$10)</f>
        <v>0</v>
      </c>
      <c r="CT189" s="357"/>
      <c r="CU189" s="400">
        <f>SUM(CT189*E189*F189*H189*K189*$CU$10)</f>
        <v>0</v>
      </c>
      <c r="CV189" s="97"/>
      <c r="CW189" s="400">
        <f>SUM(CV189*E189*F189*H189*K189*$CW$10)</f>
        <v>0</v>
      </c>
      <c r="CX189" s="97">
        <v>0</v>
      </c>
      <c r="CY189" s="400">
        <f>SUM(CX189*E189*F189*H189*K189*$CY$10)</f>
        <v>0</v>
      </c>
      <c r="CZ189" s="97"/>
      <c r="DA189" s="400">
        <f>SUM(CZ189*E189*F189*H189*K189*$DA$10)</f>
        <v>0</v>
      </c>
      <c r="DB189" s="357">
        <v>0</v>
      </c>
      <c r="DC189" s="400">
        <f>SUM(DB189*E189*F189*H189*K189*$DC$10)</f>
        <v>0</v>
      </c>
      <c r="DD189" s="97"/>
      <c r="DE189" s="400">
        <f>SUM(DD189*E189*F189*H189*K189*$DE$10)</f>
        <v>0</v>
      </c>
      <c r="DF189" s="97"/>
      <c r="DG189" s="400">
        <f>SUM(DF189*E189*F189*H189*K189*$DG$10)</f>
        <v>0</v>
      </c>
      <c r="DH189" s="97">
        <v>3</v>
      </c>
      <c r="DI189" s="400">
        <f>SUM(DH189*E189*F189*H189*K189*$DI$10)</f>
        <v>96220.655999999988</v>
      </c>
      <c r="DJ189" s="97">
        <v>3</v>
      </c>
      <c r="DK189" s="400">
        <f>SUM(DJ189*E189*F189*H189*K189*$DK$10)</f>
        <v>96220.655999999988</v>
      </c>
      <c r="DL189" s="97">
        <v>3</v>
      </c>
      <c r="DM189" s="400">
        <f>SUM(DL189*E189*F189*H189*K189*$DM$10)</f>
        <v>96220.655999999988</v>
      </c>
      <c r="DN189" s="97"/>
      <c r="DO189" s="400">
        <f>DN189*E189*F189*H189*K189*$DO$10</f>
        <v>0</v>
      </c>
      <c r="DP189" s="97">
        <v>1</v>
      </c>
      <c r="DQ189" s="400">
        <f>SUM(DP189*E189*F189*H189*K189*$DQ$10)</f>
        <v>32073.551999999996</v>
      </c>
      <c r="DR189" s="97">
        <v>0</v>
      </c>
      <c r="DS189" s="400">
        <f>SUM(DR189*E189*F189*H189*K189*$DS$10)</f>
        <v>0</v>
      </c>
      <c r="DT189" s="97">
        <v>0</v>
      </c>
      <c r="DU189" s="400">
        <f>SUM(DT189*E189*F189*H189*L189*$DU$10)</f>
        <v>0</v>
      </c>
      <c r="DV189" s="97">
        <v>0</v>
      </c>
      <c r="DW189" s="400">
        <f>SUM(DV189*E189*F189*H189*M189*$DW$10)</f>
        <v>0</v>
      </c>
      <c r="DX189" s="113"/>
      <c r="DY189" s="400">
        <f>SUM(DX189*E189*F189*H189*J189*$DY$10)</f>
        <v>0</v>
      </c>
      <c r="DZ189" s="97"/>
      <c r="EA189" s="401">
        <f>SUM(DZ189*E189*F189*H189*J189*$EA$10)</f>
        <v>0</v>
      </c>
      <c r="EB189" s="97"/>
      <c r="EC189" s="400">
        <f>SUM(EB189*E189*F189*H189*J189*$EC$10)</f>
        <v>0</v>
      </c>
      <c r="ED189" s="97"/>
      <c r="EE189" s="400">
        <f>SUM(ED189*E189*F189*H189*J189*$EE$10)</f>
        <v>0</v>
      </c>
      <c r="EF189" s="97"/>
      <c r="EG189" s="400">
        <f>EF189*E189*F189*H189*J189*$EG$10</f>
        <v>0</v>
      </c>
      <c r="EH189" s="97"/>
      <c r="EI189" s="400">
        <f>EH189*E189*F189*H189*J189*$EI$10</f>
        <v>0</v>
      </c>
      <c r="EJ189" s="97"/>
      <c r="EK189" s="400"/>
      <c r="EL189" s="402">
        <f t="shared" si="533"/>
        <v>22</v>
      </c>
      <c r="EM189" s="402">
        <f t="shared" si="533"/>
        <v>641471.03999999992</v>
      </c>
    </row>
    <row r="190" spans="1:143" x14ac:dyDescent="0.25">
      <c r="A190" s="91"/>
      <c r="B190" s="91">
        <v>134</v>
      </c>
      <c r="C190" s="245" t="s">
        <v>1170</v>
      </c>
      <c r="D190" s="92" t="s">
        <v>848</v>
      </c>
      <c r="E190" s="246">
        <v>13540</v>
      </c>
      <c r="F190" s="93">
        <v>2.58</v>
      </c>
      <c r="G190" s="93"/>
      <c r="H190" s="247">
        <v>1</v>
      </c>
      <c r="I190" s="248"/>
      <c r="J190" s="95">
        <v>1.4</v>
      </c>
      <c r="K190" s="95">
        <v>1.68</v>
      </c>
      <c r="L190" s="95">
        <v>2.23</v>
      </c>
      <c r="M190" s="96">
        <v>2.57</v>
      </c>
      <c r="N190" s="104"/>
      <c r="O190" s="400">
        <f>N190*E190*F190*H190*J190*$O$10</f>
        <v>0</v>
      </c>
      <c r="P190" s="366"/>
      <c r="Q190" s="400">
        <f>P190*E190*F190*H190*J190*$Q$10</f>
        <v>0</v>
      </c>
      <c r="R190" s="366"/>
      <c r="S190" s="357">
        <f>R190*E190*F190*H190*J190*$S$10</f>
        <v>0</v>
      </c>
      <c r="T190" s="104"/>
      <c r="U190" s="400">
        <f>SUM(T190*E190*F190*H190*J190*$U$10)</f>
        <v>0</v>
      </c>
      <c r="V190" s="104"/>
      <c r="W190" s="357">
        <f>SUM(V190*E190*F190*H190*J190*$W$10)</f>
        <v>0</v>
      </c>
      <c r="X190" s="104"/>
      <c r="Y190" s="400">
        <f>SUM(X190*E190*F190*H190*J190*$Y$10)</f>
        <v>0</v>
      </c>
      <c r="Z190" s="366"/>
      <c r="AA190" s="400">
        <f>SUM(Z190*E190*F190*H190*J190*$AA$10)</f>
        <v>0</v>
      </c>
      <c r="AB190" s="366"/>
      <c r="AC190" s="400">
        <f>SUM(AB190*E190*F190*H190*J190*$AC$10)</f>
        <v>0</v>
      </c>
      <c r="AD190" s="366"/>
      <c r="AE190" s="400">
        <f>SUM(AD190*E190*F190*H190*K190*$AE$10)</f>
        <v>0</v>
      </c>
      <c r="AF190" s="366"/>
      <c r="AG190" s="400">
        <f>SUM(AF190*E190*F190*H190*K190*$AG$10)</f>
        <v>0</v>
      </c>
      <c r="AH190" s="104"/>
      <c r="AI190" s="400">
        <f>SUM(AH190*E190*F190*H190*J190*$AI$10)</f>
        <v>0</v>
      </c>
      <c r="AJ190" s="366"/>
      <c r="AK190" s="357">
        <f>SUM(AJ190*E190*F190*H190*J190*$AK$10)</f>
        <v>0</v>
      </c>
      <c r="AL190" s="104"/>
      <c r="AM190" s="400">
        <f>SUM(AL190*E190*F190*H190*J190*$AM$10)</f>
        <v>0</v>
      </c>
      <c r="AN190" s="113"/>
      <c r="AO190" s="400">
        <f>SUM(AN190*E190*F190*H190*J190*$AO$10)</f>
        <v>0</v>
      </c>
      <c r="AP190" s="366"/>
      <c r="AQ190" s="400">
        <f>SUM(E190*F190*H190*J190*AP190*$AQ$10)</f>
        <v>0</v>
      </c>
      <c r="AR190" s="366"/>
      <c r="AS190" s="400">
        <f>SUM(AR190*E190*F190*H190*J190*$AS$10)</f>
        <v>0</v>
      </c>
      <c r="AT190" s="104"/>
      <c r="AU190" s="400">
        <f>SUM(AT190*E190*F190*H190*J190*$AU$10)</f>
        <v>0</v>
      </c>
      <c r="AV190" s="104"/>
      <c r="AW190" s="357">
        <f>SUM(AV190*E190*F190*H190*J190*$AW$10)</f>
        <v>0</v>
      </c>
      <c r="AX190" s="104"/>
      <c r="AY190" s="400">
        <f>SUM(AX190*E190*F190*H190*J190*$AY$10)</f>
        <v>0</v>
      </c>
      <c r="AZ190" s="104"/>
      <c r="BA190" s="400">
        <f>SUM(AZ190*E190*F190*H190*J190*$BA$10)</f>
        <v>0</v>
      </c>
      <c r="BB190" s="104"/>
      <c r="BC190" s="400">
        <f>SUM(BB190*E190*F190*H190*J190*$BC$10)</f>
        <v>0</v>
      </c>
      <c r="BD190" s="104"/>
      <c r="BE190" s="400">
        <f>SUM(BD190*E190*F190*H190*J190*$BE$10)</f>
        <v>0</v>
      </c>
      <c r="BF190" s="104"/>
      <c r="BG190" s="400">
        <f>BF190*E190*F190*H190*J190*$BG$10</f>
        <v>0</v>
      </c>
      <c r="BH190" s="104"/>
      <c r="BI190" s="400">
        <f>BH190*E190*F190*H190*J190*$BI$10</f>
        <v>0</v>
      </c>
      <c r="BJ190" s="104"/>
      <c r="BK190" s="400">
        <f>BJ190*E190*F190*H190*J190*$BK$10</f>
        <v>0</v>
      </c>
      <c r="BL190" s="104"/>
      <c r="BM190" s="400">
        <f>SUM(BL190*E190*F190*H190*J190*$BM$10)</f>
        <v>0</v>
      </c>
      <c r="BN190" s="104"/>
      <c r="BO190" s="400">
        <f>SUM(BN190*E190*F190*H190*J190*$BO$10)</f>
        <v>0</v>
      </c>
      <c r="BP190" s="104"/>
      <c r="BQ190" s="400">
        <f>SUM(BP190*E190*F190*H190*J190*$BQ$10)</f>
        <v>0</v>
      </c>
      <c r="BR190" s="104"/>
      <c r="BS190" s="400">
        <f>SUM(BR190*E190*F190*H190*J190*$BS$10)</f>
        <v>0</v>
      </c>
      <c r="BT190" s="104"/>
      <c r="BU190" s="400">
        <f>SUM(BT190*E190*F190*H190*J190*$BU$10)</f>
        <v>0</v>
      </c>
      <c r="BV190" s="350"/>
      <c r="BW190" s="329">
        <f>BV190*E190*F190*H190*J190*$BW$10</f>
        <v>0</v>
      </c>
      <c r="BX190" s="104"/>
      <c r="BY190" s="400">
        <f>SUM(BX190*E190*F190*H190*J190*$BY$10)</f>
        <v>0</v>
      </c>
      <c r="BZ190" s="366"/>
      <c r="CA190" s="400">
        <f>SUM(BZ190*E190*F190*H190*J190*$CA$10)</f>
        <v>0</v>
      </c>
      <c r="CB190" s="104"/>
      <c r="CC190" s="400">
        <f>SUM(CB190*E190*F190*H190*J190*$CC$10)</f>
        <v>0</v>
      </c>
      <c r="CD190" s="104"/>
      <c r="CE190" s="400">
        <f>SUM(CD190*E190*F190*H190*J190*$CE$10)</f>
        <v>0</v>
      </c>
      <c r="CF190" s="104"/>
      <c r="CG190" s="400">
        <f>CF190*E190*F190*H190*J190*$CG$10</f>
        <v>0</v>
      </c>
      <c r="CH190" s="415"/>
      <c r="CI190" s="400">
        <f>SUM(CH190*E190*F190*H190*J190*$CI$10)</f>
        <v>0</v>
      </c>
      <c r="CJ190" s="366"/>
      <c r="CK190" s="400">
        <f>SUM(CJ190*E190*F190*H190*K190*$CK$10)</f>
        <v>0</v>
      </c>
      <c r="CL190" s="104"/>
      <c r="CM190" s="400">
        <f>SUM(CL190*E190*F190*H190*K190*$CM$10)</f>
        <v>0</v>
      </c>
      <c r="CN190" s="104"/>
      <c r="CO190" s="400">
        <f>SUM(CN190*E190*F190*H190*K190*$CO$10)</f>
        <v>0</v>
      </c>
      <c r="CP190" s="366"/>
      <c r="CQ190" s="400">
        <f>SUM(CP190*E190*F190*H190*K190*$CQ$10)</f>
        <v>0</v>
      </c>
      <c r="CR190" s="366"/>
      <c r="CS190" s="400">
        <f>SUM(CR190*E190*F190*H190*K190*$CS$10)</f>
        <v>0</v>
      </c>
      <c r="CT190" s="366"/>
      <c r="CU190" s="400">
        <f>SUM(CT190*E190*F190*H190*K190*$CU$10)</f>
        <v>0</v>
      </c>
      <c r="CV190" s="104"/>
      <c r="CW190" s="400">
        <f>SUM(CV190*E190*F190*H190*K190*$CW$10)</f>
        <v>0</v>
      </c>
      <c r="CX190" s="104"/>
      <c r="CY190" s="400">
        <f>SUM(CX190*E190*F190*H190*K190*$CY$10)</f>
        <v>0</v>
      </c>
      <c r="CZ190" s="104"/>
      <c r="DA190" s="400">
        <f>SUM(CZ190*E190*F190*H190*K190*$DA$10)</f>
        <v>0</v>
      </c>
      <c r="DB190" s="366"/>
      <c r="DC190" s="400">
        <f>SUM(DB190*E190*F190*H190*K190*$DC$10)</f>
        <v>0</v>
      </c>
      <c r="DD190" s="104"/>
      <c r="DE190" s="400">
        <f>SUM(DD190*E190*F190*H190*K190*$DE$10)</f>
        <v>0</v>
      </c>
      <c r="DF190" s="104"/>
      <c r="DG190" s="400">
        <f>SUM(DF190*E190*F190*H190*K190*$DG$10)</f>
        <v>0</v>
      </c>
      <c r="DH190" s="104"/>
      <c r="DI190" s="400">
        <f>SUM(DH190*E190*F190*H190*K190*$DI$10)</f>
        <v>0</v>
      </c>
      <c r="DJ190" s="104"/>
      <c r="DK190" s="400">
        <f>SUM(DJ190*E190*F190*H190*K190*$DK$10)</f>
        <v>0</v>
      </c>
      <c r="DL190" s="97"/>
      <c r="DM190" s="400">
        <f>SUM(DL190*E190*F190*H190*K190*$DM$10)</f>
        <v>0</v>
      </c>
      <c r="DN190" s="104"/>
      <c r="DO190" s="400">
        <f>DN190*E190*F190*H190*K190*$DO$10</f>
        <v>0</v>
      </c>
      <c r="DP190" s="104"/>
      <c r="DQ190" s="400">
        <f>SUM(DP190*E190*F190*H190*K190*$DQ$10)</f>
        <v>0</v>
      </c>
      <c r="DR190" s="104"/>
      <c r="DS190" s="400">
        <f>SUM(DR190*E190*F190*H190*K190*$DS$10)</f>
        <v>0</v>
      </c>
      <c r="DT190" s="104"/>
      <c r="DU190" s="400">
        <f>SUM(DT190*E190*F190*H190*L190*$DU$10)</f>
        <v>0</v>
      </c>
      <c r="DV190" s="104"/>
      <c r="DW190" s="400">
        <f>SUM(DV190*E190*F190*H190*M190*$DW$10)</f>
        <v>0</v>
      </c>
      <c r="DX190" s="113"/>
      <c r="DY190" s="400">
        <f>SUM(DX190*E190*F190*H190*J190*$DY$10)</f>
        <v>0</v>
      </c>
      <c r="DZ190" s="97"/>
      <c r="EA190" s="401">
        <f>SUM(DZ190*E190*F190*H190*J190*$EA$10)</f>
        <v>0</v>
      </c>
      <c r="EB190" s="104"/>
      <c r="EC190" s="400">
        <f>SUM(EB190*E190*F190*H190*J190*$EC$10)</f>
        <v>0</v>
      </c>
      <c r="ED190" s="97"/>
      <c r="EE190" s="400">
        <f>SUM(ED190*E190*F190*H190*J190*$EE$10)</f>
        <v>0</v>
      </c>
      <c r="EF190" s="97"/>
      <c r="EG190" s="400">
        <f>EF190*E190*F190*H190*J190*$EG$10</f>
        <v>0</v>
      </c>
      <c r="EH190" s="97"/>
      <c r="EI190" s="400">
        <f>EH190*E190*F190*H190*J190*$EI$10</f>
        <v>0</v>
      </c>
      <c r="EJ190" s="97"/>
      <c r="EK190" s="400"/>
      <c r="EL190" s="402">
        <f t="shared" si="533"/>
        <v>0</v>
      </c>
      <c r="EM190" s="402">
        <f t="shared" si="533"/>
        <v>0</v>
      </c>
    </row>
    <row r="191" spans="1:143" ht="45" x14ac:dyDescent="0.25">
      <c r="A191" s="91"/>
      <c r="B191" s="91">
        <v>135</v>
      </c>
      <c r="C191" s="245" t="s">
        <v>1171</v>
      </c>
      <c r="D191" s="92" t="s">
        <v>1172</v>
      </c>
      <c r="E191" s="246">
        <v>13540</v>
      </c>
      <c r="F191" s="88">
        <v>12.27</v>
      </c>
      <c r="G191" s="88"/>
      <c r="H191" s="247">
        <v>1</v>
      </c>
      <c r="I191" s="248"/>
      <c r="J191" s="95">
        <v>1.4</v>
      </c>
      <c r="K191" s="95">
        <v>1.68</v>
      </c>
      <c r="L191" s="95">
        <v>2.23</v>
      </c>
      <c r="M191" s="96">
        <v>2.57</v>
      </c>
      <c r="N191" s="104"/>
      <c r="O191" s="400">
        <f>N191*E191*F191*H191*J191*$O$10</f>
        <v>0</v>
      </c>
      <c r="P191" s="366"/>
      <c r="Q191" s="400">
        <f>P191*E191*F191*H191*J191*$Q$10</f>
        <v>0</v>
      </c>
      <c r="R191" s="366"/>
      <c r="S191" s="357">
        <f>R191*E191*F191*H191*J191*$S$10</f>
        <v>0</v>
      </c>
      <c r="T191" s="104"/>
      <c r="U191" s="400">
        <f>SUM(T191*E191*F191*H191*J191*$U$10)</f>
        <v>0</v>
      </c>
      <c r="V191" s="104"/>
      <c r="W191" s="357">
        <f>SUM(V191*E191*F191*H191*J191*$W$10)</f>
        <v>0</v>
      </c>
      <c r="X191" s="104"/>
      <c r="Y191" s="400">
        <f>SUM(X191*E191*F191*H191*J191*$Y$10)</f>
        <v>0</v>
      </c>
      <c r="Z191" s="366"/>
      <c r="AA191" s="400">
        <f>SUM(Z191*E191*F191*H191*J191*$AA$10)</f>
        <v>0</v>
      </c>
      <c r="AB191" s="366"/>
      <c r="AC191" s="400">
        <f>SUM(AB191*E191*F191*H191*J191*$AC$10)</f>
        <v>0</v>
      </c>
      <c r="AD191" s="366"/>
      <c r="AE191" s="400">
        <f>SUM(AD191*E191*F191*H191*K191*$AE$10)</f>
        <v>0</v>
      </c>
      <c r="AF191" s="366"/>
      <c r="AG191" s="400">
        <f>SUM(AF191*E191*F191*H191*K191*$AG$10)</f>
        <v>0</v>
      </c>
      <c r="AH191" s="104"/>
      <c r="AI191" s="400">
        <f>SUM(AH191*E191*F191*H191*J191*$AI$10)</f>
        <v>0</v>
      </c>
      <c r="AJ191" s="366"/>
      <c r="AK191" s="357">
        <f>SUM(AJ191*E191*F191*H191*J191*$AK$10)</f>
        <v>0</v>
      </c>
      <c r="AL191" s="104"/>
      <c r="AM191" s="400">
        <f>SUM(AL191*E191*F191*H191*J191*$AM$10)</f>
        <v>0</v>
      </c>
      <c r="AN191" s="113"/>
      <c r="AO191" s="400">
        <f>SUM(AN191*E191*F191*H191*J191*$AO$10)</f>
        <v>0</v>
      </c>
      <c r="AP191" s="366"/>
      <c r="AQ191" s="400">
        <f>SUM(E191*F191*H191*J191*AP191*$AQ$10)</f>
        <v>0</v>
      </c>
      <c r="AR191" s="366"/>
      <c r="AS191" s="400">
        <f>SUM(AR191*E191*F191*H191*J191*$AS$10)</f>
        <v>0</v>
      </c>
      <c r="AT191" s="104"/>
      <c r="AU191" s="400">
        <f>SUM(AT191*E191*F191*H191*J191*$AU$10)</f>
        <v>0</v>
      </c>
      <c r="AV191" s="104"/>
      <c r="AW191" s="357">
        <f>SUM(AV191*E191*F191*H191*J191*$AW$10)</f>
        <v>0</v>
      </c>
      <c r="AX191" s="104"/>
      <c r="AY191" s="400">
        <f>SUM(AX191*E191*F191*H191*J191*$AY$10)</f>
        <v>0</v>
      </c>
      <c r="AZ191" s="104"/>
      <c r="BA191" s="400">
        <f>SUM(AZ191*E191*F191*H191*J191*$BA$10)</f>
        <v>0</v>
      </c>
      <c r="BB191" s="104"/>
      <c r="BC191" s="400">
        <f>SUM(BB191*E191*F191*H191*J191*$BC$10)</f>
        <v>0</v>
      </c>
      <c r="BD191" s="104"/>
      <c r="BE191" s="400">
        <f>SUM(BD191*E191*F191*H191*J191*$BE$10)</f>
        <v>0</v>
      </c>
      <c r="BF191" s="104"/>
      <c r="BG191" s="400">
        <f>BF191*E191*F191*H191*J191*$BG$10</f>
        <v>0</v>
      </c>
      <c r="BH191" s="104"/>
      <c r="BI191" s="400">
        <f>BH191*E191*F191*H191*J191*$BI$10</f>
        <v>0</v>
      </c>
      <c r="BJ191" s="104"/>
      <c r="BK191" s="400">
        <f>BJ191*E191*F191*H191*J191*$BK$10</f>
        <v>0</v>
      </c>
      <c r="BL191" s="104"/>
      <c r="BM191" s="400">
        <f>SUM(BL191*E191*F191*H191*J191*$BM$10)</f>
        <v>0</v>
      </c>
      <c r="BN191" s="104"/>
      <c r="BO191" s="400">
        <f>SUM(BN191*E191*F191*H191*J191*$BO$10)</f>
        <v>0</v>
      </c>
      <c r="BP191" s="104"/>
      <c r="BQ191" s="400">
        <f>SUM(BP191*E191*F191*H191*J191*$BQ$10)</f>
        <v>0</v>
      </c>
      <c r="BR191" s="104"/>
      <c r="BS191" s="400">
        <f>SUM(BR191*E191*F191*H191*J191*$BS$10)</f>
        <v>0</v>
      </c>
      <c r="BT191" s="104"/>
      <c r="BU191" s="400">
        <f>SUM(BT191*E191*F191*H191*J191*$BU$10)</f>
        <v>0</v>
      </c>
      <c r="BV191" s="350"/>
      <c r="BW191" s="329">
        <f>BV191*E191*F191*H191*J191*$BW$10</f>
        <v>0</v>
      </c>
      <c r="BX191" s="104"/>
      <c r="BY191" s="400">
        <f>SUM(BX191*E191*F191*H191*J191*$BY$10)</f>
        <v>0</v>
      </c>
      <c r="BZ191" s="366"/>
      <c r="CA191" s="400">
        <f>SUM(BZ191*E191*F191*H191*J191*$CA$10)</f>
        <v>0</v>
      </c>
      <c r="CB191" s="104"/>
      <c r="CC191" s="400">
        <f>SUM(CB191*E191*F191*H191*J191*$CC$10)</f>
        <v>0</v>
      </c>
      <c r="CD191" s="104"/>
      <c r="CE191" s="400">
        <f>SUM(CD191*E191*F191*H191*J191*$CE$10)</f>
        <v>0</v>
      </c>
      <c r="CF191" s="104"/>
      <c r="CG191" s="400">
        <f>CF191*E191*F191*H191*J191*$CG$10</f>
        <v>0</v>
      </c>
      <c r="CH191" s="415"/>
      <c r="CI191" s="400">
        <f>SUM(CH191*E191*F191*H191*J191*$CI$10)</f>
        <v>0</v>
      </c>
      <c r="CJ191" s="366"/>
      <c r="CK191" s="400">
        <f>SUM(CJ191*E191*F191*H191*K191*$CK$10)</f>
        <v>0</v>
      </c>
      <c r="CL191" s="104"/>
      <c r="CM191" s="400">
        <f>SUM(CL191*E191*F191*H191*K191*$CM$10)</f>
        <v>0</v>
      </c>
      <c r="CN191" s="104"/>
      <c r="CO191" s="400">
        <f>SUM(CN191*E191*F191*H191*K191*$CO$10)</f>
        <v>0</v>
      </c>
      <c r="CP191" s="366"/>
      <c r="CQ191" s="400">
        <f>SUM(CP191*E191*F191*H191*K191*$CQ$10)</f>
        <v>0</v>
      </c>
      <c r="CR191" s="366"/>
      <c r="CS191" s="400">
        <f>SUM(CR191*E191*F191*H191*K191*$CS$10)</f>
        <v>0</v>
      </c>
      <c r="CT191" s="366"/>
      <c r="CU191" s="400">
        <f>SUM(CT191*E191*F191*H191*K191*$CU$10)</f>
        <v>0</v>
      </c>
      <c r="CV191" s="104"/>
      <c r="CW191" s="400">
        <f>SUM(CV191*E191*F191*H191*K191*$CW$10)</f>
        <v>0</v>
      </c>
      <c r="CX191" s="104"/>
      <c r="CY191" s="400">
        <f>SUM(CX191*E191*F191*H191*K191*$CY$10)</f>
        <v>0</v>
      </c>
      <c r="CZ191" s="104"/>
      <c r="DA191" s="400">
        <f>SUM(CZ191*E191*F191*H191*K191*$DA$10)</f>
        <v>0</v>
      </c>
      <c r="DB191" s="366"/>
      <c r="DC191" s="400">
        <f>SUM(DB191*E191*F191*H191*K191*$DC$10)</f>
        <v>0</v>
      </c>
      <c r="DD191" s="104"/>
      <c r="DE191" s="400">
        <f>SUM(DD191*E191*F191*H191*K191*$DE$10)</f>
        <v>0</v>
      </c>
      <c r="DF191" s="104"/>
      <c r="DG191" s="400">
        <f>SUM(DF191*E191*F191*H191*K191*$DG$10)</f>
        <v>0</v>
      </c>
      <c r="DH191" s="104"/>
      <c r="DI191" s="400">
        <f>SUM(DH191*E191*F191*H191*K191*$DI$10)</f>
        <v>0</v>
      </c>
      <c r="DJ191" s="104"/>
      <c r="DK191" s="400">
        <f>SUM(DJ191*E191*F191*H191*K191*$DK$10)</f>
        <v>0</v>
      </c>
      <c r="DL191" s="104"/>
      <c r="DM191" s="400">
        <f>SUM(DL191*E191*F191*H191*K191*$DM$10)</f>
        <v>0</v>
      </c>
      <c r="DN191" s="104"/>
      <c r="DO191" s="400">
        <f>DN191*E191*F191*H191*K191*$DO$10</f>
        <v>0</v>
      </c>
      <c r="DP191" s="104"/>
      <c r="DQ191" s="400">
        <f>SUM(DP191*E191*F191*H191*K191*$DQ$10)</f>
        <v>0</v>
      </c>
      <c r="DR191" s="104"/>
      <c r="DS191" s="400">
        <f>SUM(DR191*E191*F191*H191*K191*$DS$10)</f>
        <v>0</v>
      </c>
      <c r="DT191" s="104"/>
      <c r="DU191" s="400">
        <f>SUM(DT191*E191*F191*H191*L191*$DU$10)</f>
        <v>0</v>
      </c>
      <c r="DV191" s="104"/>
      <c r="DW191" s="400">
        <f>SUM(DV191*E191*F191*H191*M191*$DW$10)</f>
        <v>0</v>
      </c>
      <c r="DX191" s="113"/>
      <c r="DY191" s="400">
        <f>SUM(DX191*E191*F191*H191*J191*$DY$10)</f>
        <v>0</v>
      </c>
      <c r="DZ191" s="97"/>
      <c r="EA191" s="401">
        <f>SUM(DZ191*E191*F191*H191*J191*$EA$10)</f>
        <v>0</v>
      </c>
      <c r="EB191" s="104"/>
      <c r="EC191" s="400">
        <f>SUM(EB191*E191*F191*H191*J191*$EC$10)</f>
        <v>0</v>
      </c>
      <c r="ED191" s="104"/>
      <c r="EE191" s="400">
        <f>SUM(ED191*E191*F191*H191*J191*$EE$10)</f>
        <v>0</v>
      </c>
      <c r="EF191" s="97"/>
      <c r="EG191" s="400">
        <f>EF191*E191*F191*H191*J191*$EG$10</f>
        <v>0</v>
      </c>
      <c r="EH191" s="97"/>
      <c r="EI191" s="400">
        <f>EH191*E191*F191*H191*J191*$EI$10</f>
        <v>0</v>
      </c>
      <c r="EJ191" s="97"/>
      <c r="EK191" s="400"/>
      <c r="EL191" s="402">
        <f t="shared" si="533"/>
        <v>0</v>
      </c>
      <c r="EM191" s="402">
        <f t="shared" si="533"/>
        <v>0</v>
      </c>
    </row>
    <row r="192" spans="1:143" s="355" customFormat="1" x14ac:dyDescent="0.25">
      <c r="A192" s="91">
        <v>36</v>
      </c>
      <c r="B192" s="91"/>
      <c r="C192" s="245" t="s">
        <v>1173</v>
      </c>
      <c r="D192" s="243" t="s">
        <v>849</v>
      </c>
      <c r="E192" s="246">
        <v>13540</v>
      </c>
      <c r="F192" s="155"/>
      <c r="G192" s="155"/>
      <c r="H192" s="236">
        <v>1</v>
      </c>
      <c r="I192" s="68"/>
      <c r="J192" s="95">
        <v>1.4</v>
      </c>
      <c r="K192" s="95">
        <v>1.68</v>
      </c>
      <c r="L192" s="95">
        <v>2.23</v>
      </c>
      <c r="M192" s="96">
        <v>2.57</v>
      </c>
      <c r="N192" s="156">
        <f>SUM(N193:N198)</f>
        <v>13</v>
      </c>
      <c r="O192" s="407">
        <f t="shared" ref="O192:BZ192" si="534">SUM(O193:O198)</f>
        <v>433409.984</v>
      </c>
      <c r="P192" s="407">
        <f t="shared" si="534"/>
        <v>0</v>
      </c>
      <c r="Q192" s="407">
        <f t="shared" si="534"/>
        <v>0</v>
      </c>
      <c r="R192" s="407">
        <f t="shared" si="534"/>
        <v>20</v>
      </c>
      <c r="S192" s="407">
        <f t="shared" si="534"/>
        <v>151648</v>
      </c>
      <c r="T192" s="156">
        <f t="shared" si="534"/>
        <v>0</v>
      </c>
      <c r="U192" s="407">
        <f t="shared" si="534"/>
        <v>0</v>
      </c>
      <c r="V192" s="156">
        <f t="shared" si="534"/>
        <v>57</v>
      </c>
      <c r="W192" s="407">
        <f t="shared" si="534"/>
        <v>8419193.6640000008</v>
      </c>
      <c r="X192" s="156">
        <f t="shared" si="534"/>
        <v>0</v>
      </c>
      <c r="Y192" s="407">
        <f t="shared" si="534"/>
        <v>0</v>
      </c>
      <c r="Z192" s="407">
        <f t="shared" si="534"/>
        <v>4</v>
      </c>
      <c r="AA192" s="407">
        <f t="shared" si="534"/>
        <v>30329.599999999999</v>
      </c>
      <c r="AB192" s="407">
        <f t="shared" si="534"/>
        <v>17</v>
      </c>
      <c r="AC192" s="407">
        <f t="shared" si="534"/>
        <v>128900.79999999999</v>
      </c>
      <c r="AD192" s="407">
        <f t="shared" si="534"/>
        <v>20</v>
      </c>
      <c r="AE192" s="407">
        <f t="shared" si="534"/>
        <v>181977.60000000001</v>
      </c>
      <c r="AF192" s="407">
        <f t="shared" si="534"/>
        <v>0</v>
      </c>
      <c r="AG192" s="407">
        <f t="shared" si="534"/>
        <v>0</v>
      </c>
      <c r="AH192" s="156">
        <f t="shared" si="534"/>
        <v>0</v>
      </c>
      <c r="AI192" s="407">
        <f t="shared" si="534"/>
        <v>0</v>
      </c>
      <c r="AJ192" s="407">
        <f t="shared" si="534"/>
        <v>0</v>
      </c>
      <c r="AK192" s="407">
        <f t="shared" si="534"/>
        <v>0</v>
      </c>
      <c r="AL192" s="156">
        <f t="shared" si="534"/>
        <v>0</v>
      </c>
      <c r="AM192" s="407">
        <f t="shared" si="534"/>
        <v>0</v>
      </c>
      <c r="AN192" s="156">
        <f t="shared" si="534"/>
        <v>194</v>
      </c>
      <c r="AO192" s="407">
        <f t="shared" si="534"/>
        <v>25228767.871999998</v>
      </c>
      <c r="AP192" s="407">
        <f t="shared" si="534"/>
        <v>0</v>
      </c>
      <c r="AQ192" s="407">
        <f t="shared" si="534"/>
        <v>0</v>
      </c>
      <c r="AR192" s="407">
        <f t="shared" si="534"/>
        <v>0</v>
      </c>
      <c r="AS192" s="407">
        <f t="shared" si="534"/>
        <v>0</v>
      </c>
      <c r="AT192" s="156">
        <f t="shared" si="534"/>
        <v>0</v>
      </c>
      <c r="AU192" s="407">
        <f t="shared" si="534"/>
        <v>0</v>
      </c>
      <c r="AV192" s="156">
        <f t="shared" si="534"/>
        <v>0</v>
      </c>
      <c r="AW192" s="407">
        <f t="shared" si="534"/>
        <v>0</v>
      </c>
      <c r="AX192" s="156">
        <f t="shared" si="534"/>
        <v>0</v>
      </c>
      <c r="AY192" s="407">
        <f t="shared" si="534"/>
        <v>0</v>
      </c>
      <c r="AZ192" s="156">
        <f t="shared" si="534"/>
        <v>0</v>
      </c>
      <c r="BA192" s="407">
        <f t="shared" si="534"/>
        <v>0</v>
      </c>
      <c r="BB192" s="156">
        <f t="shared" si="534"/>
        <v>0</v>
      </c>
      <c r="BC192" s="407">
        <f t="shared" si="534"/>
        <v>0</v>
      </c>
      <c r="BD192" s="156">
        <f t="shared" si="534"/>
        <v>2</v>
      </c>
      <c r="BE192" s="407">
        <f t="shared" si="534"/>
        <v>15164.8</v>
      </c>
      <c r="BF192" s="156">
        <f t="shared" si="534"/>
        <v>7</v>
      </c>
      <c r="BG192" s="407">
        <f t="shared" si="534"/>
        <v>834367.29599999997</v>
      </c>
      <c r="BH192" s="156">
        <f t="shared" si="534"/>
        <v>0</v>
      </c>
      <c r="BI192" s="407">
        <f t="shared" si="534"/>
        <v>0</v>
      </c>
      <c r="BJ192" s="156">
        <f t="shared" si="534"/>
        <v>0</v>
      </c>
      <c r="BK192" s="407">
        <f t="shared" si="534"/>
        <v>0</v>
      </c>
      <c r="BL192" s="156">
        <f t="shared" si="534"/>
        <v>0</v>
      </c>
      <c r="BM192" s="407">
        <f t="shared" si="534"/>
        <v>0</v>
      </c>
      <c r="BN192" s="156">
        <f t="shared" si="534"/>
        <v>0</v>
      </c>
      <c r="BO192" s="407">
        <f t="shared" si="534"/>
        <v>0</v>
      </c>
      <c r="BP192" s="156">
        <f t="shared" si="534"/>
        <v>0</v>
      </c>
      <c r="BQ192" s="407">
        <f t="shared" si="534"/>
        <v>0</v>
      </c>
      <c r="BR192" s="156">
        <f t="shared" si="534"/>
        <v>0</v>
      </c>
      <c r="BS192" s="407">
        <f t="shared" si="534"/>
        <v>0</v>
      </c>
      <c r="BT192" s="156">
        <f t="shared" si="534"/>
        <v>0</v>
      </c>
      <c r="BU192" s="407">
        <f t="shared" si="534"/>
        <v>0</v>
      </c>
      <c r="BV192" s="352">
        <f t="shared" si="534"/>
        <v>10</v>
      </c>
      <c r="BW192" s="352">
        <f t="shared" si="534"/>
        <v>106153.59999999999</v>
      </c>
      <c r="BX192" s="156">
        <f t="shared" si="534"/>
        <v>10</v>
      </c>
      <c r="BY192" s="407">
        <f t="shared" si="534"/>
        <v>0</v>
      </c>
      <c r="BZ192" s="407">
        <f t="shared" si="534"/>
        <v>0</v>
      </c>
      <c r="CA192" s="407">
        <f t="shared" ref="CA192:EM192" si="535">SUM(CA193:CA198)</f>
        <v>0</v>
      </c>
      <c r="CB192" s="156">
        <f t="shared" si="535"/>
        <v>0</v>
      </c>
      <c r="CC192" s="407">
        <f t="shared" si="535"/>
        <v>0</v>
      </c>
      <c r="CD192" s="156">
        <f t="shared" si="535"/>
        <v>0</v>
      </c>
      <c r="CE192" s="407">
        <f t="shared" si="535"/>
        <v>0</v>
      </c>
      <c r="CF192" s="156">
        <f t="shared" si="535"/>
        <v>0</v>
      </c>
      <c r="CG192" s="407">
        <f t="shared" si="535"/>
        <v>0</v>
      </c>
      <c r="CH192" s="156">
        <f t="shared" si="535"/>
        <v>2</v>
      </c>
      <c r="CI192" s="407">
        <f t="shared" si="535"/>
        <v>238390.65600000005</v>
      </c>
      <c r="CJ192" s="407">
        <f t="shared" si="535"/>
        <v>0</v>
      </c>
      <c r="CK192" s="407">
        <f t="shared" si="535"/>
        <v>0</v>
      </c>
      <c r="CL192" s="156">
        <f t="shared" si="535"/>
        <v>0</v>
      </c>
      <c r="CM192" s="407">
        <f t="shared" si="535"/>
        <v>0</v>
      </c>
      <c r="CN192" s="156">
        <f t="shared" si="535"/>
        <v>0</v>
      </c>
      <c r="CO192" s="407">
        <f t="shared" si="535"/>
        <v>0</v>
      </c>
      <c r="CP192" s="407">
        <f t="shared" si="535"/>
        <v>60</v>
      </c>
      <c r="CQ192" s="407">
        <f t="shared" si="535"/>
        <v>545932.79999999993</v>
      </c>
      <c r="CR192" s="407">
        <f t="shared" si="535"/>
        <v>0</v>
      </c>
      <c r="CS192" s="407">
        <f t="shared" si="535"/>
        <v>0</v>
      </c>
      <c r="CT192" s="407">
        <f t="shared" si="535"/>
        <v>0</v>
      </c>
      <c r="CU192" s="407">
        <f t="shared" si="535"/>
        <v>0</v>
      </c>
      <c r="CV192" s="156">
        <f t="shared" si="535"/>
        <v>0</v>
      </c>
      <c r="CW192" s="407">
        <f t="shared" si="535"/>
        <v>0</v>
      </c>
      <c r="CX192" s="156">
        <f t="shared" si="535"/>
        <v>0</v>
      </c>
      <c r="CY192" s="407">
        <f t="shared" si="535"/>
        <v>0</v>
      </c>
      <c r="CZ192" s="156">
        <f t="shared" si="535"/>
        <v>2</v>
      </c>
      <c r="DA192" s="407">
        <f t="shared" si="535"/>
        <v>19562.592000000001</v>
      </c>
      <c r="DB192" s="407">
        <f t="shared" si="535"/>
        <v>0</v>
      </c>
      <c r="DC192" s="407">
        <f t="shared" si="535"/>
        <v>0</v>
      </c>
      <c r="DD192" s="156">
        <f t="shared" si="535"/>
        <v>0</v>
      </c>
      <c r="DE192" s="407">
        <f t="shared" si="535"/>
        <v>0</v>
      </c>
      <c r="DF192" s="156">
        <f t="shared" si="535"/>
        <v>0</v>
      </c>
      <c r="DG192" s="407">
        <f t="shared" si="535"/>
        <v>0</v>
      </c>
      <c r="DH192" s="156">
        <f t="shared" si="535"/>
        <v>0</v>
      </c>
      <c r="DI192" s="407">
        <f t="shared" si="535"/>
        <v>0</v>
      </c>
      <c r="DJ192" s="156">
        <f t="shared" si="535"/>
        <v>5</v>
      </c>
      <c r="DK192" s="407">
        <f t="shared" si="535"/>
        <v>63692.159999999996</v>
      </c>
      <c r="DL192" s="156">
        <f t="shared" si="535"/>
        <v>0</v>
      </c>
      <c r="DM192" s="407">
        <f t="shared" si="535"/>
        <v>0</v>
      </c>
      <c r="DN192" s="156">
        <f t="shared" si="535"/>
        <v>0</v>
      </c>
      <c r="DO192" s="407">
        <f t="shared" si="535"/>
        <v>0</v>
      </c>
      <c r="DP192" s="156">
        <f t="shared" si="535"/>
        <v>0</v>
      </c>
      <c r="DQ192" s="407">
        <f t="shared" si="535"/>
        <v>0</v>
      </c>
      <c r="DR192" s="156">
        <f t="shared" si="535"/>
        <v>0</v>
      </c>
      <c r="DS192" s="407">
        <f t="shared" si="535"/>
        <v>0</v>
      </c>
      <c r="DT192" s="156">
        <f t="shared" si="535"/>
        <v>2</v>
      </c>
      <c r="DU192" s="407">
        <f t="shared" si="535"/>
        <v>24155.360000000001</v>
      </c>
      <c r="DV192" s="156">
        <f t="shared" si="535"/>
        <v>2</v>
      </c>
      <c r="DW192" s="407">
        <f t="shared" si="535"/>
        <v>542288.91520000005</v>
      </c>
      <c r="DX192" s="156">
        <f t="shared" si="535"/>
        <v>0</v>
      </c>
      <c r="DY192" s="407">
        <f t="shared" si="535"/>
        <v>0</v>
      </c>
      <c r="DZ192" s="156">
        <f t="shared" si="535"/>
        <v>0</v>
      </c>
      <c r="EA192" s="407">
        <f t="shared" si="535"/>
        <v>0</v>
      </c>
      <c r="EB192" s="156">
        <f t="shared" si="535"/>
        <v>0</v>
      </c>
      <c r="EC192" s="407">
        <f t="shared" si="535"/>
        <v>0</v>
      </c>
      <c r="ED192" s="156">
        <f t="shared" si="535"/>
        <v>0</v>
      </c>
      <c r="EE192" s="407">
        <f t="shared" si="535"/>
        <v>0</v>
      </c>
      <c r="EF192" s="156">
        <f t="shared" si="535"/>
        <v>0</v>
      </c>
      <c r="EG192" s="407">
        <f t="shared" si="535"/>
        <v>0</v>
      </c>
      <c r="EH192" s="156">
        <f t="shared" si="535"/>
        <v>0</v>
      </c>
      <c r="EI192" s="407">
        <f t="shared" si="535"/>
        <v>0</v>
      </c>
      <c r="EJ192" s="156">
        <f t="shared" si="535"/>
        <v>0</v>
      </c>
      <c r="EK192" s="407">
        <f t="shared" si="535"/>
        <v>0</v>
      </c>
      <c r="EL192" s="407">
        <f t="shared" si="535"/>
        <v>427</v>
      </c>
      <c r="EM192" s="407">
        <f t="shared" si="535"/>
        <v>36963935.699200004</v>
      </c>
    </row>
    <row r="193" spans="1:143" ht="30" x14ac:dyDescent="0.25">
      <c r="A193" s="91"/>
      <c r="B193" s="91">
        <v>136</v>
      </c>
      <c r="C193" s="245" t="s">
        <v>1174</v>
      </c>
      <c r="D193" s="92" t="s">
        <v>1175</v>
      </c>
      <c r="E193" s="246">
        <v>13540</v>
      </c>
      <c r="F193" s="93">
        <v>7.86</v>
      </c>
      <c r="G193" s="93"/>
      <c r="H193" s="282">
        <v>0.8</v>
      </c>
      <c r="I193" s="248"/>
      <c r="J193" s="95">
        <v>1.4</v>
      </c>
      <c r="K193" s="95">
        <v>1.68</v>
      </c>
      <c r="L193" s="95">
        <v>2.23</v>
      </c>
      <c r="M193" s="96">
        <v>2.57</v>
      </c>
      <c r="N193" s="97">
        <v>3</v>
      </c>
      <c r="O193" s="400">
        <f t="shared" ref="O193:O198" si="536">N193*E193*F193*H193*J193*$O$10</f>
        <v>357585.984</v>
      </c>
      <c r="P193" s="326"/>
      <c r="Q193" s="400">
        <f>P193*E193*F193*H193*J193*$Q$10</f>
        <v>0</v>
      </c>
      <c r="R193" s="250"/>
      <c r="S193" s="357">
        <f t="shared" ref="S193:S198" si="537">R193*E193*F193*H193*J193*$S$10</f>
        <v>0</v>
      </c>
      <c r="T193" s="97"/>
      <c r="U193" s="400">
        <f>SUM(T193*E193*F193*H193*J193*$U$10)</f>
        <v>0</v>
      </c>
      <c r="V193" s="97"/>
      <c r="W193" s="357">
        <f>SUM(V193*E193*F193*H193*J193*$W$10)</f>
        <v>0</v>
      </c>
      <c r="X193" s="97"/>
      <c r="Y193" s="400">
        <f>SUM(X193*E193*F193*H193*J193*$Y$10)</f>
        <v>0</v>
      </c>
      <c r="Z193" s="250"/>
      <c r="AA193" s="400">
        <f t="shared" ref="AA193:AA198" si="538">SUM(Z193*E193*F193*H193*J193*$AA$10)</f>
        <v>0</v>
      </c>
      <c r="AB193" s="250"/>
      <c r="AC193" s="400">
        <f t="shared" ref="AC193:AC198" si="539">SUM(AB193*E193*F193*H193*J193*$AC$10)</f>
        <v>0</v>
      </c>
      <c r="AD193" s="250"/>
      <c r="AE193" s="400">
        <f t="shared" ref="AE193:AE198" si="540">SUM(AD193*E193*F193*H193*K193*$AE$10)</f>
        <v>0</v>
      </c>
      <c r="AF193" s="250"/>
      <c r="AG193" s="400">
        <f>SUM(AF193*E193*F193*H193*K193*$AG$10)</f>
        <v>0</v>
      </c>
      <c r="AH193" s="97"/>
      <c r="AI193" s="400">
        <f>SUM(AH193*E193*F193*H193*J193*$AI$10)</f>
        <v>0</v>
      </c>
      <c r="AJ193" s="250"/>
      <c r="AK193" s="357">
        <f>SUM(AJ193*E193*F193*H193*J193*$AK$10)</f>
        <v>0</v>
      </c>
      <c r="AL193" s="97"/>
      <c r="AM193" s="400">
        <f>SUM(AL193*E193*F193*H193*J193*$AM$10)</f>
        <v>0</v>
      </c>
      <c r="AN193" s="97">
        <v>24</v>
      </c>
      <c r="AO193" s="400">
        <f>SUM(AN193*E193*F193*H193*J193*$AO$10)</f>
        <v>2860687.872</v>
      </c>
      <c r="AP193" s="250"/>
      <c r="AQ193" s="400">
        <f>SUM(E193*F193*H193*J193*AP193*$AQ$10)</f>
        <v>0</v>
      </c>
      <c r="AR193" s="250"/>
      <c r="AS193" s="400">
        <f>SUM(AR193*E193*F193*H193*J193*$AS$10)</f>
        <v>0</v>
      </c>
      <c r="AT193" s="97"/>
      <c r="AU193" s="400">
        <f>SUM(AT193*E193*F193*H193*J193*$AU$10)</f>
        <v>0</v>
      </c>
      <c r="AV193" s="97"/>
      <c r="AW193" s="357">
        <f>SUM(AV193*E193*F193*H193*J193*$AW$10)</f>
        <v>0</v>
      </c>
      <c r="AX193" s="97"/>
      <c r="AY193" s="400">
        <f>SUM(AX193*E193*F193*H193*J193*$AY$10)</f>
        <v>0</v>
      </c>
      <c r="AZ193" s="97"/>
      <c r="BA193" s="400">
        <f>SUM(AZ193*E193*F193*H193*J193*$BA$10)</f>
        <v>0</v>
      </c>
      <c r="BB193" s="97"/>
      <c r="BC193" s="400">
        <f>SUM(BB193*E193*F193*H193*J193*$BC$10)</f>
        <v>0</v>
      </c>
      <c r="BD193" s="97"/>
      <c r="BE193" s="400">
        <f t="shared" ref="BE193:BE198" si="541">SUM(BD193*E193*F193*H193*J193*$BE$10)</f>
        <v>0</v>
      </c>
      <c r="BF193" s="97">
        <v>7</v>
      </c>
      <c r="BG193" s="400">
        <f>BF193*E193*F193*H193*J193*$BG$10</f>
        <v>834367.29599999997</v>
      </c>
      <c r="BH193" s="97"/>
      <c r="BI193" s="400">
        <f>BH193*E193*F193*H193*J193*$BI$10</f>
        <v>0</v>
      </c>
      <c r="BJ193" s="97"/>
      <c r="BK193" s="400">
        <f>BJ193*E193*F193*H193*J193*$BK$10</f>
        <v>0</v>
      </c>
      <c r="BL193" s="97"/>
      <c r="BM193" s="400">
        <f>SUM(BL193*E193*F193*H193*J193*$BM$10)</f>
        <v>0</v>
      </c>
      <c r="BN193" s="97"/>
      <c r="BO193" s="400">
        <f>SUM(BN193*E193*F193*H193*J193*$BO$10)</f>
        <v>0</v>
      </c>
      <c r="BP193" s="97"/>
      <c r="BQ193" s="400">
        <f>SUM(BP193*E193*F193*H193*J193*$BQ$10)</f>
        <v>0</v>
      </c>
      <c r="BR193" s="97"/>
      <c r="BS193" s="400">
        <f>SUM(BR193*E193*F193*H193*J193*$BS$10)</f>
        <v>0</v>
      </c>
      <c r="BT193" s="97"/>
      <c r="BU193" s="400">
        <f>SUM(BT193*E193*F193*H193*J193*$BU$10)</f>
        <v>0</v>
      </c>
      <c r="BV193" s="328"/>
      <c r="BW193" s="329">
        <f>BV193*E193*F193*H193*J193*$BW$10</f>
        <v>0</v>
      </c>
      <c r="BX193" s="97"/>
      <c r="BY193" s="400">
        <f>SUM(BX193*E193*F193*H193*J193*$BY$10)</f>
        <v>0</v>
      </c>
      <c r="BZ193" s="250"/>
      <c r="CA193" s="400">
        <f>SUM(BZ193*E193*F193*H193*J193*$CA$10)</f>
        <v>0</v>
      </c>
      <c r="CB193" s="97"/>
      <c r="CC193" s="400">
        <f>SUM(CB193*E193*F193*H193*J193*$CC$10)</f>
        <v>0</v>
      </c>
      <c r="CD193" s="97"/>
      <c r="CE193" s="400">
        <f>SUM(CD193*E193*F193*H193*J193*$CE$10)</f>
        <v>0</v>
      </c>
      <c r="CF193" s="97"/>
      <c r="CG193" s="400">
        <f>CF193*E193*F193*H193*J193*$CG$10</f>
        <v>0</v>
      </c>
      <c r="CH193" s="97">
        <v>2</v>
      </c>
      <c r="CI193" s="400">
        <f>SUM(CH193*E193*F193*H193*J193*$CI$10)</f>
        <v>238390.65600000005</v>
      </c>
      <c r="CJ193" s="250"/>
      <c r="CK193" s="400">
        <f>SUM(CJ193*E193*F193*H193*K193*$CK$10)</f>
        <v>0</v>
      </c>
      <c r="CL193" s="97"/>
      <c r="CM193" s="400">
        <f>SUM(CL193*E193*F193*H193*K193*$CM$10)</f>
        <v>0</v>
      </c>
      <c r="CN193" s="97"/>
      <c r="CO193" s="400">
        <f>SUM(CN193*E193*F193*H193*K193*$CO$10)</f>
        <v>0</v>
      </c>
      <c r="CP193" s="250"/>
      <c r="CQ193" s="400">
        <f t="shared" ref="CQ193:CQ198" si="542">SUM(CP193*E193*F193*H193*K193*$CQ$10)</f>
        <v>0</v>
      </c>
      <c r="CR193" s="250"/>
      <c r="CS193" s="400">
        <f>SUM(CR193*E193*F193*H193*K193*$CS$10)</f>
        <v>0</v>
      </c>
      <c r="CT193" s="250"/>
      <c r="CU193" s="400">
        <f>SUM(CT193*E193*F193*H193*K193*$CU$10)</f>
        <v>0</v>
      </c>
      <c r="CV193" s="97"/>
      <c r="CW193" s="400">
        <f>SUM(CV193*E193*F193*H193*K193*$CW$10)</f>
        <v>0</v>
      </c>
      <c r="CX193" s="97"/>
      <c r="CY193" s="400">
        <f>SUM(CX193*E193*F193*H193*K193*$CY$10)</f>
        <v>0</v>
      </c>
      <c r="CZ193" s="97"/>
      <c r="DA193" s="400">
        <f t="shared" ref="DA193:DA198" si="543">SUM(CZ193*E193*F193*H193*K193*$DA$10)</f>
        <v>0</v>
      </c>
      <c r="DB193" s="250"/>
      <c r="DC193" s="400">
        <f>SUM(DB193*E193*F193*H193*K193*$DC$10)</f>
        <v>0</v>
      </c>
      <c r="DD193" s="97"/>
      <c r="DE193" s="400">
        <f>SUM(DD193*E193*F193*H193*K193*$DE$10)</f>
        <v>0</v>
      </c>
      <c r="DF193" s="97"/>
      <c r="DG193" s="400">
        <f>SUM(DF193*E193*F193*H193*K193*$DG$10)</f>
        <v>0</v>
      </c>
      <c r="DH193" s="97"/>
      <c r="DI193" s="400">
        <f>SUM(DH193*E193*F193*H193*K193*$DI$10)</f>
        <v>0</v>
      </c>
      <c r="DJ193" s="97"/>
      <c r="DK193" s="400">
        <f>SUM(DJ193*E193*F193*H193*K193*$DK$10)</f>
        <v>0</v>
      </c>
      <c r="DL193" s="97"/>
      <c r="DM193" s="400">
        <f>SUM(DL193*E193*F193*H193*K193*$DM$10)</f>
        <v>0</v>
      </c>
      <c r="DN193" s="97"/>
      <c r="DO193" s="400">
        <f>DN193*E193*F193*H193*K193*$DO$10</f>
        <v>0</v>
      </c>
      <c r="DP193" s="97"/>
      <c r="DQ193" s="400">
        <f>SUM(DP193*E193*F193*H193*K193*$DQ$10)</f>
        <v>0</v>
      </c>
      <c r="DR193" s="97"/>
      <c r="DS193" s="400">
        <f>SUM(DR193*E193*F193*H193*K193*$DS$10)</f>
        <v>0</v>
      </c>
      <c r="DT193" s="97"/>
      <c r="DU193" s="400">
        <f t="shared" ref="DU193:DU198" si="544">SUM(DT193*E193*F193*H193*L193*$DU$10)</f>
        <v>0</v>
      </c>
      <c r="DV193" s="97"/>
      <c r="DW193" s="400">
        <f>SUM(DV193*E193*F193*H193*M193*$DW$10)</f>
        <v>0</v>
      </c>
      <c r="DX193" s="97"/>
      <c r="DY193" s="400">
        <f>SUM(DX193*E193*F193*H193*J193*$DY$10)</f>
        <v>0</v>
      </c>
      <c r="DZ193" s="97"/>
      <c r="EA193" s="401">
        <f>SUM(DZ193*E193*F193*H193*J193*$EA$10)</f>
        <v>0</v>
      </c>
      <c r="EB193" s="97"/>
      <c r="EC193" s="400">
        <f>SUM(EB193*E193*F193*H193*J193*$EC$10)</f>
        <v>0</v>
      </c>
      <c r="ED193" s="97"/>
      <c r="EE193" s="400">
        <f>SUM(ED193*E193*F193*H193*J193*$EE$10)</f>
        <v>0</v>
      </c>
      <c r="EF193" s="97"/>
      <c r="EG193" s="400">
        <f>EF193*E193*F193*H193*J193*$EG$10</f>
        <v>0</v>
      </c>
      <c r="EH193" s="97"/>
      <c r="EI193" s="400">
        <f>EH193*E193*F193*H193*J193*$EI$10</f>
        <v>0</v>
      </c>
      <c r="EJ193" s="97"/>
      <c r="EK193" s="400"/>
      <c r="EL193" s="402">
        <f t="shared" ref="EL193:EM198" si="545">SUM(N193,X193,P193,R193,Z193,T193,V193,AB193,AD193,AF193,AH193,AJ193,AP193,AR193,AT193,AN193,CJ193,CP193,CT193,BX193,BZ193,CZ193,DB193,DD193,DF193,DH193,DJ193,DL193,AV193,AL193,AX193,AZ193,BB193,BD193,BF193,BH193,BJ193,BL193,BN193,BP193,BR193,EB193,ED193,DX193,DZ193,BT193,BV193,CR193,CL193,CN193,CV193,CX193,CB193,CD193,CF193,CH193,DN193,DP193,DR193,DT193,DV193,EF193,EH193,EJ193)</f>
        <v>36</v>
      </c>
      <c r="EM193" s="402">
        <f t="shared" si="545"/>
        <v>4291031.8080000002</v>
      </c>
    </row>
    <row r="194" spans="1:143" ht="57" customHeight="1" x14ac:dyDescent="0.25">
      <c r="A194" s="91"/>
      <c r="B194" s="91">
        <v>137</v>
      </c>
      <c r="C194" s="245" t="s">
        <v>1176</v>
      </c>
      <c r="D194" s="168" t="s">
        <v>857</v>
      </c>
      <c r="E194" s="246">
        <v>13540</v>
      </c>
      <c r="F194" s="93">
        <v>0.56000000000000005</v>
      </c>
      <c r="G194" s="93"/>
      <c r="H194" s="247">
        <v>1</v>
      </c>
      <c r="I194" s="248"/>
      <c r="J194" s="95">
        <v>1.4</v>
      </c>
      <c r="K194" s="95">
        <v>1.68</v>
      </c>
      <c r="L194" s="95">
        <v>2.23</v>
      </c>
      <c r="M194" s="96">
        <v>2.57</v>
      </c>
      <c r="N194" s="97">
        <v>0</v>
      </c>
      <c r="O194" s="400">
        <f t="shared" si="536"/>
        <v>0</v>
      </c>
      <c r="P194" s="326"/>
      <c r="Q194" s="400">
        <f>P194*E194*F194*H194*J194*$Q$10</f>
        <v>0</v>
      </c>
      <c r="R194" s="250"/>
      <c r="S194" s="357">
        <f t="shared" si="537"/>
        <v>0</v>
      </c>
      <c r="T194" s="97">
        <v>0</v>
      </c>
      <c r="U194" s="400">
        <f>SUM(T194*E194*F194*H194*J194*$U$10)</f>
        <v>0</v>
      </c>
      <c r="V194" s="97"/>
      <c r="W194" s="357">
        <f>SUM(V194*E194*F194*H194*J194*$W$10)</f>
        <v>0</v>
      </c>
      <c r="X194" s="97"/>
      <c r="Y194" s="400">
        <f>SUM(X194*E194*F194*H194*J194*$Y$10)</f>
        <v>0</v>
      </c>
      <c r="Z194" s="250">
        <v>0</v>
      </c>
      <c r="AA194" s="400">
        <f t="shared" si="538"/>
        <v>0</v>
      </c>
      <c r="AB194" s="250">
        <v>0</v>
      </c>
      <c r="AC194" s="400">
        <f t="shared" si="539"/>
        <v>0</v>
      </c>
      <c r="AD194" s="250"/>
      <c r="AE194" s="400">
        <f t="shared" si="540"/>
        <v>0</v>
      </c>
      <c r="AF194" s="250">
        <v>0</v>
      </c>
      <c r="AG194" s="400">
        <f>SUM(AF194*E194*F194*H194*K194*$AG$10)</f>
        <v>0</v>
      </c>
      <c r="AH194" s="97"/>
      <c r="AI194" s="400">
        <f>SUM(AH194*E194*F194*H194*J194*$AI$10)</f>
        <v>0</v>
      </c>
      <c r="AJ194" s="250"/>
      <c r="AK194" s="357">
        <f>SUM(AJ194*E194*F194*H194*J194*$AK$10)</f>
        <v>0</v>
      </c>
      <c r="AL194" s="97">
        <v>0</v>
      </c>
      <c r="AM194" s="400">
        <f>SUM(AL194*E194*F194*H194*J194*$AM$10)</f>
        <v>0</v>
      </c>
      <c r="AN194" s="97">
        <v>20</v>
      </c>
      <c r="AO194" s="400">
        <f>SUM(AN194*E194*F194*H194*J194*$AO$10)</f>
        <v>212307.19999999998</v>
      </c>
      <c r="AP194" s="250">
        <v>0</v>
      </c>
      <c r="AQ194" s="400">
        <f>SUM(E194*F194*H194*J194*AP194*$AQ$10)</f>
        <v>0</v>
      </c>
      <c r="AR194" s="250"/>
      <c r="AS194" s="400">
        <f>SUM(AR194*E194*F194*H194*J194*$AS$10)</f>
        <v>0</v>
      </c>
      <c r="AT194" s="97"/>
      <c r="AU194" s="400">
        <f>SUM(AT194*E194*F194*H194*J194*$AU$10)</f>
        <v>0</v>
      </c>
      <c r="AV194" s="97">
        <v>0</v>
      </c>
      <c r="AW194" s="357">
        <f>SUM(AV194*E194*F194*H194*J194*$AW$10)</f>
        <v>0</v>
      </c>
      <c r="AX194" s="97"/>
      <c r="AY194" s="400">
        <f>SUM(AX194*E194*F194*H194*J194*$AY$10)</f>
        <v>0</v>
      </c>
      <c r="AZ194" s="97"/>
      <c r="BA194" s="400">
        <f>SUM(AZ194*E194*F194*H194*J194*$BA$10)</f>
        <v>0</v>
      </c>
      <c r="BB194" s="97"/>
      <c r="BC194" s="400">
        <f>SUM(BB194*E194*F194*H194*J194*$BC$10)</f>
        <v>0</v>
      </c>
      <c r="BD194" s="97"/>
      <c r="BE194" s="400">
        <f t="shared" si="541"/>
        <v>0</v>
      </c>
      <c r="BF194" s="97"/>
      <c r="BG194" s="400">
        <f>BF194*E194*F194*H194*J194*$BG$10</f>
        <v>0</v>
      </c>
      <c r="BH194" s="97"/>
      <c r="BI194" s="400">
        <f>BH194*E194*F194*H194*J194*$BI$10</f>
        <v>0</v>
      </c>
      <c r="BJ194" s="97"/>
      <c r="BK194" s="400">
        <f>BJ194*E194*F194*H194*J194*$BK$10</f>
        <v>0</v>
      </c>
      <c r="BL194" s="97"/>
      <c r="BM194" s="400">
        <f>SUM(BL194*E194*F194*H194*J194*$BM$10)</f>
        <v>0</v>
      </c>
      <c r="BN194" s="97"/>
      <c r="BO194" s="400">
        <f>SUM(BN194*E194*F194*H194*J194*$BO$10)</f>
        <v>0</v>
      </c>
      <c r="BP194" s="97"/>
      <c r="BQ194" s="400">
        <f>SUM(BP194*E194*F194*H194*J194*$BQ$10)</f>
        <v>0</v>
      </c>
      <c r="BR194" s="97"/>
      <c r="BS194" s="400">
        <f>SUM(BR194*E194*F194*H194*J194*$BS$10)</f>
        <v>0</v>
      </c>
      <c r="BT194" s="97"/>
      <c r="BU194" s="400">
        <f>SUM(BT194*E194*F194*H194*J194*$BU$10)</f>
        <v>0</v>
      </c>
      <c r="BV194" s="328">
        <v>10</v>
      </c>
      <c r="BW194" s="329">
        <f>BV194*E194*F194*H194*J194*$BW$10</f>
        <v>106153.59999999999</v>
      </c>
      <c r="BX194" s="97">
        <v>0</v>
      </c>
      <c r="BY194" s="400">
        <f>SUM(BX194*E194*F194*H194*J194*$BY$10)</f>
        <v>0</v>
      </c>
      <c r="BZ194" s="250">
        <v>0</v>
      </c>
      <c r="CA194" s="400">
        <f>SUM(BZ194*E194*F194*H194*J194*$CA$10)</f>
        <v>0</v>
      </c>
      <c r="CB194" s="97">
        <v>0</v>
      </c>
      <c r="CC194" s="400">
        <f>SUM(CB194*E194*F194*H194*J194*$CC$10)</f>
        <v>0</v>
      </c>
      <c r="CD194" s="97">
        <v>0</v>
      </c>
      <c r="CE194" s="400">
        <f>SUM(CD194*E194*F194*H194*J194*$CE$10)</f>
        <v>0</v>
      </c>
      <c r="CF194" s="97"/>
      <c r="CG194" s="400">
        <f>CF194*E194*F194*H194*J194*$CG$10</f>
        <v>0</v>
      </c>
      <c r="CH194" s="97"/>
      <c r="CI194" s="400">
        <f>SUM(CH194*E194*F194*H194*J194*$CI$10)</f>
        <v>0</v>
      </c>
      <c r="CJ194" s="250">
        <v>0</v>
      </c>
      <c r="CK194" s="400">
        <f>SUM(CJ194*E194*F194*H194*K194*$CK$10)</f>
        <v>0</v>
      </c>
      <c r="CL194" s="97">
        <v>0</v>
      </c>
      <c r="CM194" s="400">
        <f>SUM(CL194*E194*F194*H194*K194*$CM$10)</f>
        <v>0</v>
      </c>
      <c r="CN194" s="97">
        <v>0</v>
      </c>
      <c r="CO194" s="400">
        <f>SUM(CN194*E194*F194*H194*K194*$CO$10)</f>
        <v>0</v>
      </c>
      <c r="CP194" s="250">
        <v>0</v>
      </c>
      <c r="CQ194" s="400">
        <f t="shared" si="542"/>
        <v>0</v>
      </c>
      <c r="CR194" s="250"/>
      <c r="CS194" s="400">
        <f>SUM(CR194*E194*F194*H194*K194*$CS$10)</f>
        <v>0</v>
      </c>
      <c r="CT194" s="250"/>
      <c r="CU194" s="400">
        <f>SUM(CT194*E194*F194*H194*K194*$CU$10)</f>
        <v>0</v>
      </c>
      <c r="CV194" s="97"/>
      <c r="CW194" s="400">
        <f>SUM(CV194*E194*F194*H194*K194*$CW$10)</f>
        <v>0</v>
      </c>
      <c r="CX194" s="97">
        <v>0</v>
      </c>
      <c r="CY194" s="400">
        <f>SUM(CX194*E194*F194*H194*K194*$CY$10)</f>
        <v>0</v>
      </c>
      <c r="CZ194" s="97">
        <v>0</v>
      </c>
      <c r="DA194" s="400">
        <f t="shared" si="543"/>
        <v>0</v>
      </c>
      <c r="DB194" s="250">
        <v>0</v>
      </c>
      <c r="DC194" s="400">
        <f>SUM(DB194*E194*F194*H194*K194*$DC$10)</f>
        <v>0</v>
      </c>
      <c r="DD194" s="97">
        <v>0</v>
      </c>
      <c r="DE194" s="400">
        <f>SUM(DD194*E194*F194*H194*K194*$DE$10)</f>
        <v>0</v>
      </c>
      <c r="DF194" s="97">
        <v>0</v>
      </c>
      <c r="DG194" s="400">
        <f>SUM(DF194*E194*F194*H194*K194*$DG$10)</f>
        <v>0</v>
      </c>
      <c r="DH194" s="97"/>
      <c r="DI194" s="400">
        <f>SUM(DH194*E194*F194*H194*K194*$DI$10)</f>
        <v>0</v>
      </c>
      <c r="DJ194" s="97">
        <v>5</v>
      </c>
      <c r="DK194" s="400">
        <f>SUM(DJ194*E194*F194*H194*K194*$DK$10)</f>
        <v>63692.159999999996</v>
      </c>
      <c r="DL194" s="97"/>
      <c r="DM194" s="400">
        <f>SUM(DL194*E194*F194*H194*K194*$DM$10)</f>
        <v>0</v>
      </c>
      <c r="DN194" s="97"/>
      <c r="DO194" s="400">
        <f>DN194*E194*F194*H194*K194*$DO$10</f>
        <v>0</v>
      </c>
      <c r="DP194" s="97"/>
      <c r="DQ194" s="400">
        <f>SUM(DP194*E194*F194*H194*K194*$DQ$10)</f>
        <v>0</v>
      </c>
      <c r="DR194" s="97">
        <v>0</v>
      </c>
      <c r="DS194" s="400">
        <f>SUM(DR194*E194*F194*H194*K194*$DS$10)</f>
        <v>0</v>
      </c>
      <c r="DT194" s="97"/>
      <c r="DU194" s="400">
        <f t="shared" si="544"/>
        <v>0</v>
      </c>
      <c r="DV194" s="97">
        <v>0</v>
      </c>
      <c r="DW194" s="400">
        <f>SUM(DV194*E194*F194*H194*M194*$DW$10)</f>
        <v>0</v>
      </c>
      <c r="DX194" s="97"/>
      <c r="DY194" s="400">
        <f>SUM(DX194*E194*F194*H194*J194*$DY$10)</f>
        <v>0</v>
      </c>
      <c r="DZ194" s="97"/>
      <c r="EA194" s="401">
        <f>SUM(DZ194*E194*F194*H194*J194*$EA$10)</f>
        <v>0</v>
      </c>
      <c r="EB194" s="97"/>
      <c r="EC194" s="400">
        <f>SUM(EB194*E194*F194*H194*J194*$EC$10)</f>
        <v>0</v>
      </c>
      <c r="ED194" s="97"/>
      <c r="EE194" s="400">
        <f>SUM(ED194*E194*F194*H194*J194*$EE$10)</f>
        <v>0</v>
      </c>
      <c r="EF194" s="97"/>
      <c r="EG194" s="400">
        <f>EF194*E194*F194*H194*J194*$EG$10</f>
        <v>0</v>
      </c>
      <c r="EH194" s="97"/>
      <c r="EI194" s="400">
        <f>EH194*E194*F194*H194*J194*$EI$10</f>
        <v>0</v>
      </c>
      <c r="EJ194" s="97"/>
      <c r="EK194" s="400"/>
      <c r="EL194" s="402">
        <f t="shared" si="545"/>
        <v>35</v>
      </c>
      <c r="EM194" s="402">
        <f t="shared" si="545"/>
        <v>382152.95999999996</v>
      </c>
    </row>
    <row r="195" spans="1:143" s="355" customFormat="1" ht="60" x14ac:dyDescent="0.25">
      <c r="A195" s="91"/>
      <c r="B195" s="91">
        <v>138</v>
      </c>
      <c r="C195" s="245" t="s">
        <v>1177</v>
      </c>
      <c r="D195" s="92" t="s">
        <v>1178</v>
      </c>
      <c r="E195" s="246">
        <v>13540</v>
      </c>
      <c r="F195" s="93">
        <v>0.46</v>
      </c>
      <c r="G195" s="93"/>
      <c r="H195" s="247">
        <v>1</v>
      </c>
      <c r="I195" s="248"/>
      <c r="J195" s="95">
        <v>1.4</v>
      </c>
      <c r="K195" s="95">
        <v>1.68</v>
      </c>
      <c r="L195" s="95">
        <v>2.23</v>
      </c>
      <c r="M195" s="96">
        <v>2.57</v>
      </c>
      <c r="N195" s="97">
        <v>0</v>
      </c>
      <c r="O195" s="400">
        <f t="shared" si="536"/>
        <v>0</v>
      </c>
      <c r="P195" s="326"/>
      <c r="Q195" s="400">
        <f>P195*E195*F195*H195*J195*$Q$10</f>
        <v>0</v>
      </c>
      <c r="R195" s="250">
        <v>0</v>
      </c>
      <c r="S195" s="357">
        <f t="shared" si="537"/>
        <v>0</v>
      </c>
      <c r="T195" s="97">
        <v>0</v>
      </c>
      <c r="U195" s="400">
        <f>SUM(T195*E195*F195*H195*J195*$U$10)</f>
        <v>0</v>
      </c>
      <c r="V195" s="97"/>
      <c r="W195" s="357">
        <f>SUM(V195*E195*F195*H195*J195*$W$10)</f>
        <v>0</v>
      </c>
      <c r="X195" s="97"/>
      <c r="Y195" s="400">
        <f>SUM(X195*E195*F195*H195*J195*$Y$10)</f>
        <v>0</v>
      </c>
      <c r="Z195" s="250">
        <v>0</v>
      </c>
      <c r="AA195" s="400">
        <f t="shared" si="538"/>
        <v>0</v>
      </c>
      <c r="AB195" s="250">
        <v>0</v>
      </c>
      <c r="AC195" s="400">
        <f t="shared" si="539"/>
        <v>0</v>
      </c>
      <c r="AD195" s="250"/>
      <c r="AE195" s="400">
        <f t="shared" si="540"/>
        <v>0</v>
      </c>
      <c r="AF195" s="250">
        <v>0</v>
      </c>
      <c r="AG195" s="400">
        <f>SUM(AF195*E195*F195*H195*K195*$AG$10)</f>
        <v>0</v>
      </c>
      <c r="AH195" s="97"/>
      <c r="AI195" s="400">
        <f>SUM(AH195*E195*F195*H195*J195*$AI$10)</f>
        <v>0</v>
      </c>
      <c r="AJ195" s="250"/>
      <c r="AK195" s="357">
        <f>SUM(AJ195*E195*F195*H195*J195*$AK$10)</f>
        <v>0</v>
      </c>
      <c r="AL195" s="97">
        <v>0</v>
      </c>
      <c r="AM195" s="400">
        <f>SUM(AL195*E195*F195*H195*J195*$AM$10)</f>
        <v>0</v>
      </c>
      <c r="AN195" s="417"/>
      <c r="AO195" s="400">
        <f>SUM(AN195*E195*F195*H195*J195*$AO$10)</f>
        <v>0</v>
      </c>
      <c r="AP195" s="250">
        <v>0</v>
      </c>
      <c r="AQ195" s="400">
        <f>SUM(E195*F195*H195*J195*AP195*$AQ$10)</f>
        <v>0</v>
      </c>
      <c r="AR195" s="250"/>
      <c r="AS195" s="400">
        <f>SUM(AR195*E195*F195*H195*J195*$AS$10)</f>
        <v>0</v>
      </c>
      <c r="AT195" s="97"/>
      <c r="AU195" s="400">
        <f>SUM(AT195*E195*F195*H195*J195*$AU$10)</f>
        <v>0</v>
      </c>
      <c r="AV195" s="97">
        <v>0</v>
      </c>
      <c r="AW195" s="357">
        <f>SUM(AV195*E195*F195*H195*J195*$AW$10)</f>
        <v>0</v>
      </c>
      <c r="AX195" s="97"/>
      <c r="AY195" s="400">
        <f>SUM(AX195*E195*F195*H195*J195*$AY$10)</f>
        <v>0</v>
      </c>
      <c r="AZ195" s="97"/>
      <c r="BA195" s="400">
        <f>SUM(AZ195*E195*F195*H195*J195*$BA$10)</f>
        <v>0</v>
      </c>
      <c r="BB195" s="97"/>
      <c r="BC195" s="400">
        <f>SUM(BB195*E195*F195*H195*J195*$BC$10)</f>
        <v>0</v>
      </c>
      <c r="BD195" s="97"/>
      <c r="BE195" s="400">
        <f t="shared" si="541"/>
        <v>0</v>
      </c>
      <c r="BF195" s="97"/>
      <c r="BG195" s="400">
        <f>BF195*E195*F195*H195*J195*$BG$10</f>
        <v>0</v>
      </c>
      <c r="BH195" s="97"/>
      <c r="BI195" s="400">
        <f>BH195*E195*F195*H195*J195*$BI$10</f>
        <v>0</v>
      </c>
      <c r="BJ195" s="97"/>
      <c r="BK195" s="400">
        <f>BJ195*E195*F195*H195*J195*$BK$10</f>
        <v>0</v>
      </c>
      <c r="BL195" s="97"/>
      <c r="BM195" s="400">
        <f>SUM(BL195*E195*F195*H195*J195*$BM$10)</f>
        <v>0</v>
      </c>
      <c r="BN195" s="97"/>
      <c r="BO195" s="400">
        <f>SUM(BN195*E195*F195*H195*J195*$BO$10)</f>
        <v>0</v>
      </c>
      <c r="BP195" s="97"/>
      <c r="BQ195" s="400">
        <f>SUM(BP195*E195*F195*H195*J195*$BQ$10)</f>
        <v>0</v>
      </c>
      <c r="BR195" s="97"/>
      <c r="BS195" s="400">
        <f>SUM(BR195*E195*F195*H195*J195*$BS$10)</f>
        <v>0</v>
      </c>
      <c r="BT195" s="97"/>
      <c r="BU195" s="400">
        <f>SUM(BT195*E195*F195*H195*J195*$BU$10)</f>
        <v>0</v>
      </c>
      <c r="BV195" s="328"/>
      <c r="BW195" s="329">
        <f>BV195*E195*F195*H195*J195*$BW$10</f>
        <v>0</v>
      </c>
      <c r="BX195" s="97"/>
      <c r="BY195" s="400">
        <f>SUM(BX195*E195*F195*H195*J195*$BY$10)</f>
        <v>0</v>
      </c>
      <c r="BZ195" s="250"/>
      <c r="CA195" s="400">
        <f>SUM(BZ195*E195*F195*H195*J195*$CA$10)</f>
        <v>0</v>
      </c>
      <c r="CB195" s="97">
        <v>0</v>
      </c>
      <c r="CC195" s="400">
        <f>SUM(CB195*E195*F195*H195*J195*$CC$10)</f>
        <v>0</v>
      </c>
      <c r="CD195" s="97">
        <v>0</v>
      </c>
      <c r="CE195" s="400">
        <f>SUM(CD195*E195*F195*H195*J195*$CE$10)</f>
        <v>0</v>
      </c>
      <c r="CF195" s="97"/>
      <c r="CG195" s="400">
        <f>CF195*E195*F195*H195*J195*$CG$10</f>
        <v>0</v>
      </c>
      <c r="CH195" s="97"/>
      <c r="CI195" s="400">
        <f>SUM(CH195*E195*F195*H195*J195*$CI$10)</f>
        <v>0</v>
      </c>
      <c r="CJ195" s="250"/>
      <c r="CK195" s="400">
        <f>SUM(CJ195*E195*F195*H195*K195*$CK$10)</f>
        <v>0</v>
      </c>
      <c r="CL195" s="97">
        <v>0</v>
      </c>
      <c r="CM195" s="400">
        <f>SUM(CL195*E195*F195*H195*K195*$CM$10)</f>
        <v>0</v>
      </c>
      <c r="CN195" s="97">
        <v>0</v>
      </c>
      <c r="CO195" s="400">
        <f>SUM(CN195*E195*F195*H195*K195*$CO$10)</f>
        <v>0</v>
      </c>
      <c r="CP195" s="250">
        <v>0</v>
      </c>
      <c r="CQ195" s="400">
        <f t="shared" si="542"/>
        <v>0</v>
      </c>
      <c r="CR195" s="250"/>
      <c r="CS195" s="400">
        <f>SUM(CR195*E195*F195*H195*K195*$CS$10)</f>
        <v>0</v>
      </c>
      <c r="CT195" s="250"/>
      <c r="CU195" s="400">
        <f>SUM(CT195*E195*F195*H195*K195*$CU$10)</f>
        <v>0</v>
      </c>
      <c r="CV195" s="97"/>
      <c r="CW195" s="400">
        <f>SUM(CV195*E195*F195*H195*K195*$CW$10)</f>
        <v>0</v>
      </c>
      <c r="CX195" s="97">
        <v>0</v>
      </c>
      <c r="CY195" s="400">
        <f>SUM(CX195*E195*F195*H195*K195*$CY$10)</f>
        <v>0</v>
      </c>
      <c r="CZ195" s="97">
        <v>1</v>
      </c>
      <c r="DA195" s="400">
        <f t="shared" si="543"/>
        <v>10463.712000000001</v>
      </c>
      <c r="DB195" s="250">
        <v>0</v>
      </c>
      <c r="DC195" s="400">
        <f>SUM(DB195*E195*F195*H195*K195*$DC$10)</f>
        <v>0</v>
      </c>
      <c r="DD195" s="97"/>
      <c r="DE195" s="400">
        <f>SUM(DD195*E195*F195*H195*K195*$DE$10)</f>
        <v>0</v>
      </c>
      <c r="DF195" s="97">
        <v>0</v>
      </c>
      <c r="DG195" s="400">
        <f>SUM(DF195*E195*F195*H195*K195*$DG$10)</f>
        <v>0</v>
      </c>
      <c r="DH195" s="97">
        <v>0</v>
      </c>
      <c r="DI195" s="400">
        <f>SUM(DH195*E195*F195*H195*K195*$DI$10)</f>
        <v>0</v>
      </c>
      <c r="DJ195" s="97"/>
      <c r="DK195" s="400">
        <f>SUM(DJ195*E195*F195*H195*K195*$DK$10)</f>
        <v>0</v>
      </c>
      <c r="DL195" s="97"/>
      <c r="DM195" s="400">
        <f>SUM(DL195*E195*F195*H195*K195*$DM$10)</f>
        <v>0</v>
      </c>
      <c r="DN195" s="97"/>
      <c r="DO195" s="400">
        <f>DN195*E195*F195*H195*K195*$DO$10</f>
        <v>0</v>
      </c>
      <c r="DP195" s="97"/>
      <c r="DQ195" s="400">
        <f>SUM(DP195*E195*F195*H195*K195*$DQ$10)</f>
        <v>0</v>
      </c>
      <c r="DR195" s="97">
        <v>0</v>
      </c>
      <c r="DS195" s="400">
        <f>SUM(DR195*E195*F195*H195*K195*$DS$10)</f>
        <v>0</v>
      </c>
      <c r="DT195" s="97">
        <v>0</v>
      </c>
      <c r="DU195" s="400">
        <f t="shared" si="544"/>
        <v>0</v>
      </c>
      <c r="DV195" s="97"/>
      <c r="DW195" s="400">
        <f>SUM(DV195*E195*F195*H195*M195*$DW$10)</f>
        <v>0</v>
      </c>
      <c r="DX195" s="417"/>
      <c r="DY195" s="400">
        <f>SUM(DX195*E195*F195*H195*J195*$DY$10)</f>
        <v>0</v>
      </c>
      <c r="DZ195" s="97"/>
      <c r="EA195" s="401">
        <f>SUM(DZ195*E195*F195*H195*J195*$EA$10)</f>
        <v>0</v>
      </c>
      <c r="EB195" s="97"/>
      <c r="EC195" s="400">
        <f>SUM(EB195*E195*F195*H195*J195*$EC$10)</f>
        <v>0</v>
      </c>
      <c r="ED195" s="97"/>
      <c r="EE195" s="400">
        <f>SUM(ED195*E195*F195*H195*J195*$EE$10)</f>
        <v>0</v>
      </c>
      <c r="EF195" s="97"/>
      <c r="EG195" s="400">
        <f>EF195*E195*F195*H195*J195*$EG$10</f>
        <v>0</v>
      </c>
      <c r="EH195" s="97"/>
      <c r="EI195" s="400">
        <f>EH195*E195*F195*H195*J195*$EI$10</f>
        <v>0</v>
      </c>
      <c r="EJ195" s="97"/>
      <c r="EK195" s="400"/>
      <c r="EL195" s="402">
        <f t="shared" si="545"/>
        <v>1</v>
      </c>
      <c r="EM195" s="402">
        <f t="shared" si="545"/>
        <v>10463.712000000001</v>
      </c>
    </row>
    <row r="196" spans="1:143" ht="45" x14ac:dyDescent="0.25">
      <c r="A196" s="91"/>
      <c r="B196" s="91">
        <v>139</v>
      </c>
      <c r="C196" s="245" t="s">
        <v>1179</v>
      </c>
      <c r="D196" s="92" t="s">
        <v>855</v>
      </c>
      <c r="E196" s="246">
        <v>13540</v>
      </c>
      <c r="F196" s="93">
        <v>9.74</v>
      </c>
      <c r="G196" s="93"/>
      <c r="H196" s="282">
        <v>0.8</v>
      </c>
      <c r="I196" s="248"/>
      <c r="J196" s="95">
        <v>1.4</v>
      </c>
      <c r="K196" s="95">
        <v>1.68</v>
      </c>
      <c r="L196" s="95">
        <v>2.23</v>
      </c>
      <c r="M196" s="96">
        <v>2.57</v>
      </c>
      <c r="N196" s="97"/>
      <c r="O196" s="400">
        <f t="shared" si="536"/>
        <v>0</v>
      </c>
      <c r="P196" s="326"/>
      <c r="Q196" s="400">
        <f>P196*E196*F196*H196*J196*$Q$10</f>
        <v>0</v>
      </c>
      <c r="R196" s="250"/>
      <c r="S196" s="357">
        <f t="shared" si="537"/>
        <v>0</v>
      </c>
      <c r="T196" s="97"/>
      <c r="U196" s="400">
        <f>SUM(T196*E196*F196*H196*J196*$U$10)</f>
        <v>0</v>
      </c>
      <c r="V196" s="97">
        <v>57</v>
      </c>
      <c r="W196" s="357">
        <f>SUM(V196*E196*F196*H196*J196*$W$10)</f>
        <v>8419193.6640000008</v>
      </c>
      <c r="X196" s="97"/>
      <c r="Y196" s="400">
        <f>SUM(X196*E196*F196*H196*J196*$Y$10)</f>
        <v>0</v>
      </c>
      <c r="Z196" s="250"/>
      <c r="AA196" s="400">
        <f t="shared" si="538"/>
        <v>0</v>
      </c>
      <c r="AB196" s="250"/>
      <c r="AC196" s="400">
        <f t="shared" si="539"/>
        <v>0</v>
      </c>
      <c r="AD196" s="250"/>
      <c r="AE196" s="400">
        <f t="shared" si="540"/>
        <v>0</v>
      </c>
      <c r="AF196" s="250"/>
      <c r="AG196" s="400">
        <f>SUM(AF196*E196*F196*H196*K196*$AG$10)</f>
        <v>0</v>
      </c>
      <c r="AH196" s="97"/>
      <c r="AI196" s="400">
        <f>SUM(AH196*E196*F196*H196*J196*$AI$10)</f>
        <v>0</v>
      </c>
      <c r="AJ196" s="250"/>
      <c r="AK196" s="357">
        <f>SUM(AJ196*E196*F196*H196*J196*$AK$10)</f>
        <v>0</v>
      </c>
      <c r="AL196" s="97"/>
      <c r="AM196" s="400">
        <f>SUM(AL196*E196*F196*H196*J196*$AM$10)</f>
        <v>0</v>
      </c>
      <c r="AN196" s="97">
        <v>150</v>
      </c>
      <c r="AO196" s="400">
        <f>SUM(AN196*E196*F196*H196*J196*$AO$10)</f>
        <v>22155772.799999997</v>
      </c>
      <c r="AP196" s="250"/>
      <c r="AQ196" s="400">
        <f>SUM(E196*F196*H196*J196*AP196*$AQ$10)</f>
        <v>0</v>
      </c>
      <c r="AR196" s="250"/>
      <c r="AS196" s="400">
        <f>SUM(AR196*E196*F196*H196*J196*$AS$10)</f>
        <v>0</v>
      </c>
      <c r="AT196" s="97"/>
      <c r="AU196" s="400">
        <f>SUM(AT196*E196*F196*H196*J196*$AU$10)</f>
        <v>0</v>
      </c>
      <c r="AV196" s="97"/>
      <c r="AW196" s="357">
        <f>SUM(AV196*E196*F196*H196*J196*$AW$10)</f>
        <v>0</v>
      </c>
      <c r="AX196" s="97"/>
      <c r="AY196" s="400">
        <f>SUM(AX196*E196*F196*H196*J196*$AY$10)</f>
        <v>0</v>
      </c>
      <c r="AZ196" s="97"/>
      <c r="BA196" s="400">
        <f>SUM(AZ196*E196*F196*H196*J196*$BA$10)</f>
        <v>0</v>
      </c>
      <c r="BB196" s="97"/>
      <c r="BC196" s="400">
        <f>SUM(BB196*E196*F196*H196*J196*$BC$10)</f>
        <v>0</v>
      </c>
      <c r="BD196" s="97"/>
      <c r="BE196" s="400">
        <f t="shared" si="541"/>
        <v>0</v>
      </c>
      <c r="BF196" s="97"/>
      <c r="BG196" s="400">
        <f>BF196*E196*F196*H196*J196*$BG$10</f>
        <v>0</v>
      </c>
      <c r="BH196" s="97"/>
      <c r="BI196" s="400">
        <f>BH196*E196*F196*H196*J196*$BI$10</f>
        <v>0</v>
      </c>
      <c r="BJ196" s="97"/>
      <c r="BK196" s="400">
        <f>BJ196*E196*F196*H196*J196*$BK$10</f>
        <v>0</v>
      </c>
      <c r="BL196" s="97"/>
      <c r="BM196" s="400">
        <f>SUM(BL196*E196*F196*H196*J196*$BM$10)</f>
        <v>0</v>
      </c>
      <c r="BN196" s="97"/>
      <c r="BO196" s="400">
        <f>SUM(BN196*E196*F196*H196*J196*$BO$10)</f>
        <v>0</v>
      </c>
      <c r="BP196" s="97"/>
      <c r="BQ196" s="400">
        <f>SUM(BP196*E196*F196*H196*J196*$BQ$10)</f>
        <v>0</v>
      </c>
      <c r="BR196" s="97"/>
      <c r="BS196" s="400">
        <f>SUM(BR196*E196*F196*H196*J196*$BS$10)</f>
        <v>0</v>
      </c>
      <c r="BT196" s="97"/>
      <c r="BU196" s="400">
        <f>SUM(BT196*E196*F196*H196*J196*$BU$10)</f>
        <v>0</v>
      </c>
      <c r="BV196" s="328"/>
      <c r="BW196" s="329">
        <f>BV196*E196*F196*H196*J196*$BW$10</f>
        <v>0</v>
      </c>
      <c r="BX196" s="97"/>
      <c r="BY196" s="400">
        <f>SUM(BX196*E196*F196*H196*J196*$BY$10)</f>
        <v>0</v>
      </c>
      <c r="BZ196" s="250"/>
      <c r="CA196" s="400">
        <f>SUM(BZ196*E196*F196*H196*J196*$CA$10)</f>
        <v>0</v>
      </c>
      <c r="CB196" s="97"/>
      <c r="CC196" s="400">
        <f>SUM(CB196*E196*F196*H196*J196*$CC$10)</f>
        <v>0</v>
      </c>
      <c r="CD196" s="97"/>
      <c r="CE196" s="400">
        <f>SUM(CD196*E196*F196*H196*J196*$CE$10)</f>
        <v>0</v>
      </c>
      <c r="CF196" s="97"/>
      <c r="CG196" s="400">
        <f>CF196*E196*F196*H196*J196*$CG$10</f>
        <v>0</v>
      </c>
      <c r="CH196" s="97"/>
      <c r="CI196" s="400">
        <f>SUM(CH196*E196*F196*H196*J196*$CI$10)</f>
        <v>0</v>
      </c>
      <c r="CJ196" s="250"/>
      <c r="CK196" s="400">
        <f>SUM(CJ196*E196*F196*H196*K196*$CK$10)</f>
        <v>0</v>
      </c>
      <c r="CL196" s="97"/>
      <c r="CM196" s="400">
        <f>SUM(CL196*E196*F196*H196*K196*$CM$10)</f>
        <v>0</v>
      </c>
      <c r="CN196" s="97"/>
      <c r="CO196" s="400">
        <f>SUM(CN196*E196*F196*H196*K196*$CO$10)</f>
        <v>0</v>
      </c>
      <c r="CP196" s="250"/>
      <c r="CQ196" s="400">
        <f t="shared" si="542"/>
        <v>0</v>
      </c>
      <c r="CR196" s="250"/>
      <c r="CS196" s="400">
        <f>SUM(CR196*E196*F196*H196*K196*$CS$10)</f>
        <v>0</v>
      </c>
      <c r="CT196" s="250"/>
      <c r="CU196" s="400">
        <f>SUM(CT196*E196*F196*H196*K196*$CU$10)</f>
        <v>0</v>
      </c>
      <c r="CV196" s="97"/>
      <c r="CW196" s="400">
        <f>SUM(CV196*E196*F196*H196*K196*$CW$10)</f>
        <v>0</v>
      </c>
      <c r="CX196" s="97"/>
      <c r="CY196" s="400">
        <f>SUM(CX196*E196*F196*H196*K196*$CY$10)</f>
        <v>0</v>
      </c>
      <c r="CZ196" s="97"/>
      <c r="DA196" s="400">
        <f t="shared" si="543"/>
        <v>0</v>
      </c>
      <c r="DB196" s="250"/>
      <c r="DC196" s="400">
        <f>SUM(DB196*E196*F196*H196*K196*$DC$10)</f>
        <v>0</v>
      </c>
      <c r="DD196" s="97"/>
      <c r="DE196" s="400">
        <f>SUM(DD196*E196*F196*H196*K196*$DE$10)</f>
        <v>0</v>
      </c>
      <c r="DF196" s="97"/>
      <c r="DG196" s="400">
        <f>SUM(DF196*E196*F196*H196*K196*$DG$10)</f>
        <v>0</v>
      </c>
      <c r="DH196" s="97"/>
      <c r="DI196" s="400">
        <f>SUM(DH196*E196*F196*H196*K196*$DI$10)</f>
        <v>0</v>
      </c>
      <c r="DJ196" s="97"/>
      <c r="DK196" s="400">
        <f>SUM(DJ196*E196*F196*H196*K196*$DK$10)</f>
        <v>0</v>
      </c>
      <c r="DL196" s="97"/>
      <c r="DM196" s="400">
        <f>SUM(DL196*E196*F196*H196*K196*$DM$10)</f>
        <v>0</v>
      </c>
      <c r="DN196" s="97"/>
      <c r="DO196" s="400">
        <f>DN196*E196*F196*H196*K196*$DO$10</f>
        <v>0</v>
      </c>
      <c r="DP196" s="97"/>
      <c r="DQ196" s="400">
        <f>SUM(DP196*E196*F196*H196*K196*$DQ$10)</f>
        <v>0</v>
      </c>
      <c r="DR196" s="97"/>
      <c r="DS196" s="400">
        <f>SUM(DR196*E196*F196*H196*K196*$DS$10)</f>
        <v>0</v>
      </c>
      <c r="DT196" s="97"/>
      <c r="DU196" s="400">
        <f t="shared" si="544"/>
        <v>0</v>
      </c>
      <c r="DV196" s="97">
        <v>2</v>
      </c>
      <c r="DW196" s="400">
        <f>SUM(DV196*E196*F196*H196*M196*$DW$10)</f>
        <v>542288.91520000005</v>
      </c>
      <c r="DX196" s="240"/>
      <c r="DY196" s="400">
        <f>SUM(DX196*E196*F196*H196*J196*$DY$10)</f>
        <v>0</v>
      </c>
      <c r="DZ196" s="97"/>
      <c r="EA196" s="401">
        <f>SUM(DZ196*E196*F196*H196*J196*$EA$10)</f>
        <v>0</v>
      </c>
      <c r="EB196" s="97"/>
      <c r="EC196" s="400">
        <f>SUM(EB196*E196*F196*H196*J196*$EC$10)</f>
        <v>0</v>
      </c>
      <c r="ED196" s="97"/>
      <c r="EE196" s="400">
        <f>SUM(ED196*E196*F196*H196*J196*$EE$10)</f>
        <v>0</v>
      </c>
      <c r="EF196" s="97"/>
      <c r="EG196" s="400">
        <f>EF196*E196*F196*H196*J196*$EG$10</f>
        <v>0</v>
      </c>
      <c r="EH196" s="97"/>
      <c r="EI196" s="400">
        <f>EH196*E196*F196*H196*J196*$EI$10</f>
        <v>0</v>
      </c>
      <c r="EJ196" s="97"/>
      <c r="EK196" s="400"/>
      <c r="EL196" s="402">
        <f t="shared" si="545"/>
        <v>209</v>
      </c>
      <c r="EM196" s="402">
        <f t="shared" si="545"/>
        <v>31117255.379199997</v>
      </c>
    </row>
    <row r="197" spans="1:143" ht="30" x14ac:dyDescent="0.25">
      <c r="A197" s="91"/>
      <c r="B197" s="91">
        <v>140</v>
      </c>
      <c r="C197" s="245" t="s">
        <v>1180</v>
      </c>
      <c r="D197" s="92" t="s">
        <v>861</v>
      </c>
      <c r="E197" s="246">
        <v>13540</v>
      </c>
      <c r="F197" s="108">
        <v>7.4</v>
      </c>
      <c r="G197" s="108"/>
      <c r="H197" s="247">
        <v>1</v>
      </c>
      <c r="I197" s="248"/>
      <c r="J197" s="95">
        <v>1.4</v>
      </c>
      <c r="K197" s="95">
        <v>1.68</v>
      </c>
      <c r="L197" s="95">
        <v>2.23</v>
      </c>
      <c r="M197" s="96">
        <v>2.57</v>
      </c>
      <c r="N197" s="97"/>
      <c r="O197" s="400">
        <f t="shared" si="536"/>
        <v>0</v>
      </c>
      <c r="P197" s="326"/>
      <c r="Q197" s="400">
        <f>P197*E197*F197*H197*J197*$Q$10</f>
        <v>0</v>
      </c>
      <c r="R197" s="250"/>
      <c r="S197" s="357">
        <f t="shared" si="537"/>
        <v>0</v>
      </c>
      <c r="T197" s="97"/>
      <c r="U197" s="400">
        <f>SUM(T197*E197*F197*H197*J197*$U$10)</f>
        <v>0</v>
      </c>
      <c r="V197" s="97"/>
      <c r="W197" s="357">
        <f>SUM(V197*E197*F197*H197*J197*$W$10)</f>
        <v>0</v>
      </c>
      <c r="X197" s="97"/>
      <c r="Y197" s="400">
        <f>SUM(X197*E197*F197*H197*J197*$Y$10)</f>
        <v>0</v>
      </c>
      <c r="Z197" s="250"/>
      <c r="AA197" s="400">
        <f t="shared" si="538"/>
        <v>0</v>
      </c>
      <c r="AB197" s="250"/>
      <c r="AC197" s="400">
        <f t="shared" si="539"/>
        <v>0</v>
      </c>
      <c r="AD197" s="250"/>
      <c r="AE197" s="400">
        <f t="shared" si="540"/>
        <v>0</v>
      </c>
      <c r="AF197" s="250"/>
      <c r="AG197" s="400">
        <f>SUM(AF197*E197*F197*H197*K197*$AG$10)</f>
        <v>0</v>
      </c>
      <c r="AH197" s="97"/>
      <c r="AI197" s="400">
        <f>SUM(AH197*E197*F197*H197*J197*$AI$10)</f>
        <v>0</v>
      </c>
      <c r="AJ197" s="250"/>
      <c r="AK197" s="357">
        <f>SUM(AJ197*E197*F197*H197*J197*$AK$10)</f>
        <v>0</v>
      </c>
      <c r="AL197" s="97"/>
      <c r="AM197" s="400">
        <f>SUM(AL197*E197*F197*H197*J197*$AM$10)</f>
        <v>0</v>
      </c>
      <c r="AN197" s="418"/>
      <c r="AO197" s="400">
        <f>SUM(AN197*E197*F197*H197*J197*$AO$10)</f>
        <v>0</v>
      </c>
      <c r="AP197" s="250"/>
      <c r="AQ197" s="400">
        <f>SUM(E197*F197*H197*J197*AP197*$AQ$10)</f>
        <v>0</v>
      </c>
      <c r="AR197" s="250"/>
      <c r="AS197" s="400">
        <f>SUM(AR197*E197*F197*H197*J197*$AS$10)</f>
        <v>0</v>
      </c>
      <c r="AT197" s="97"/>
      <c r="AU197" s="400">
        <f>SUM(AT197*E197*F197*H197*J197*$AU$10)</f>
        <v>0</v>
      </c>
      <c r="AV197" s="97"/>
      <c r="AW197" s="357">
        <f>SUM(AV197*E197*F197*H197*J197*$AW$10)</f>
        <v>0</v>
      </c>
      <c r="AX197" s="97"/>
      <c r="AY197" s="400">
        <f>SUM(AX197*E197*F197*H197*J197*$AY$10)</f>
        <v>0</v>
      </c>
      <c r="AZ197" s="97"/>
      <c r="BA197" s="400">
        <f>SUM(AZ197*E197*F197*H197*J197*$BA$10)</f>
        <v>0</v>
      </c>
      <c r="BB197" s="97"/>
      <c r="BC197" s="400">
        <f>SUM(BB197*E197*F197*H197*J197*$BC$10)</f>
        <v>0</v>
      </c>
      <c r="BD197" s="97"/>
      <c r="BE197" s="400">
        <f t="shared" si="541"/>
        <v>0</v>
      </c>
      <c r="BF197" s="97"/>
      <c r="BG197" s="400">
        <f>BF197*E197*F197*H197*J197*$BG$10</f>
        <v>0</v>
      </c>
      <c r="BH197" s="97"/>
      <c r="BI197" s="400">
        <f>BH197*E197*F197*H197*J197*$BI$10</f>
        <v>0</v>
      </c>
      <c r="BJ197" s="97"/>
      <c r="BK197" s="400">
        <f>BJ197*E197*F197*H197*J197*$BK$10</f>
        <v>0</v>
      </c>
      <c r="BL197" s="97"/>
      <c r="BM197" s="400">
        <f>SUM(BL197*E197*F197*H197*J197*$BM$10)</f>
        <v>0</v>
      </c>
      <c r="BN197" s="97"/>
      <c r="BO197" s="400">
        <f>SUM(BN197*E197*F197*H197*J197*$BO$10)</f>
        <v>0</v>
      </c>
      <c r="BP197" s="97"/>
      <c r="BQ197" s="400">
        <f>SUM(BP197*E197*F197*H197*J197*$BQ$10)</f>
        <v>0</v>
      </c>
      <c r="BR197" s="97"/>
      <c r="BS197" s="400">
        <f>SUM(BR197*E197*F197*H197*J197*$BS$10)</f>
        <v>0</v>
      </c>
      <c r="BT197" s="97"/>
      <c r="BU197" s="400">
        <f>SUM(BT197*E197*F197*H197*J197*$BU$10)</f>
        <v>0</v>
      </c>
      <c r="BV197" s="328"/>
      <c r="BW197" s="329">
        <f>BV197*E197*F197*H197*J197*$BW$10</f>
        <v>0</v>
      </c>
      <c r="BX197" s="97"/>
      <c r="BY197" s="400">
        <f>SUM(BX197*E197*F197*H197*J197*$BY$10)</f>
        <v>0</v>
      </c>
      <c r="BZ197" s="250"/>
      <c r="CA197" s="400">
        <f>SUM(BZ197*E197*F197*H197*J197*$CA$10)</f>
        <v>0</v>
      </c>
      <c r="CB197" s="97"/>
      <c r="CC197" s="400">
        <f>SUM(CB197*E197*F197*H197*J197*$CC$10)</f>
        <v>0</v>
      </c>
      <c r="CD197" s="97"/>
      <c r="CE197" s="400">
        <f>SUM(CD197*E197*F197*H197*J197*$CE$10)</f>
        <v>0</v>
      </c>
      <c r="CF197" s="97"/>
      <c r="CG197" s="400">
        <f>CF197*E197*F197*H197*J197*$CG$10</f>
        <v>0</v>
      </c>
      <c r="CH197" s="97"/>
      <c r="CI197" s="400">
        <f>SUM(CH197*E197*F197*H197*J197*$CI$10)</f>
        <v>0</v>
      </c>
      <c r="CJ197" s="250"/>
      <c r="CK197" s="400">
        <f>SUM(CJ197*E197*F197*H197*K197*$CK$10)</f>
        <v>0</v>
      </c>
      <c r="CL197" s="97"/>
      <c r="CM197" s="400">
        <f>SUM(CL197*E197*F197*H197*K197*$CM$10)</f>
        <v>0</v>
      </c>
      <c r="CN197" s="97"/>
      <c r="CO197" s="400">
        <f>SUM(CN197*E197*F197*H197*K197*$CO$10)</f>
        <v>0</v>
      </c>
      <c r="CP197" s="250"/>
      <c r="CQ197" s="400">
        <f t="shared" si="542"/>
        <v>0</v>
      </c>
      <c r="CR197" s="250"/>
      <c r="CS197" s="400">
        <f>SUM(CR197*E197*F197*H197*K197*$CS$10)</f>
        <v>0</v>
      </c>
      <c r="CT197" s="250"/>
      <c r="CU197" s="400">
        <f>SUM(CT197*E197*F197*H197*K197*$CU$10)</f>
        <v>0</v>
      </c>
      <c r="CV197" s="97"/>
      <c r="CW197" s="400">
        <f>SUM(CV197*E197*F197*H197*K197*$CW$10)</f>
        <v>0</v>
      </c>
      <c r="CX197" s="97"/>
      <c r="CY197" s="400">
        <f>SUM(CX197*E197*F197*H197*K197*$CY$10)</f>
        <v>0</v>
      </c>
      <c r="CZ197" s="97"/>
      <c r="DA197" s="400">
        <f t="shared" si="543"/>
        <v>0</v>
      </c>
      <c r="DB197" s="250"/>
      <c r="DC197" s="400">
        <f>SUM(DB197*E197*F197*H197*K197*$DC$10)</f>
        <v>0</v>
      </c>
      <c r="DD197" s="97"/>
      <c r="DE197" s="400">
        <f>SUM(DD197*E197*F197*H197*K197*$DE$10)</f>
        <v>0</v>
      </c>
      <c r="DF197" s="97"/>
      <c r="DG197" s="400">
        <f>SUM(DF197*E197*F197*H197*K197*$DG$10)</f>
        <v>0</v>
      </c>
      <c r="DH197" s="97"/>
      <c r="DI197" s="400">
        <f>SUM(DH197*E197*F197*H197*K197*$DI$10)</f>
        <v>0</v>
      </c>
      <c r="DJ197" s="97"/>
      <c r="DK197" s="400">
        <f>SUM(DJ197*E197*F197*H197*K197*$DK$10)</f>
        <v>0</v>
      </c>
      <c r="DL197" s="97"/>
      <c r="DM197" s="400">
        <f>SUM(DL197*E197*F197*H197*K197*$DM$10)</f>
        <v>0</v>
      </c>
      <c r="DN197" s="97"/>
      <c r="DO197" s="400">
        <f>DN197*E197*F197*H197*K197*$DO$10</f>
        <v>0</v>
      </c>
      <c r="DP197" s="97"/>
      <c r="DQ197" s="400">
        <f>SUM(DP197*E197*F197*H197*K197*$DQ$10)</f>
        <v>0</v>
      </c>
      <c r="DR197" s="97"/>
      <c r="DS197" s="400">
        <f>SUM(DR197*E197*F197*H197*K197*$DS$10)</f>
        <v>0</v>
      </c>
      <c r="DT197" s="97"/>
      <c r="DU197" s="400">
        <f t="shared" si="544"/>
        <v>0</v>
      </c>
      <c r="DV197" s="97"/>
      <c r="DW197" s="400">
        <f>SUM(DV197*E197*F197*H197*M197*$DW$10)</f>
        <v>0</v>
      </c>
      <c r="DX197" s="418"/>
      <c r="DY197" s="400">
        <f>SUM(DX197*E197*F197*H197*J197*$DY$10)</f>
        <v>0</v>
      </c>
      <c r="DZ197" s="97"/>
      <c r="EA197" s="401">
        <f>SUM(DZ197*E197*F197*H197*J197*$EA$10)</f>
        <v>0</v>
      </c>
      <c r="EB197" s="97"/>
      <c r="EC197" s="400">
        <f>SUM(EB197*E197*F197*H197*J197*$EC$10)</f>
        <v>0</v>
      </c>
      <c r="ED197" s="97"/>
      <c r="EE197" s="400">
        <f>SUM(ED197*E197*F197*H197*J197*$EE$10)</f>
        <v>0</v>
      </c>
      <c r="EF197" s="97"/>
      <c r="EG197" s="400">
        <f>EF197*E197*F197*H197*J197*$EG$10</f>
        <v>0</v>
      </c>
      <c r="EH197" s="97"/>
      <c r="EI197" s="400">
        <f>EH197*E197*F197*H197*J197*$EI$10</f>
        <v>0</v>
      </c>
      <c r="EJ197" s="97"/>
      <c r="EK197" s="400"/>
      <c r="EL197" s="402">
        <f t="shared" si="545"/>
        <v>0</v>
      </c>
      <c r="EM197" s="402">
        <f t="shared" si="545"/>
        <v>0</v>
      </c>
    </row>
    <row r="198" spans="1:143" ht="30" x14ac:dyDescent="0.25">
      <c r="A198" s="91"/>
      <c r="B198" s="91">
        <v>141</v>
      </c>
      <c r="C198" s="245" t="s">
        <v>1181</v>
      </c>
      <c r="D198" s="148" t="s">
        <v>873</v>
      </c>
      <c r="E198" s="246">
        <v>13540</v>
      </c>
      <c r="F198" s="93">
        <v>0.4</v>
      </c>
      <c r="G198" s="93"/>
      <c r="H198" s="94">
        <v>1</v>
      </c>
      <c r="I198" s="88"/>
      <c r="J198" s="164">
        <v>1.4</v>
      </c>
      <c r="K198" s="164">
        <v>1.68</v>
      </c>
      <c r="L198" s="164">
        <v>2.23</v>
      </c>
      <c r="M198" s="165">
        <v>2.57</v>
      </c>
      <c r="N198" s="97">
        <v>10</v>
      </c>
      <c r="O198" s="400">
        <f t="shared" si="536"/>
        <v>75824</v>
      </c>
      <c r="P198" s="366"/>
      <c r="Q198" s="400"/>
      <c r="R198" s="357">
        <v>20</v>
      </c>
      <c r="S198" s="357">
        <f t="shared" si="537"/>
        <v>151648</v>
      </c>
      <c r="T198" s="97"/>
      <c r="U198" s="400"/>
      <c r="V198" s="97"/>
      <c r="W198" s="357"/>
      <c r="X198" s="97"/>
      <c r="Y198" s="400"/>
      <c r="Z198" s="357">
        <v>4</v>
      </c>
      <c r="AA198" s="400">
        <f t="shared" si="538"/>
        <v>30329.599999999999</v>
      </c>
      <c r="AB198" s="357">
        <v>17</v>
      </c>
      <c r="AC198" s="400">
        <f t="shared" si="539"/>
        <v>128900.79999999999</v>
      </c>
      <c r="AD198" s="357">
        <v>20</v>
      </c>
      <c r="AE198" s="400">
        <f t="shared" si="540"/>
        <v>181977.60000000001</v>
      </c>
      <c r="AF198" s="357"/>
      <c r="AG198" s="400"/>
      <c r="AH198" s="97"/>
      <c r="AI198" s="400"/>
      <c r="AJ198" s="357"/>
      <c r="AK198" s="357"/>
      <c r="AL198" s="97"/>
      <c r="AM198" s="400"/>
      <c r="AN198" s="97"/>
      <c r="AO198" s="400"/>
      <c r="AP198" s="357"/>
      <c r="AQ198" s="400"/>
      <c r="AR198" s="357"/>
      <c r="AS198" s="400"/>
      <c r="AT198" s="97"/>
      <c r="AU198" s="400"/>
      <c r="AV198" s="97"/>
      <c r="AW198" s="357"/>
      <c r="AX198" s="97"/>
      <c r="AY198" s="400"/>
      <c r="AZ198" s="97"/>
      <c r="BA198" s="400"/>
      <c r="BB198" s="97"/>
      <c r="BC198" s="400"/>
      <c r="BD198" s="97">
        <v>2</v>
      </c>
      <c r="BE198" s="400">
        <f t="shared" si="541"/>
        <v>15164.8</v>
      </c>
      <c r="BF198" s="97"/>
      <c r="BG198" s="400"/>
      <c r="BH198" s="97"/>
      <c r="BI198" s="400"/>
      <c r="BJ198" s="97"/>
      <c r="BK198" s="400"/>
      <c r="BL198" s="97"/>
      <c r="BM198" s="400"/>
      <c r="BN198" s="97"/>
      <c r="BO198" s="400"/>
      <c r="BP198" s="97"/>
      <c r="BQ198" s="400"/>
      <c r="BR198" s="97"/>
      <c r="BS198" s="400"/>
      <c r="BT198" s="97"/>
      <c r="BU198" s="400"/>
      <c r="BV198" s="328"/>
      <c r="BW198" s="329"/>
      <c r="BX198" s="97">
        <v>10</v>
      </c>
      <c r="BY198" s="400"/>
      <c r="BZ198" s="357"/>
      <c r="CA198" s="400"/>
      <c r="CB198" s="97"/>
      <c r="CC198" s="400"/>
      <c r="CD198" s="97"/>
      <c r="CE198" s="400"/>
      <c r="CF198" s="97"/>
      <c r="CG198" s="400"/>
      <c r="CH198" s="113"/>
      <c r="CI198" s="400"/>
      <c r="CJ198" s="357"/>
      <c r="CK198" s="400"/>
      <c r="CL198" s="97"/>
      <c r="CM198" s="400"/>
      <c r="CN198" s="97"/>
      <c r="CO198" s="400"/>
      <c r="CP198" s="357">
        <v>60</v>
      </c>
      <c r="CQ198" s="400">
        <f t="shared" si="542"/>
        <v>545932.79999999993</v>
      </c>
      <c r="CR198" s="357"/>
      <c r="CS198" s="400"/>
      <c r="CT198" s="357"/>
      <c r="CU198" s="400"/>
      <c r="CV198" s="97"/>
      <c r="CW198" s="400"/>
      <c r="CX198" s="97"/>
      <c r="CY198" s="400"/>
      <c r="CZ198" s="97">
        <v>1</v>
      </c>
      <c r="DA198" s="400">
        <f t="shared" si="543"/>
        <v>9098.8799999999992</v>
      </c>
      <c r="DB198" s="357"/>
      <c r="DC198" s="400"/>
      <c r="DD198" s="97"/>
      <c r="DE198" s="400"/>
      <c r="DF198" s="97"/>
      <c r="DG198" s="400"/>
      <c r="DH198" s="97"/>
      <c r="DI198" s="400"/>
      <c r="DJ198" s="97"/>
      <c r="DK198" s="400"/>
      <c r="DL198" s="97"/>
      <c r="DM198" s="400"/>
      <c r="DN198" s="97"/>
      <c r="DO198" s="400"/>
      <c r="DP198" s="97"/>
      <c r="DQ198" s="400"/>
      <c r="DR198" s="97"/>
      <c r="DS198" s="400"/>
      <c r="DT198" s="97">
        <v>2</v>
      </c>
      <c r="DU198" s="400">
        <f t="shared" si="544"/>
        <v>24155.360000000001</v>
      </c>
      <c r="DV198" s="97"/>
      <c r="DW198" s="400"/>
      <c r="DX198" s="97"/>
      <c r="DY198" s="400"/>
      <c r="DZ198" s="97"/>
      <c r="EA198" s="401"/>
      <c r="EB198" s="97"/>
      <c r="EC198" s="400"/>
      <c r="ED198" s="97"/>
      <c r="EE198" s="400"/>
      <c r="EF198" s="97"/>
      <c r="EG198" s="400"/>
      <c r="EH198" s="97"/>
      <c r="EI198" s="400"/>
      <c r="EJ198" s="97"/>
      <c r="EK198" s="400">
        <f>EJ198*E198*F198*H198*K198</f>
        <v>0</v>
      </c>
      <c r="EL198" s="402">
        <f t="shared" si="545"/>
        <v>146</v>
      </c>
      <c r="EM198" s="402">
        <f t="shared" si="545"/>
        <v>1163031.8399999999</v>
      </c>
    </row>
    <row r="199" spans="1:143" x14ac:dyDescent="0.25">
      <c r="A199" s="419">
        <v>37</v>
      </c>
      <c r="B199" s="419"/>
      <c r="C199" s="420" t="s">
        <v>1182</v>
      </c>
      <c r="D199" s="421" t="s">
        <v>874</v>
      </c>
      <c r="E199" s="422">
        <v>13540</v>
      </c>
      <c r="F199" s="423">
        <v>1.71</v>
      </c>
      <c r="G199" s="423"/>
      <c r="H199" s="424">
        <v>1</v>
      </c>
      <c r="I199" s="425"/>
      <c r="J199" s="120">
        <v>1.4</v>
      </c>
      <c r="K199" s="120">
        <v>1.68</v>
      </c>
      <c r="L199" s="120">
        <v>2.23</v>
      </c>
      <c r="M199" s="121">
        <v>2.57</v>
      </c>
      <c r="N199" s="426">
        <f>SUM(N200:N211)</f>
        <v>0</v>
      </c>
      <c r="O199" s="426">
        <f t="shared" ref="O199:BZ199" si="546">SUM(O200:O211)</f>
        <v>0</v>
      </c>
      <c r="P199" s="551">
        <f t="shared" si="546"/>
        <v>0</v>
      </c>
      <c r="Q199" s="551">
        <f t="shared" si="546"/>
        <v>0</v>
      </c>
      <c r="R199" s="426">
        <f t="shared" si="546"/>
        <v>0</v>
      </c>
      <c r="S199" s="426">
        <f t="shared" si="546"/>
        <v>0</v>
      </c>
      <c r="T199" s="426">
        <f t="shared" si="546"/>
        <v>0</v>
      </c>
      <c r="U199" s="426">
        <f t="shared" si="546"/>
        <v>0</v>
      </c>
      <c r="V199" s="426">
        <f t="shared" si="546"/>
        <v>0</v>
      </c>
      <c r="W199" s="426">
        <f t="shared" si="546"/>
        <v>0</v>
      </c>
      <c r="X199" s="426">
        <f t="shared" si="546"/>
        <v>0</v>
      </c>
      <c r="Y199" s="426">
        <f t="shared" si="546"/>
        <v>0</v>
      </c>
      <c r="Z199" s="426">
        <f t="shared" si="546"/>
        <v>0</v>
      </c>
      <c r="AA199" s="426">
        <f t="shared" si="546"/>
        <v>0</v>
      </c>
      <c r="AB199" s="426">
        <f t="shared" si="546"/>
        <v>0</v>
      </c>
      <c r="AC199" s="426">
        <f t="shared" si="546"/>
        <v>0</v>
      </c>
      <c r="AD199" s="426">
        <f t="shared" si="546"/>
        <v>0</v>
      </c>
      <c r="AE199" s="426">
        <f t="shared" si="546"/>
        <v>0</v>
      </c>
      <c r="AF199" s="426">
        <f t="shared" si="546"/>
        <v>0</v>
      </c>
      <c r="AG199" s="426">
        <f t="shared" si="546"/>
        <v>0</v>
      </c>
      <c r="AH199" s="426">
        <f t="shared" si="546"/>
        <v>0</v>
      </c>
      <c r="AI199" s="426">
        <f t="shared" si="546"/>
        <v>0</v>
      </c>
      <c r="AJ199" s="426">
        <f t="shared" si="546"/>
        <v>0</v>
      </c>
      <c r="AK199" s="426">
        <f t="shared" si="546"/>
        <v>0</v>
      </c>
      <c r="AL199" s="426">
        <f t="shared" si="546"/>
        <v>0</v>
      </c>
      <c r="AM199" s="426">
        <f t="shared" si="546"/>
        <v>0</v>
      </c>
      <c r="AN199" s="426">
        <f t="shared" si="546"/>
        <v>0</v>
      </c>
      <c r="AO199" s="426">
        <f t="shared" si="546"/>
        <v>0</v>
      </c>
      <c r="AP199" s="426">
        <f t="shared" si="546"/>
        <v>0</v>
      </c>
      <c r="AQ199" s="426">
        <f t="shared" si="546"/>
        <v>0</v>
      </c>
      <c r="AR199" s="426">
        <f t="shared" si="546"/>
        <v>0</v>
      </c>
      <c r="AS199" s="426">
        <f t="shared" si="546"/>
        <v>0</v>
      </c>
      <c r="AT199" s="426">
        <f t="shared" si="546"/>
        <v>0</v>
      </c>
      <c r="AU199" s="426">
        <f t="shared" si="546"/>
        <v>0</v>
      </c>
      <c r="AV199" s="426">
        <f t="shared" si="546"/>
        <v>0</v>
      </c>
      <c r="AW199" s="426">
        <f t="shared" si="546"/>
        <v>0</v>
      </c>
      <c r="AX199" s="426">
        <f t="shared" si="546"/>
        <v>0</v>
      </c>
      <c r="AY199" s="426">
        <f t="shared" si="546"/>
        <v>0</v>
      </c>
      <c r="AZ199" s="426">
        <f t="shared" si="546"/>
        <v>0</v>
      </c>
      <c r="BA199" s="426">
        <f t="shared" si="546"/>
        <v>0</v>
      </c>
      <c r="BB199" s="426">
        <f t="shared" si="546"/>
        <v>0</v>
      </c>
      <c r="BC199" s="426">
        <f t="shared" si="546"/>
        <v>0</v>
      </c>
      <c r="BD199" s="426">
        <f t="shared" si="546"/>
        <v>0</v>
      </c>
      <c r="BE199" s="426">
        <f t="shared" si="546"/>
        <v>0</v>
      </c>
      <c r="BF199" s="426">
        <f t="shared" si="546"/>
        <v>0</v>
      </c>
      <c r="BG199" s="426">
        <f t="shared" si="546"/>
        <v>0</v>
      </c>
      <c r="BH199" s="426">
        <f t="shared" si="546"/>
        <v>0</v>
      </c>
      <c r="BI199" s="426">
        <f t="shared" si="546"/>
        <v>0</v>
      </c>
      <c r="BJ199" s="426">
        <f t="shared" si="546"/>
        <v>0</v>
      </c>
      <c r="BK199" s="426">
        <f t="shared" si="546"/>
        <v>0</v>
      </c>
      <c r="BL199" s="426">
        <f t="shared" si="546"/>
        <v>0</v>
      </c>
      <c r="BM199" s="426">
        <f t="shared" si="546"/>
        <v>0</v>
      </c>
      <c r="BN199" s="426">
        <f t="shared" si="546"/>
        <v>0</v>
      </c>
      <c r="BO199" s="426">
        <f t="shared" si="546"/>
        <v>0</v>
      </c>
      <c r="BP199" s="426">
        <f t="shared" si="546"/>
        <v>0</v>
      </c>
      <c r="BQ199" s="426">
        <f t="shared" si="546"/>
        <v>0</v>
      </c>
      <c r="BR199" s="426">
        <f t="shared" si="546"/>
        <v>0</v>
      </c>
      <c r="BS199" s="426">
        <f t="shared" si="546"/>
        <v>0</v>
      </c>
      <c r="BT199" s="426">
        <f t="shared" si="546"/>
        <v>0</v>
      </c>
      <c r="BU199" s="426">
        <f t="shared" si="546"/>
        <v>0</v>
      </c>
      <c r="BV199" s="427">
        <f t="shared" si="546"/>
        <v>0</v>
      </c>
      <c r="BW199" s="427">
        <f t="shared" si="546"/>
        <v>0</v>
      </c>
      <c r="BX199" s="426">
        <f t="shared" si="546"/>
        <v>0</v>
      </c>
      <c r="BY199" s="426">
        <f t="shared" si="546"/>
        <v>0</v>
      </c>
      <c r="BZ199" s="426">
        <f t="shared" si="546"/>
        <v>0</v>
      </c>
      <c r="CA199" s="426">
        <f t="shared" ref="CA199:EM199" si="547">SUM(CA200:CA211)</f>
        <v>0</v>
      </c>
      <c r="CB199" s="426">
        <f t="shared" si="547"/>
        <v>0</v>
      </c>
      <c r="CC199" s="426">
        <f t="shared" si="547"/>
        <v>0</v>
      </c>
      <c r="CD199" s="426">
        <f t="shared" si="547"/>
        <v>0</v>
      </c>
      <c r="CE199" s="426">
        <f t="shared" si="547"/>
        <v>0</v>
      </c>
      <c r="CF199" s="426">
        <f t="shared" si="547"/>
        <v>0</v>
      </c>
      <c r="CG199" s="426">
        <f t="shared" si="547"/>
        <v>0</v>
      </c>
      <c r="CH199" s="426">
        <f t="shared" si="547"/>
        <v>0</v>
      </c>
      <c r="CI199" s="426">
        <f t="shared" si="547"/>
        <v>0</v>
      </c>
      <c r="CJ199" s="426">
        <f t="shared" si="547"/>
        <v>0</v>
      </c>
      <c r="CK199" s="426">
        <f t="shared" si="547"/>
        <v>0</v>
      </c>
      <c r="CL199" s="426">
        <f t="shared" si="547"/>
        <v>0</v>
      </c>
      <c r="CM199" s="426">
        <f t="shared" si="547"/>
        <v>0</v>
      </c>
      <c r="CN199" s="426">
        <f t="shared" si="547"/>
        <v>0</v>
      </c>
      <c r="CO199" s="426">
        <f t="shared" si="547"/>
        <v>0</v>
      </c>
      <c r="CP199" s="426">
        <f t="shared" si="547"/>
        <v>0</v>
      </c>
      <c r="CQ199" s="426">
        <f t="shared" si="547"/>
        <v>0</v>
      </c>
      <c r="CR199" s="426">
        <f t="shared" si="547"/>
        <v>0</v>
      </c>
      <c r="CS199" s="426">
        <f t="shared" si="547"/>
        <v>0</v>
      </c>
      <c r="CT199" s="426">
        <f t="shared" si="547"/>
        <v>0</v>
      </c>
      <c r="CU199" s="426">
        <f t="shared" si="547"/>
        <v>0</v>
      </c>
      <c r="CV199" s="426">
        <f t="shared" si="547"/>
        <v>0</v>
      </c>
      <c r="CW199" s="426">
        <f t="shared" si="547"/>
        <v>0</v>
      </c>
      <c r="CX199" s="426">
        <f t="shared" si="547"/>
        <v>0</v>
      </c>
      <c r="CY199" s="426">
        <f t="shared" si="547"/>
        <v>0</v>
      </c>
      <c r="CZ199" s="426">
        <f t="shared" si="547"/>
        <v>0</v>
      </c>
      <c r="DA199" s="426">
        <f t="shared" si="547"/>
        <v>0</v>
      </c>
      <c r="DB199" s="426">
        <f t="shared" si="547"/>
        <v>0</v>
      </c>
      <c r="DC199" s="426">
        <f t="shared" si="547"/>
        <v>0</v>
      </c>
      <c r="DD199" s="426">
        <f t="shared" si="547"/>
        <v>0</v>
      </c>
      <c r="DE199" s="426">
        <f t="shared" si="547"/>
        <v>0</v>
      </c>
      <c r="DF199" s="426">
        <f t="shared" si="547"/>
        <v>0</v>
      </c>
      <c r="DG199" s="426">
        <f t="shared" si="547"/>
        <v>0</v>
      </c>
      <c r="DH199" s="426">
        <f t="shared" si="547"/>
        <v>0</v>
      </c>
      <c r="DI199" s="426">
        <f t="shared" si="547"/>
        <v>0</v>
      </c>
      <c r="DJ199" s="426">
        <f t="shared" si="547"/>
        <v>0</v>
      </c>
      <c r="DK199" s="426">
        <f t="shared" si="547"/>
        <v>0</v>
      </c>
      <c r="DL199" s="426">
        <f t="shared" si="547"/>
        <v>0</v>
      </c>
      <c r="DM199" s="426">
        <f t="shared" si="547"/>
        <v>0</v>
      </c>
      <c r="DN199" s="426">
        <f t="shared" si="547"/>
        <v>10</v>
      </c>
      <c r="DO199" s="426">
        <f t="shared" si="547"/>
        <v>366229.92</v>
      </c>
      <c r="DP199" s="426">
        <f t="shared" si="547"/>
        <v>0</v>
      </c>
      <c r="DQ199" s="426">
        <f t="shared" si="547"/>
        <v>0</v>
      </c>
      <c r="DR199" s="426">
        <f t="shared" si="547"/>
        <v>0</v>
      </c>
      <c r="DS199" s="426">
        <f t="shared" si="547"/>
        <v>0</v>
      </c>
      <c r="DT199" s="426">
        <f t="shared" si="547"/>
        <v>0</v>
      </c>
      <c r="DU199" s="426">
        <f t="shared" si="547"/>
        <v>0</v>
      </c>
      <c r="DV199" s="426">
        <f t="shared" si="547"/>
        <v>0</v>
      </c>
      <c r="DW199" s="426">
        <f t="shared" si="547"/>
        <v>0</v>
      </c>
      <c r="DX199" s="426">
        <f t="shared" si="547"/>
        <v>0</v>
      </c>
      <c r="DY199" s="426">
        <f t="shared" si="547"/>
        <v>0</v>
      </c>
      <c r="DZ199" s="426">
        <f t="shared" si="547"/>
        <v>0</v>
      </c>
      <c r="EA199" s="426">
        <f t="shared" si="547"/>
        <v>0</v>
      </c>
      <c r="EB199" s="426">
        <f t="shared" si="547"/>
        <v>0</v>
      </c>
      <c r="EC199" s="426">
        <f t="shared" si="547"/>
        <v>0</v>
      </c>
      <c r="ED199" s="426">
        <f t="shared" si="547"/>
        <v>0</v>
      </c>
      <c r="EE199" s="426">
        <f t="shared" si="547"/>
        <v>0</v>
      </c>
      <c r="EF199" s="426">
        <f t="shared" si="547"/>
        <v>0</v>
      </c>
      <c r="EG199" s="426">
        <f t="shared" si="547"/>
        <v>0</v>
      </c>
      <c r="EH199" s="426">
        <f t="shared" si="547"/>
        <v>2500</v>
      </c>
      <c r="EI199" s="426">
        <f t="shared" si="547"/>
        <v>68500728.519999996</v>
      </c>
      <c r="EJ199" s="426"/>
      <c r="EK199" s="426"/>
      <c r="EL199" s="426">
        <f t="shared" si="547"/>
        <v>2510</v>
      </c>
      <c r="EM199" s="426">
        <f t="shared" si="547"/>
        <v>68866958.439999998</v>
      </c>
    </row>
    <row r="200" spans="1:143" s="228" customFormat="1" ht="45" x14ac:dyDescent="0.25">
      <c r="A200" s="91"/>
      <c r="B200" s="91">
        <v>142</v>
      </c>
      <c r="C200" s="245" t="s">
        <v>1183</v>
      </c>
      <c r="D200" s="129" t="s">
        <v>1184</v>
      </c>
      <c r="E200" s="428">
        <v>13540</v>
      </c>
      <c r="F200" s="93">
        <v>1.61</v>
      </c>
      <c r="G200" s="93"/>
      <c r="H200" s="247">
        <v>1</v>
      </c>
      <c r="I200" s="247"/>
      <c r="J200" s="130">
        <v>1.4</v>
      </c>
      <c r="K200" s="130">
        <v>1.68</v>
      </c>
      <c r="L200" s="130">
        <v>2.23</v>
      </c>
      <c r="M200" s="130">
        <v>2.57</v>
      </c>
      <c r="N200" s="418"/>
      <c r="O200" s="400">
        <f>N200*E200*F200*H200*J200*$O$10</f>
        <v>0</v>
      </c>
      <c r="P200" s="552"/>
      <c r="Q200" s="400">
        <f>P200*E200*F200*H200*J200*$Q$10</f>
        <v>0</v>
      </c>
      <c r="R200" s="418"/>
      <c r="S200" s="357">
        <f>R200*E200*F200*H200*J200*$S$10</f>
        <v>0</v>
      </c>
      <c r="T200" s="418"/>
      <c r="U200" s="400">
        <f>SUM(T200*E200*F200*H200*J200*$U$10)</f>
        <v>0</v>
      </c>
      <c r="V200" s="418"/>
      <c r="W200" s="357">
        <f>SUM(V200*E200*F200*H200*J200*$W$10)</f>
        <v>0</v>
      </c>
      <c r="X200" s="418"/>
      <c r="Y200" s="400">
        <f>SUM(X200*E200*F200*H200*J200*$Y$10)</f>
        <v>0</v>
      </c>
      <c r="Z200" s="418"/>
      <c r="AA200" s="400">
        <f>SUM(Z200*E200*F200*H200*J200*$AA$10)</f>
        <v>0</v>
      </c>
      <c r="AB200" s="418"/>
      <c r="AC200" s="400">
        <f>SUM(AB200*E200*F200*H200*J200*$AC$10)</f>
        <v>0</v>
      </c>
      <c r="AD200" s="418"/>
      <c r="AE200" s="400">
        <f>SUM(AD200*E200*F200*H200*K200*$AE$10)</f>
        <v>0</v>
      </c>
      <c r="AF200" s="418"/>
      <c r="AG200" s="400">
        <f>SUM(AF200*E200*F200*H200*K200*$AG$10)</f>
        <v>0</v>
      </c>
      <c r="AH200" s="418"/>
      <c r="AI200" s="400">
        <f>SUM(AH200*E200*F200*H200*J200*$AI$10)</f>
        <v>0</v>
      </c>
      <c r="AJ200" s="429"/>
      <c r="AK200" s="357">
        <f>SUM(AJ200*E200*F200*H200*J200*$AK$10)</f>
        <v>0</v>
      </c>
      <c r="AL200" s="418"/>
      <c r="AM200" s="400">
        <f>SUM(AL200*E200*F200*H200*J200*$AM$10)</f>
        <v>0</v>
      </c>
      <c r="AN200" s="418"/>
      <c r="AO200" s="400">
        <f>SUM(AN200*E200*F200*H200*J200*$AO$10)</f>
        <v>0</v>
      </c>
      <c r="AP200" s="418"/>
      <c r="AQ200" s="400">
        <f>SUM(E200*F200*H200*J200*AP200*$AQ$10)</f>
        <v>0</v>
      </c>
      <c r="AR200" s="418"/>
      <c r="AS200" s="400">
        <f>SUM(AR200*E200*F200*H200*J200*$AS$10)</f>
        <v>0</v>
      </c>
      <c r="AT200" s="418"/>
      <c r="AU200" s="400">
        <f>SUM(AT200*E200*F200*H200*J200*$AU$10)</f>
        <v>0</v>
      </c>
      <c r="AV200" s="418"/>
      <c r="AW200" s="357">
        <f>SUM(AV200*E200*F200*H200*J200*$AW$10)</f>
        <v>0</v>
      </c>
      <c r="AX200" s="418"/>
      <c r="AY200" s="400">
        <f>SUM(AX200*E200*F200*H200*J200*$AY$10)</f>
        <v>0</v>
      </c>
      <c r="AZ200" s="418"/>
      <c r="BA200" s="400">
        <f>SUM(AZ200*E200*F200*H200*J200*$BA$10)</f>
        <v>0</v>
      </c>
      <c r="BB200" s="418"/>
      <c r="BC200" s="400">
        <f>SUM(BB200*E200*F200*H200*J200*$BC$10)</f>
        <v>0</v>
      </c>
      <c r="BD200" s="418"/>
      <c r="BE200" s="400">
        <f>SUM(BD200*E200*F200*H200*J200*$BE$10)</f>
        <v>0</v>
      </c>
      <c r="BF200" s="418"/>
      <c r="BG200" s="400">
        <f>BF200*E200*F200*H200*J200*$BG$10</f>
        <v>0</v>
      </c>
      <c r="BH200" s="418"/>
      <c r="BI200" s="400">
        <f>BH200*E200*F200*H200*J200*$BI$10</f>
        <v>0</v>
      </c>
      <c r="BJ200" s="418"/>
      <c r="BK200" s="400">
        <f>BJ200*E200*F200*H200*J200*$BK$10</f>
        <v>0</v>
      </c>
      <c r="BL200" s="418"/>
      <c r="BM200" s="400">
        <f>SUM(BL200*E200*F200*H200*J200*$BM$10)</f>
        <v>0</v>
      </c>
      <c r="BN200" s="418"/>
      <c r="BO200" s="400">
        <f>SUM(BN200*E200*F200*H200*J200*$BO$10)</f>
        <v>0</v>
      </c>
      <c r="BP200" s="418"/>
      <c r="BQ200" s="400">
        <f>SUM(BP200*E200*F200*H200*J200*$BQ$10)</f>
        <v>0</v>
      </c>
      <c r="BR200" s="418"/>
      <c r="BS200" s="400">
        <f>SUM(BR200*E200*F200*H200*J200*$BS$10)</f>
        <v>0</v>
      </c>
      <c r="BT200" s="418"/>
      <c r="BU200" s="400">
        <f>SUM(BT200*E200*F200*H200*J200*$BU$10)</f>
        <v>0</v>
      </c>
      <c r="BV200" s="430"/>
      <c r="BW200" s="329">
        <f>BV200*E200*F200*H200*J200*$BW$10</f>
        <v>0</v>
      </c>
      <c r="BX200" s="418"/>
      <c r="BY200" s="400">
        <f>SUM(BX200*E200*F200*H200*J200*$BY$10)</f>
        <v>0</v>
      </c>
      <c r="BZ200" s="418"/>
      <c r="CA200" s="400">
        <f>SUM(BZ200*E200*F200*H200*J200*$CA$10)</f>
        <v>0</v>
      </c>
      <c r="CB200" s="418"/>
      <c r="CC200" s="400">
        <f>SUM(CB200*E200*F200*H200*J200*$CC$10)</f>
        <v>0</v>
      </c>
      <c r="CD200" s="418"/>
      <c r="CE200" s="400">
        <f>SUM(CD200*E200*F200*H200*J200*$CE$10)</f>
        <v>0</v>
      </c>
      <c r="CF200" s="418"/>
      <c r="CG200" s="400">
        <f>CF200*E200*F200*H200*J200*$CG$10</f>
        <v>0</v>
      </c>
      <c r="CH200" s="418"/>
      <c r="CI200" s="400">
        <f>SUM(CH200*E200*F200*H200*J200*$CI$10)</f>
        <v>0</v>
      </c>
      <c r="CJ200" s="418"/>
      <c r="CK200" s="400">
        <f>SUM(CJ200*E200*F200*H200*K200*$CK$10)</f>
        <v>0</v>
      </c>
      <c r="CL200" s="418"/>
      <c r="CM200" s="400">
        <f>SUM(CL200*E200*F200*H200*K200*$CM$10)</f>
        <v>0</v>
      </c>
      <c r="CN200" s="418"/>
      <c r="CO200" s="400">
        <f>SUM(CN200*E200*F200*H200*K200*$CO$10)</f>
        <v>0</v>
      </c>
      <c r="CP200" s="418"/>
      <c r="CQ200" s="400">
        <f>SUM(CP200*E200*F200*H200*K200*$CQ$10)</f>
        <v>0</v>
      </c>
      <c r="CR200" s="418"/>
      <c r="CS200" s="400">
        <f>SUM(CR200*E200*F200*H200*K200*$CS$10)</f>
        <v>0</v>
      </c>
      <c r="CT200" s="418"/>
      <c r="CU200" s="400">
        <f>SUM(CT200*E200*F200*H200*K200*$CU$10)</f>
        <v>0</v>
      </c>
      <c r="CV200" s="418"/>
      <c r="CW200" s="400">
        <f>SUM(CV200*E200*F200*H200*K200*$CW$10)</f>
        <v>0</v>
      </c>
      <c r="CX200" s="418"/>
      <c r="CY200" s="400">
        <f>SUM(CX200*E200*F200*H200*K200*$CY$10)</f>
        <v>0</v>
      </c>
      <c r="CZ200" s="418"/>
      <c r="DA200" s="400">
        <f>SUM(CZ200*E200*F200*H200*K200*$DA$10)</f>
        <v>0</v>
      </c>
      <c r="DB200" s="418"/>
      <c r="DC200" s="400">
        <f>SUM(DB200*E200*F200*H200*K200*$DC$10)</f>
        <v>0</v>
      </c>
      <c r="DD200" s="418"/>
      <c r="DE200" s="400">
        <f>SUM(DD200*E200*F200*H200*K200*$DE$10)</f>
        <v>0</v>
      </c>
      <c r="DF200" s="418"/>
      <c r="DG200" s="400">
        <f>SUM(DF200*E200*F200*H200*K200*$DG$10)</f>
        <v>0</v>
      </c>
      <c r="DH200" s="418"/>
      <c r="DI200" s="400">
        <f>SUM(DH200*E200*F200*H200*K200*$DI$10)</f>
        <v>0</v>
      </c>
      <c r="DJ200" s="418"/>
      <c r="DK200" s="400">
        <f>SUM(DJ200*E200*F200*H200*K200*$DK$10)</f>
        <v>0</v>
      </c>
      <c r="DL200" s="418"/>
      <c r="DM200" s="400">
        <f>SUM(DL200*E200*F200*H200*K200*$DM$10)</f>
        <v>0</v>
      </c>
      <c r="DN200" s="97">
        <v>10</v>
      </c>
      <c r="DO200" s="400">
        <f t="shared" ref="DO200:DO211" si="548">DN200*E200*F200*H200*K200*$DO$10</f>
        <v>366229.92</v>
      </c>
      <c r="DP200" s="418"/>
      <c r="DQ200" s="400">
        <f>SUM(DP200*E200*F200*H200*K200*$DQ$10)</f>
        <v>0</v>
      </c>
      <c r="DR200" s="418"/>
      <c r="DS200" s="400">
        <f>SUM(DR200*E200*F200*H200*K200*$DS$10)</f>
        <v>0</v>
      </c>
      <c r="DT200" s="418"/>
      <c r="DU200" s="400">
        <f>SUM(DT200*E200*F200*H200*L200*$DU$10)</f>
        <v>0</v>
      </c>
      <c r="DV200" s="418"/>
      <c r="DW200" s="400">
        <f>SUM(DV200*E200*F200*H200*M200*$DW$10)</f>
        <v>0</v>
      </c>
      <c r="DX200" s="418"/>
      <c r="DY200" s="400">
        <f>SUM(DX200*E200*F200*H200*J200*$DY$10)</f>
        <v>0</v>
      </c>
      <c r="DZ200" s="418"/>
      <c r="EA200" s="400">
        <f>SUM(DZ200*E200*F200*H200*J200*$EA$10)</f>
        <v>0</v>
      </c>
      <c r="EB200" s="418"/>
      <c r="EC200" s="400">
        <f>SUM(EB200*E200*F200*H200*J200*$EC$10)</f>
        <v>0</v>
      </c>
      <c r="ED200" s="418"/>
      <c r="EE200" s="400">
        <f>SUM(ED200*E200*F200*H200*J200*$EE$10)</f>
        <v>0</v>
      </c>
      <c r="EF200" s="97"/>
      <c r="EG200" s="400">
        <f>EF200*E200*F200*H200*J200*$EG$10</f>
        <v>0</v>
      </c>
      <c r="EH200" s="97">
        <v>573</v>
      </c>
      <c r="EI200" s="400">
        <f t="shared" ref="EI200:EI211" si="549">EH200*E200*F200*H200*J200*$EI$10</f>
        <v>17487478.68</v>
      </c>
      <c r="EJ200" s="97"/>
      <c r="EK200" s="400"/>
      <c r="EL200" s="402">
        <f t="shared" ref="EL200:EM211" si="550">SUM(N200,X200,P200,R200,Z200,T200,V200,AB200,AD200,AF200,AH200,AJ200,AP200,AR200,AT200,AN200,CJ200,CP200,CT200,BX200,BZ200,CZ200,DB200,DD200,DF200,DH200,DJ200,DL200,AV200,AL200,AX200,AZ200,BB200,BD200,BF200,BH200,BJ200,BL200,BN200,BP200,BR200,EB200,ED200,DX200,DZ200,BT200,BV200,CR200,CL200,CN200,CV200,CX200,CB200,CD200,CF200,CH200,DN200,DP200,DR200,DT200,DV200,EF200,EH200,EJ200)</f>
        <v>583</v>
      </c>
      <c r="EM200" s="402">
        <f t="shared" si="550"/>
        <v>17853708.600000001</v>
      </c>
    </row>
    <row r="201" spans="1:143" s="228" customFormat="1" ht="45" x14ac:dyDescent="0.25">
      <c r="A201" s="91"/>
      <c r="B201" s="91">
        <v>143</v>
      </c>
      <c r="C201" s="245" t="s">
        <v>1185</v>
      </c>
      <c r="D201" s="129" t="s">
        <v>876</v>
      </c>
      <c r="E201" s="428">
        <v>13540</v>
      </c>
      <c r="F201" s="93">
        <v>1.94</v>
      </c>
      <c r="G201" s="93"/>
      <c r="H201" s="247">
        <v>1</v>
      </c>
      <c r="I201" s="247"/>
      <c r="J201" s="130">
        <v>1.4</v>
      </c>
      <c r="K201" s="130">
        <v>1.68</v>
      </c>
      <c r="L201" s="130">
        <v>2.23</v>
      </c>
      <c r="M201" s="130">
        <v>2.57</v>
      </c>
      <c r="N201" s="240"/>
      <c r="O201" s="400">
        <f>N201*E201*F201*H201*J201*$O$10</f>
        <v>0</v>
      </c>
      <c r="P201" s="553"/>
      <c r="Q201" s="400">
        <f>P201*E201*F201*H201*J201*$Q$10</f>
        <v>0</v>
      </c>
      <c r="R201" s="240"/>
      <c r="S201" s="357">
        <f>R201*E201*F201*H201*J201*$S$10</f>
        <v>0</v>
      </c>
      <c r="T201" s="240"/>
      <c r="U201" s="400">
        <f>SUM(T201*E201*F201*H201*J201*$U$10)</f>
        <v>0</v>
      </c>
      <c r="V201" s="240"/>
      <c r="W201" s="357">
        <f>SUM(V201*E201*F201*H201*J201*$W$10)</f>
        <v>0</v>
      </c>
      <c r="X201" s="240"/>
      <c r="Y201" s="400">
        <f>SUM(X201*E201*F201*H201*J201*$Y$10)</f>
        <v>0</v>
      </c>
      <c r="Z201" s="240"/>
      <c r="AA201" s="400">
        <f>SUM(Z201*E201*F201*H201*J201*$AA$10)</f>
        <v>0</v>
      </c>
      <c r="AB201" s="240"/>
      <c r="AC201" s="400">
        <f>SUM(AB201*E201*F201*H201*J201*$AC$10)</f>
        <v>0</v>
      </c>
      <c r="AD201" s="240"/>
      <c r="AE201" s="400">
        <f>SUM(AD201*E201*F201*H201*K201*$AE$10)</f>
        <v>0</v>
      </c>
      <c r="AF201" s="240"/>
      <c r="AG201" s="400">
        <f>SUM(AF201*E201*F201*H201*K201*$AG$10)</f>
        <v>0</v>
      </c>
      <c r="AH201" s="240"/>
      <c r="AI201" s="400">
        <f>SUM(AH201*E201*F201*H201*J201*$AI$10)</f>
        <v>0</v>
      </c>
      <c r="AJ201" s="91"/>
      <c r="AK201" s="357">
        <f>SUM(AJ201*E201*F201*H201*J201*$AK$10)</f>
        <v>0</v>
      </c>
      <c r="AL201" s="240"/>
      <c r="AM201" s="400">
        <f>SUM(AL201*E201*F201*H201*J201*$AM$10)</f>
        <v>0</v>
      </c>
      <c r="AN201" s="240"/>
      <c r="AO201" s="400">
        <f>SUM(AN201*E201*F201*H201*J201*$AO$10)</f>
        <v>0</v>
      </c>
      <c r="AP201" s="240"/>
      <c r="AQ201" s="400">
        <f>SUM(E201*F201*H201*J201*AP201*$AQ$10)</f>
        <v>0</v>
      </c>
      <c r="AR201" s="240"/>
      <c r="AS201" s="400">
        <f>SUM(AR201*E201*F201*H201*J201*$AS$10)</f>
        <v>0</v>
      </c>
      <c r="AT201" s="240"/>
      <c r="AU201" s="400">
        <f>SUM(AT201*E201*F201*H201*J201*$AU$10)</f>
        <v>0</v>
      </c>
      <c r="AV201" s="240"/>
      <c r="AW201" s="357">
        <f>SUM(AV201*E201*F201*H201*J201*$AW$10)</f>
        <v>0</v>
      </c>
      <c r="AX201" s="240"/>
      <c r="AY201" s="400">
        <f>SUM(AX201*E201*F201*H201*J201*$AY$10)</f>
        <v>0</v>
      </c>
      <c r="AZ201" s="240"/>
      <c r="BA201" s="400">
        <f>SUM(AZ201*E201*F201*H201*J201*$BA$10)</f>
        <v>0</v>
      </c>
      <c r="BB201" s="240"/>
      <c r="BC201" s="400">
        <f>SUM(BB201*E201*F201*H201*J201*$BC$10)</f>
        <v>0</v>
      </c>
      <c r="BD201" s="240"/>
      <c r="BE201" s="400">
        <f>SUM(BD201*E201*F201*H201*J201*$BE$10)</f>
        <v>0</v>
      </c>
      <c r="BF201" s="240"/>
      <c r="BG201" s="400">
        <f>BF201*E201*F201*H201*J201*$BG$10</f>
        <v>0</v>
      </c>
      <c r="BH201" s="240"/>
      <c r="BI201" s="400">
        <f>BH201*E201*F201*H201*J201*$BI$10</f>
        <v>0</v>
      </c>
      <c r="BJ201" s="240"/>
      <c r="BK201" s="400">
        <f>BJ201*E201*F201*H201*J201*$BK$10</f>
        <v>0</v>
      </c>
      <c r="BL201" s="240"/>
      <c r="BM201" s="400">
        <f>SUM(BL201*E201*F201*H201*J201*$BM$10)</f>
        <v>0</v>
      </c>
      <c r="BN201" s="240"/>
      <c r="BO201" s="400">
        <f>SUM(BN201*E201*F201*H201*J201*$BO$10)</f>
        <v>0</v>
      </c>
      <c r="BP201" s="240"/>
      <c r="BQ201" s="400">
        <f>SUM(BP201*E201*F201*H201*J201*$BQ$10)</f>
        <v>0</v>
      </c>
      <c r="BR201" s="240"/>
      <c r="BS201" s="400">
        <f>SUM(BR201*E201*F201*H201*J201*$BS$10)</f>
        <v>0</v>
      </c>
      <c r="BT201" s="240"/>
      <c r="BU201" s="400">
        <f>SUM(BT201*E201*F201*H201*J201*$BU$10)</f>
        <v>0</v>
      </c>
      <c r="BV201" s="89"/>
      <c r="BW201" s="329">
        <f>BV201*E201*F201*H201*J201*$BW$10</f>
        <v>0</v>
      </c>
      <c r="BX201" s="240"/>
      <c r="BY201" s="400">
        <f>SUM(BX201*E201*F201*H201*J201*$BY$10)</f>
        <v>0</v>
      </c>
      <c r="BZ201" s="240"/>
      <c r="CA201" s="400">
        <f>SUM(BZ201*E201*F201*H201*J201*$CA$10)</f>
        <v>0</v>
      </c>
      <c r="CB201" s="240"/>
      <c r="CC201" s="400">
        <f>SUM(CB201*E201*F201*H201*J201*$CC$10)</f>
        <v>0</v>
      </c>
      <c r="CD201" s="240"/>
      <c r="CE201" s="400">
        <f>SUM(CD201*E201*F201*H201*J201*$CE$10)</f>
        <v>0</v>
      </c>
      <c r="CF201" s="240"/>
      <c r="CG201" s="400">
        <f>CF201*E201*F201*H201*J201*$CG$10</f>
        <v>0</v>
      </c>
      <c r="CH201" s="240"/>
      <c r="CI201" s="400">
        <f>SUM(CH201*E201*F201*H201*J201*$CI$10)</f>
        <v>0</v>
      </c>
      <c r="CJ201" s="240"/>
      <c r="CK201" s="400">
        <f>SUM(CJ201*E201*F201*H201*K201*$CK$10)</f>
        <v>0</v>
      </c>
      <c r="CL201" s="240"/>
      <c r="CM201" s="400">
        <f>SUM(CL201*E201*F201*H201*K201*$CM$10)</f>
        <v>0</v>
      </c>
      <c r="CN201" s="240"/>
      <c r="CO201" s="400">
        <f>SUM(CN201*E201*F201*H201*K201*$CO$10)</f>
        <v>0</v>
      </c>
      <c r="CP201" s="240"/>
      <c r="CQ201" s="400">
        <f>SUM(CP201*E201*F201*H201*K201*$CQ$10)</f>
        <v>0</v>
      </c>
      <c r="CR201" s="240"/>
      <c r="CS201" s="400">
        <f>SUM(CR201*E201*F201*H201*K201*$CS$10)</f>
        <v>0</v>
      </c>
      <c r="CT201" s="240"/>
      <c r="CU201" s="400">
        <f>SUM(CT201*E201*F201*H201*K201*$CU$10)</f>
        <v>0</v>
      </c>
      <c r="CV201" s="240"/>
      <c r="CW201" s="400">
        <f>SUM(CV201*E201*F201*H201*K201*$CW$10)</f>
        <v>0</v>
      </c>
      <c r="CX201" s="240"/>
      <c r="CY201" s="400">
        <f>SUM(CX201*E201*F201*H201*K201*$CY$10)</f>
        <v>0</v>
      </c>
      <c r="CZ201" s="240"/>
      <c r="DA201" s="400">
        <f>SUM(CZ201*E201*F201*H201*K201*$DA$10)</f>
        <v>0</v>
      </c>
      <c r="DB201" s="240"/>
      <c r="DC201" s="400">
        <f>SUM(DB201*E201*F201*H201*K201*$DC$10)</f>
        <v>0</v>
      </c>
      <c r="DD201" s="240"/>
      <c r="DE201" s="400">
        <f>SUM(DD201*E201*F201*H201*K201*$DE$10)</f>
        <v>0</v>
      </c>
      <c r="DF201" s="240"/>
      <c r="DG201" s="400">
        <f>SUM(DF201*E201*F201*H201*K201*$DG$10)</f>
        <v>0</v>
      </c>
      <c r="DH201" s="240"/>
      <c r="DI201" s="400">
        <f>SUM(DH201*E201*F201*H201*K201*$DI$10)</f>
        <v>0</v>
      </c>
      <c r="DJ201" s="240"/>
      <c r="DK201" s="400">
        <f>SUM(DJ201*E201*F201*H201*K201*$DK$10)</f>
        <v>0</v>
      </c>
      <c r="DL201" s="240"/>
      <c r="DM201" s="400">
        <f>SUM(DL201*E201*F201*H201*K201*$DM$10)</f>
        <v>0</v>
      </c>
      <c r="DN201" s="97"/>
      <c r="DO201" s="400">
        <f t="shared" si="548"/>
        <v>0</v>
      </c>
      <c r="DP201" s="240"/>
      <c r="DQ201" s="400">
        <f>SUM(DP201*E201*F201*H201*K201*$DQ$10)</f>
        <v>0</v>
      </c>
      <c r="DR201" s="240"/>
      <c r="DS201" s="400">
        <f>SUM(DR201*E201*F201*H201*K201*$DS$10)</f>
        <v>0</v>
      </c>
      <c r="DT201" s="240"/>
      <c r="DU201" s="400">
        <f>SUM(DT201*E201*F201*H201*L201*$DU$10)</f>
        <v>0</v>
      </c>
      <c r="DV201" s="240"/>
      <c r="DW201" s="400">
        <f>SUM(DV201*E201*F201*H201*M201*$DW$10)</f>
        <v>0</v>
      </c>
      <c r="DX201" s="240"/>
      <c r="DY201" s="400">
        <f>SUM(DX201*E201*F201*H201*J201*$DY$10)</f>
        <v>0</v>
      </c>
      <c r="DZ201" s="240"/>
      <c r="EA201" s="400">
        <f>SUM(DZ201*E201*F201*H201*J201*$EA$10)</f>
        <v>0</v>
      </c>
      <c r="EB201" s="240"/>
      <c r="EC201" s="400">
        <f>SUM(EB201*E201*F201*H201*J201*$EC$10)</f>
        <v>0</v>
      </c>
      <c r="ED201" s="240"/>
      <c r="EE201" s="400">
        <f>SUM(ED201*E201*F201*H201*J201*$EE$10)</f>
        <v>0</v>
      </c>
      <c r="EF201" s="97"/>
      <c r="EG201" s="400">
        <f>EF201*E201*F201*H201*J201*$EG$10</f>
        <v>0</v>
      </c>
      <c r="EH201" s="97">
        <v>100</v>
      </c>
      <c r="EI201" s="400">
        <f t="shared" si="549"/>
        <v>3677463.9999999995</v>
      </c>
      <c r="EJ201" s="97"/>
      <c r="EK201" s="400"/>
      <c r="EL201" s="402">
        <f t="shared" si="550"/>
        <v>100</v>
      </c>
      <c r="EM201" s="402">
        <f t="shared" si="550"/>
        <v>3677463.9999999995</v>
      </c>
    </row>
    <row r="202" spans="1:143" s="228" customFormat="1" ht="60" x14ac:dyDescent="0.25">
      <c r="A202" s="91"/>
      <c r="B202" s="91">
        <v>144</v>
      </c>
      <c r="C202" s="245" t="s">
        <v>1186</v>
      </c>
      <c r="D202" s="129" t="s">
        <v>1187</v>
      </c>
      <c r="E202" s="428">
        <v>13540</v>
      </c>
      <c r="F202" s="93">
        <v>1.52</v>
      </c>
      <c r="G202" s="93"/>
      <c r="H202" s="247">
        <v>1</v>
      </c>
      <c r="I202" s="247"/>
      <c r="J202" s="130">
        <v>1.4</v>
      </c>
      <c r="K202" s="130">
        <v>1.68</v>
      </c>
      <c r="L202" s="130">
        <v>2.23</v>
      </c>
      <c r="M202" s="130">
        <v>2.57</v>
      </c>
      <c r="N202" s="240"/>
      <c r="O202" s="400">
        <f>N202*E202*F202*H202*J202*$O$10</f>
        <v>0</v>
      </c>
      <c r="P202" s="553"/>
      <c r="Q202" s="400">
        <f>P202*E202*F202*H202*J202*$Q$10</f>
        <v>0</v>
      </c>
      <c r="R202" s="240"/>
      <c r="S202" s="357">
        <f>R202*E202*F202*H202*J202*$S$10</f>
        <v>0</v>
      </c>
      <c r="T202" s="240"/>
      <c r="U202" s="400">
        <f>SUM(T202*E202*F202*H202*J202*$U$10)</f>
        <v>0</v>
      </c>
      <c r="V202" s="240"/>
      <c r="W202" s="357">
        <f>SUM(V202*E202*F202*H202*J202*$W$10)</f>
        <v>0</v>
      </c>
      <c r="X202" s="240"/>
      <c r="Y202" s="400">
        <f>SUM(X202*E202*F202*H202*J202*$Y$10)</f>
        <v>0</v>
      </c>
      <c r="Z202" s="240"/>
      <c r="AA202" s="400">
        <f>SUM(Z202*E202*F202*H202*J202*$AA$10)</f>
        <v>0</v>
      </c>
      <c r="AB202" s="240"/>
      <c r="AC202" s="400">
        <f>SUM(AB202*E202*F202*H202*J202*$AC$10)</f>
        <v>0</v>
      </c>
      <c r="AD202" s="240"/>
      <c r="AE202" s="400">
        <f>SUM(AD202*E202*F202*H202*K202*$AE$10)</f>
        <v>0</v>
      </c>
      <c r="AF202" s="240"/>
      <c r="AG202" s="400">
        <f>SUM(AF202*E202*F202*H202*K202*$AG$10)</f>
        <v>0</v>
      </c>
      <c r="AH202" s="240"/>
      <c r="AI202" s="400">
        <f>SUM(AH202*E202*F202*H202*J202*$AI$10)</f>
        <v>0</v>
      </c>
      <c r="AJ202" s="91"/>
      <c r="AK202" s="357">
        <f>SUM(AJ202*E202*F202*H202*J202*$AK$10)</f>
        <v>0</v>
      </c>
      <c r="AL202" s="240"/>
      <c r="AM202" s="400">
        <f>SUM(AL202*E202*F202*H202*J202*$AM$10)</f>
        <v>0</v>
      </c>
      <c r="AN202" s="240"/>
      <c r="AO202" s="400">
        <f>SUM(AN202*E202*F202*H202*J202*$AO$10)</f>
        <v>0</v>
      </c>
      <c r="AP202" s="240"/>
      <c r="AQ202" s="400">
        <f>SUM(E202*F202*H202*J202*AP202*$AQ$10)</f>
        <v>0</v>
      </c>
      <c r="AR202" s="240"/>
      <c r="AS202" s="400">
        <f>SUM(AR202*E202*F202*H202*J202*$AS$10)</f>
        <v>0</v>
      </c>
      <c r="AT202" s="240"/>
      <c r="AU202" s="400">
        <f>SUM(AT202*E202*F202*H202*J202*$AU$10)</f>
        <v>0</v>
      </c>
      <c r="AV202" s="240"/>
      <c r="AW202" s="357">
        <f>SUM(AV202*E202*F202*H202*J202*$AW$10)</f>
        <v>0</v>
      </c>
      <c r="AX202" s="240"/>
      <c r="AY202" s="400">
        <f>SUM(AX202*E202*F202*H202*J202*$AY$10)</f>
        <v>0</v>
      </c>
      <c r="AZ202" s="240"/>
      <c r="BA202" s="400">
        <f>SUM(AZ202*E202*F202*H202*J202*$BA$10)</f>
        <v>0</v>
      </c>
      <c r="BB202" s="240"/>
      <c r="BC202" s="400">
        <f>SUM(BB202*E202*F202*H202*J202*$BC$10)</f>
        <v>0</v>
      </c>
      <c r="BD202" s="240"/>
      <c r="BE202" s="400">
        <f>SUM(BD202*E202*F202*H202*J202*$BE$10)</f>
        <v>0</v>
      </c>
      <c r="BF202" s="240"/>
      <c r="BG202" s="400">
        <f>BF202*E202*F202*H202*J202*$BG$10</f>
        <v>0</v>
      </c>
      <c r="BH202" s="240"/>
      <c r="BI202" s="400">
        <f>BH202*E202*F202*H202*J202*$BI$10</f>
        <v>0</v>
      </c>
      <c r="BJ202" s="240"/>
      <c r="BK202" s="400">
        <f>BJ202*E202*F202*H202*J202*$BK$10</f>
        <v>0</v>
      </c>
      <c r="BL202" s="240"/>
      <c r="BM202" s="400">
        <f>SUM(BL202*E202*F202*H202*J202*$BM$10)</f>
        <v>0</v>
      </c>
      <c r="BN202" s="240"/>
      <c r="BO202" s="400">
        <f>SUM(BN202*E202*F202*H202*J202*$BO$10)</f>
        <v>0</v>
      </c>
      <c r="BP202" s="240"/>
      <c r="BQ202" s="400">
        <f>SUM(BP202*E202*F202*H202*J202*$BQ$10)</f>
        <v>0</v>
      </c>
      <c r="BR202" s="240"/>
      <c r="BS202" s="400">
        <f>SUM(BR202*E202*F202*H202*J202*$BS$10)</f>
        <v>0</v>
      </c>
      <c r="BT202" s="240"/>
      <c r="BU202" s="400">
        <f>SUM(BT202*E202*F202*H202*J202*$BU$10)</f>
        <v>0</v>
      </c>
      <c r="BV202" s="89"/>
      <c r="BW202" s="329">
        <f>BV202*E202*F202*H202*J202*$BW$10</f>
        <v>0</v>
      </c>
      <c r="BX202" s="240"/>
      <c r="BY202" s="400">
        <f>SUM(BX202*E202*F202*H202*J202*$BY$10)</f>
        <v>0</v>
      </c>
      <c r="BZ202" s="240"/>
      <c r="CA202" s="400">
        <f>SUM(BZ202*E202*F202*H202*J202*$CA$10)</f>
        <v>0</v>
      </c>
      <c r="CB202" s="240"/>
      <c r="CC202" s="400">
        <f>SUM(CB202*E202*F202*H202*J202*$CC$10)</f>
        <v>0</v>
      </c>
      <c r="CD202" s="240"/>
      <c r="CE202" s="400">
        <f>SUM(CD202*E202*F202*H202*J202*$CE$10)</f>
        <v>0</v>
      </c>
      <c r="CF202" s="240"/>
      <c r="CG202" s="400">
        <f>CF202*E202*F202*H202*J202*$CG$10</f>
        <v>0</v>
      </c>
      <c r="CH202" s="240"/>
      <c r="CI202" s="400">
        <f>SUM(CH202*E202*F202*H202*J202*$CI$10)</f>
        <v>0</v>
      </c>
      <c r="CJ202" s="240"/>
      <c r="CK202" s="400">
        <f>SUM(CJ202*E202*F202*H202*K202*$CK$10)</f>
        <v>0</v>
      </c>
      <c r="CL202" s="240"/>
      <c r="CM202" s="400">
        <f>SUM(CL202*E202*F202*H202*K202*$CM$10)</f>
        <v>0</v>
      </c>
      <c r="CN202" s="240"/>
      <c r="CO202" s="400">
        <f>SUM(CN202*E202*F202*H202*K202*$CO$10)</f>
        <v>0</v>
      </c>
      <c r="CP202" s="240"/>
      <c r="CQ202" s="400">
        <f>SUM(CP202*E202*F202*H202*K202*$CQ$10)</f>
        <v>0</v>
      </c>
      <c r="CR202" s="240"/>
      <c r="CS202" s="400">
        <f>SUM(CR202*E202*F202*H202*K202*$CS$10)</f>
        <v>0</v>
      </c>
      <c r="CT202" s="240"/>
      <c r="CU202" s="400">
        <f>SUM(CT202*E202*F202*H202*K202*$CU$10)</f>
        <v>0</v>
      </c>
      <c r="CV202" s="240"/>
      <c r="CW202" s="400">
        <f>SUM(CV202*E202*F202*H202*K202*$CW$10)</f>
        <v>0</v>
      </c>
      <c r="CX202" s="240"/>
      <c r="CY202" s="400">
        <f>SUM(CX202*E202*F202*H202*K202*$CY$10)</f>
        <v>0</v>
      </c>
      <c r="CZ202" s="240"/>
      <c r="DA202" s="400">
        <f>SUM(CZ202*E202*F202*H202*K202*$DA$10)</f>
        <v>0</v>
      </c>
      <c r="DB202" s="240"/>
      <c r="DC202" s="400">
        <f>SUM(DB202*E202*F202*H202*K202*$DC$10)</f>
        <v>0</v>
      </c>
      <c r="DD202" s="240"/>
      <c r="DE202" s="400">
        <f>SUM(DD202*E202*F202*H202*K202*$DE$10)</f>
        <v>0</v>
      </c>
      <c r="DF202" s="240"/>
      <c r="DG202" s="400">
        <f>SUM(DF202*E202*F202*H202*K202*$DG$10)</f>
        <v>0</v>
      </c>
      <c r="DH202" s="240"/>
      <c r="DI202" s="400">
        <f>SUM(DH202*E202*F202*H202*K202*$DI$10)</f>
        <v>0</v>
      </c>
      <c r="DJ202" s="240"/>
      <c r="DK202" s="400">
        <f>SUM(DJ202*E202*F202*H202*K202*$DK$10)</f>
        <v>0</v>
      </c>
      <c r="DL202" s="240"/>
      <c r="DM202" s="400">
        <f>SUM(DL202*E202*F202*H202*K202*$DM$10)</f>
        <v>0</v>
      </c>
      <c r="DN202" s="97"/>
      <c r="DO202" s="400">
        <f t="shared" si="548"/>
        <v>0</v>
      </c>
      <c r="DP202" s="240"/>
      <c r="DQ202" s="400">
        <f>SUM(DP202*E202*F202*H202*K202*$DQ$10)</f>
        <v>0</v>
      </c>
      <c r="DR202" s="240"/>
      <c r="DS202" s="400">
        <f>SUM(DR202*E202*F202*H202*K202*$DS$10)</f>
        <v>0</v>
      </c>
      <c r="DT202" s="240"/>
      <c r="DU202" s="400">
        <f>SUM(DT202*E202*F202*H202*L202*$DU$10)</f>
        <v>0</v>
      </c>
      <c r="DV202" s="240"/>
      <c r="DW202" s="400">
        <f>SUM(DV202*E202*F202*H202*M202*$DW$10)</f>
        <v>0</v>
      </c>
      <c r="DX202" s="240"/>
      <c r="DY202" s="400">
        <f>SUM(DX202*E202*F202*H202*J202*$DY$10)</f>
        <v>0</v>
      </c>
      <c r="DZ202" s="240"/>
      <c r="EA202" s="400">
        <f>SUM(DZ202*E202*F202*H202*J202*$EA$10)</f>
        <v>0</v>
      </c>
      <c r="EB202" s="240"/>
      <c r="EC202" s="400">
        <f>SUM(EB202*E202*F202*H202*J202*$EC$10)</f>
        <v>0</v>
      </c>
      <c r="ED202" s="240"/>
      <c r="EE202" s="400">
        <f>SUM(ED202*E202*F202*H202*J202*$EE$10)</f>
        <v>0</v>
      </c>
      <c r="EF202" s="97"/>
      <c r="EG202" s="400">
        <f>EF202*E202*F202*H202*J202*$EG$10</f>
        <v>0</v>
      </c>
      <c r="EH202" s="97">
        <v>935</v>
      </c>
      <c r="EI202" s="400">
        <f t="shared" si="549"/>
        <v>26940267.199999999</v>
      </c>
      <c r="EJ202" s="97"/>
      <c r="EK202" s="400"/>
      <c r="EL202" s="402">
        <f t="shared" si="550"/>
        <v>935</v>
      </c>
      <c r="EM202" s="402">
        <f t="shared" si="550"/>
        <v>26940267.199999999</v>
      </c>
    </row>
    <row r="203" spans="1:143" s="228" customFormat="1" ht="60" x14ac:dyDescent="0.25">
      <c r="A203" s="91"/>
      <c r="B203" s="91">
        <v>145</v>
      </c>
      <c r="C203" s="245" t="s">
        <v>1188</v>
      </c>
      <c r="D203" s="129" t="s">
        <v>884</v>
      </c>
      <c r="E203" s="428">
        <v>13540</v>
      </c>
      <c r="F203" s="93">
        <v>1.82</v>
      </c>
      <c r="G203" s="93"/>
      <c r="H203" s="247">
        <v>1</v>
      </c>
      <c r="I203" s="247"/>
      <c r="J203" s="130">
        <v>1.4</v>
      </c>
      <c r="K203" s="130">
        <v>1.68</v>
      </c>
      <c r="L203" s="130">
        <v>2.23</v>
      </c>
      <c r="M203" s="130">
        <v>2.57</v>
      </c>
      <c r="N203" s="240"/>
      <c r="O203" s="400">
        <f>N203*E203*F203*H203*J203*$O$10</f>
        <v>0</v>
      </c>
      <c r="P203" s="553"/>
      <c r="Q203" s="400">
        <f>P203*E203*F203*H203*J203*$Q$10</f>
        <v>0</v>
      </c>
      <c r="R203" s="240"/>
      <c r="S203" s="357">
        <f>R203*E203*F203*H203*J203*$S$10</f>
        <v>0</v>
      </c>
      <c r="T203" s="240"/>
      <c r="U203" s="400">
        <f>SUM(T203*E203*F203*H203*J203*$U$10)</f>
        <v>0</v>
      </c>
      <c r="V203" s="240"/>
      <c r="W203" s="357">
        <f>SUM(V203*E203*F203*H203*J203*$W$10)</f>
        <v>0</v>
      </c>
      <c r="X203" s="240"/>
      <c r="Y203" s="400">
        <f>SUM(X203*E203*F203*H203*J203*$Y$10)</f>
        <v>0</v>
      </c>
      <c r="Z203" s="240"/>
      <c r="AA203" s="400">
        <f>SUM(Z203*E203*F203*H203*J203*$AA$10)</f>
        <v>0</v>
      </c>
      <c r="AB203" s="240"/>
      <c r="AC203" s="400">
        <f>SUM(AB203*E203*F203*H203*J203*$AC$10)</f>
        <v>0</v>
      </c>
      <c r="AD203" s="240"/>
      <c r="AE203" s="400">
        <f>SUM(AD203*E203*F203*H203*K203*$AE$10)</f>
        <v>0</v>
      </c>
      <c r="AF203" s="240"/>
      <c r="AG203" s="400">
        <f>SUM(AF203*E203*F203*H203*K203*$AG$10)</f>
        <v>0</v>
      </c>
      <c r="AH203" s="240"/>
      <c r="AI203" s="400">
        <f>SUM(AH203*E203*F203*H203*J203*$AI$10)</f>
        <v>0</v>
      </c>
      <c r="AJ203" s="91"/>
      <c r="AK203" s="357">
        <f>SUM(AJ203*E203*F203*H203*J203*$AK$10)</f>
        <v>0</v>
      </c>
      <c r="AL203" s="240"/>
      <c r="AM203" s="400">
        <f>SUM(AL203*E203*F203*H203*J203*$AM$10)</f>
        <v>0</v>
      </c>
      <c r="AN203" s="240"/>
      <c r="AO203" s="400">
        <f>SUM(AN203*E203*F203*H203*J203*$AO$10)</f>
        <v>0</v>
      </c>
      <c r="AP203" s="240"/>
      <c r="AQ203" s="400">
        <f>SUM(E203*F203*H203*J203*AP203*$AQ$10)</f>
        <v>0</v>
      </c>
      <c r="AR203" s="240"/>
      <c r="AS203" s="400">
        <f>SUM(AR203*E203*F203*H203*J203*$AS$10)</f>
        <v>0</v>
      </c>
      <c r="AT203" s="240"/>
      <c r="AU203" s="400">
        <f>SUM(AT203*E203*F203*H203*J203*$AU$10)</f>
        <v>0</v>
      </c>
      <c r="AV203" s="240"/>
      <c r="AW203" s="357">
        <f>SUM(AV203*E203*F203*H203*J203*$AW$10)</f>
        <v>0</v>
      </c>
      <c r="AX203" s="240"/>
      <c r="AY203" s="400">
        <f>SUM(AX203*E203*F203*H203*J203*$AY$10)</f>
        <v>0</v>
      </c>
      <c r="AZ203" s="240"/>
      <c r="BA203" s="400">
        <f>SUM(AZ203*E203*F203*H203*J203*$BA$10)</f>
        <v>0</v>
      </c>
      <c r="BB203" s="240"/>
      <c r="BC203" s="400">
        <f>SUM(BB203*E203*F203*H203*J203*$BC$10)</f>
        <v>0</v>
      </c>
      <c r="BD203" s="240"/>
      <c r="BE203" s="400">
        <f>SUM(BD203*E203*F203*H203*J203*$BE$10)</f>
        <v>0</v>
      </c>
      <c r="BF203" s="240"/>
      <c r="BG203" s="400">
        <f>BF203*E203*F203*H203*J203*$BG$10</f>
        <v>0</v>
      </c>
      <c r="BH203" s="240"/>
      <c r="BI203" s="400">
        <f>BH203*E203*F203*H203*J203*$BI$10</f>
        <v>0</v>
      </c>
      <c r="BJ203" s="240"/>
      <c r="BK203" s="400">
        <f>BJ203*E203*F203*H203*J203*$BK$10</f>
        <v>0</v>
      </c>
      <c r="BL203" s="240"/>
      <c r="BM203" s="400">
        <f>SUM(BL203*E203*F203*H203*J203*$BM$10)</f>
        <v>0</v>
      </c>
      <c r="BN203" s="240"/>
      <c r="BO203" s="400">
        <f>SUM(BN203*E203*F203*H203*J203*$BO$10)</f>
        <v>0</v>
      </c>
      <c r="BP203" s="240"/>
      <c r="BQ203" s="400">
        <f>SUM(BP203*E203*F203*H203*J203*$BQ$10)</f>
        <v>0</v>
      </c>
      <c r="BR203" s="240"/>
      <c r="BS203" s="400">
        <f>SUM(BR203*E203*F203*H203*J203*$BS$10)</f>
        <v>0</v>
      </c>
      <c r="BT203" s="240"/>
      <c r="BU203" s="400">
        <f>SUM(BT203*E203*F203*H203*J203*$BU$10)</f>
        <v>0</v>
      </c>
      <c r="BV203" s="89"/>
      <c r="BW203" s="329">
        <f>BV203*E203*F203*H203*J203*$BW$10</f>
        <v>0</v>
      </c>
      <c r="BX203" s="240"/>
      <c r="BY203" s="400">
        <f>SUM(BX203*E203*F203*H203*J203*$BY$10)</f>
        <v>0</v>
      </c>
      <c r="BZ203" s="240"/>
      <c r="CA203" s="400">
        <f>SUM(BZ203*E203*F203*H203*J203*$CA$10)</f>
        <v>0</v>
      </c>
      <c r="CB203" s="240"/>
      <c r="CC203" s="400">
        <f>SUM(CB203*E203*F203*H203*J203*$CC$10)</f>
        <v>0</v>
      </c>
      <c r="CD203" s="240"/>
      <c r="CE203" s="400">
        <f>SUM(CD203*E203*F203*H203*J203*$CE$10)</f>
        <v>0</v>
      </c>
      <c r="CF203" s="240"/>
      <c r="CG203" s="400">
        <f>CF203*E203*F203*H203*J203*$CG$10</f>
        <v>0</v>
      </c>
      <c r="CH203" s="240"/>
      <c r="CI203" s="400">
        <f>SUM(CH203*E203*F203*H203*J203*$CI$10)</f>
        <v>0</v>
      </c>
      <c r="CJ203" s="240"/>
      <c r="CK203" s="400">
        <f>SUM(CJ203*E203*F203*H203*K203*$CK$10)</f>
        <v>0</v>
      </c>
      <c r="CL203" s="240"/>
      <c r="CM203" s="400">
        <f>SUM(CL203*E203*F203*H203*K203*$CM$10)</f>
        <v>0</v>
      </c>
      <c r="CN203" s="240"/>
      <c r="CO203" s="400">
        <f>SUM(CN203*E203*F203*H203*K203*$CO$10)</f>
        <v>0</v>
      </c>
      <c r="CP203" s="240"/>
      <c r="CQ203" s="400">
        <f>SUM(CP203*E203*F203*H203*K203*$CQ$10)</f>
        <v>0</v>
      </c>
      <c r="CR203" s="240"/>
      <c r="CS203" s="400">
        <f>SUM(CR203*E203*F203*H203*K203*$CS$10)</f>
        <v>0</v>
      </c>
      <c r="CT203" s="240"/>
      <c r="CU203" s="400">
        <f>SUM(CT203*E203*F203*H203*K203*$CU$10)</f>
        <v>0</v>
      </c>
      <c r="CV203" s="240"/>
      <c r="CW203" s="400">
        <f>SUM(CV203*E203*F203*H203*K203*$CW$10)</f>
        <v>0</v>
      </c>
      <c r="CX203" s="240"/>
      <c r="CY203" s="400">
        <f>SUM(CX203*E203*F203*H203*K203*$CY$10)</f>
        <v>0</v>
      </c>
      <c r="CZ203" s="240"/>
      <c r="DA203" s="400">
        <f>SUM(CZ203*E203*F203*H203*K203*$DA$10)</f>
        <v>0</v>
      </c>
      <c r="DB203" s="240"/>
      <c r="DC203" s="400">
        <f>SUM(DB203*E203*F203*H203*K203*$DC$10)</f>
        <v>0</v>
      </c>
      <c r="DD203" s="240"/>
      <c r="DE203" s="400">
        <f>SUM(DD203*E203*F203*H203*K203*$DE$10)</f>
        <v>0</v>
      </c>
      <c r="DF203" s="240"/>
      <c r="DG203" s="400">
        <f>SUM(DF203*E203*F203*H203*K203*$DG$10)</f>
        <v>0</v>
      </c>
      <c r="DH203" s="240"/>
      <c r="DI203" s="400">
        <f>SUM(DH203*E203*F203*H203*K203*$DI$10)</f>
        <v>0</v>
      </c>
      <c r="DJ203" s="240"/>
      <c r="DK203" s="400">
        <f>SUM(DJ203*E203*F203*H203*K203*$DK$10)</f>
        <v>0</v>
      </c>
      <c r="DL203" s="240"/>
      <c r="DM203" s="400">
        <f>SUM(DL203*E203*F203*H203*K203*$DM$10)</f>
        <v>0</v>
      </c>
      <c r="DN203" s="240"/>
      <c r="DO203" s="400">
        <f t="shared" si="548"/>
        <v>0</v>
      </c>
      <c r="DP203" s="240"/>
      <c r="DQ203" s="400">
        <f>SUM(DP203*E203*F203*H203*K203*$DQ$10)</f>
        <v>0</v>
      </c>
      <c r="DR203" s="240"/>
      <c r="DS203" s="400">
        <f>SUM(DR203*E203*F203*H203*K203*$DS$10)</f>
        <v>0</v>
      </c>
      <c r="DT203" s="240"/>
      <c r="DU203" s="400">
        <f>SUM(DT203*E203*F203*H203*L203*$DU$10)</f>
        <v>0</v>
      </c>
      <c r="DV203" s="240"/>
      <c r="DW203" s="400">
        <f>SUM(DV203*E203*F203*H203*M203*$DW$10)</f>
        <v>0</v>
      </c>
      <c r="DX203" s="240"/>
      <c r="DY203" s="400">
        <f>SUM(DX203*E203*F203*H203*J203*$DY$10)</f>
        <v>0</v>
      </c>
      <c r="DZ203" s="240"/>
      <c r="EA203" s="400">
        <f>SUM(DZ203*E203*F203*H203*J203*$EA$10)</f>
        <v>0</v>
      </c>
      <c r="EB203" s="240"/>
      <c r="EC203" s="400">
        <f>SUM(EB203*E203*F203*H203*J203*$EC$10)</f>
        <v>0</v>
      </c>
      <c r="ED203" s="240"/>
      <c r="EE203" s="400">
        <f>SUM(ED203*E203*F203*H203*J203*$EE$10)</f>
        <v>0</v>
      </c>
      <c r="EF203" s="97"/>
      <c r="EG203" s="400">
        <f>EF203*E203*F203*H203*J203*$EG$10</f>
        <v>0</v>
      </c>
      <c r="EH203" s="97">
        <v>210</v>
      </c>
      <c r="EI203" s="400">
        <f t="shared" si="549"/>
        <v>7244983.1999999993</v>
      </c>
      <c r="EJ203" s="97"/>
      <c r="EK203" s="400"/>
      <c r="EL203" s="402">
        <f t="shared" si="550"/>
        <v>210</v>
      </c>
      <c r="EM203" s="402">
        <f t="shared" si="550"/>
        <v>7244983.1999999993</v>
      </c>
    </row>
    <row r="204" spans="1:143" s="228" customFormat="1" ht="30" x14ac:dyDescent="0.25">
      <c r="A204" s="91"/>
      <c r="B204" s="91">
        <v>146</v>
      </c>
      <c r="C204" s="245" t="s">
        <v>1189</v>
      </c>
      <c r="D204" s="129" t="s">
        <v>1190</v>
      </c>
      <c r="E204" s="428">
        <v>13540</v>
      </c>
      <c r="F204" s="93">
        <v>1.39</v>
      </c>
      <c r="G204" s="93"/>
      <c r="H204" s="247">
        <v>1</v>
      </c>
      <c r="I204" s="247"/>
      <c r="J204" s="130">
        <v>1.4</v>
      </c>
      <c r="K204" s="130">
        <v>1.68</v>
      </c>
      <c r="L204" s="130">
        <v>2.23</v>
      </c>
      <c r="M204" s="130">
        <v>2.57</v>
      </c>
      <c r="N204" s="240"/>
      <c r="O204" s="400"/>
      <c r="P204" s="553"/>
      <c r="Q204" s="400"/>
      <c r="R204" s="240"/>
      <c r="S204" s="357"/>
      <c r="T204" s="240"/>
      <c r="U204" s="400"/>
      <c r="V204" s="240"/>
      <c r="W204" s="357"/>
      <c r="X204" s="240"/>
      <c r="Y204" s="400"/>
      <c r="Z204" s="240"/>
      <c r="AA204" s="400"/>
      <c r="AB204" s="240"/>
      <c r="AC204" s="400"/>
      <c r="AD204" s="240"/>
      <c r="AE204" s="400"/>
      <c r="AF204" s="240"/>
      <c r="AG204" s="400"/>
      <c r="AH204" s="240"/>
      <c r="AI204" s="400"/>
      <c r="AJ204" s="91"/>
      <c r="AK204" s="357"/>
      <c r="AL204" s="240"/>
      <c r="AM204" s="400"/>
      <c r="AN204" s="240"/>
      <c r="AO204" s="400"/>
      <c r="AP204" s="240"/>
      <c r="AQ204" s="400"/>
      <c r="AR204" s="240"/>
      <c r="AS204" s="400"/>
      <c r="AT204" s="240"/>
      <c r="AU204" s="400"/>
      <c r="AV204" s="240"/>
      <c r="AW204" s="357"/>
      <c r="AX204" s="240"/>
      <c r="AY204" s="400"/>
      <c r="AZ204" s="240"/>
      <c r="BA204" s="400"/>
      <c r="BB204" s="240"/>
      <c r="BC204" s="400"/>
      <c r="BD204" s="240"/>
      <c r="BE204" s="400"/>
      <c r="BF204" s="240"/>
      <c r="BG204" s="400"/>
      <c r="BH204" s="240"/>
      <c r="BI204" s="400"/>
      <c r="BJ204" s="240"/>
      <c r="BK204" s="400"/>
      <c r="BL204" s="240"/>
      <c r="BM204" s="400"/>
      <c r="BN204" s="240"/>
      <c r="BO204" s="400"/>
      <c r="BP204" s="240"/>
      <c r="BQ204" s="400"/>
      <c r="BR204" s="240"/>
      <c r="BS204" s="400"/>
      <c r="BT204" s="240"/>
      <c r="BU204" s="400"/>
      <c r="BV204" s="89"/>
      <c r="BW204" s="329"/>
      <c r="BX204" s="240"/>
      <c r="BY204" s="400"/>
      <c r="BZ204" s="240"/>
      <c r="CA204" s="400"/>
      <c r="CB204" s="240"/>
      <c r="CC204" s="400"/>
      <c r="CD204" s="240"/>
      <c r="CE204" s="400"/>
      <c r="CF204" s="240"/>
      <c r="CG204" s="400"/>
      <c r="CH204" s="240"/>
      <c r="CI204" s="400"/>
      <c r="CJ204" s="240"/>
      <c r="CK204" s="400"/>
      <c r="CL204" s="240"/>
      <c r="CM204" s="400"/>
      <c r="CN204" s="240"/>
      <c r="CO204" s="400"/>
      <c r="CP204" s="240"/>
      <c r="CQ204" s="400"/>
      <c r="CR204" s="240"/>
      <c r="CS204" s="400"/>
      <c r="CT204" s="240"/>
      <c r="CU204" s="400"/>
      <c r="CV204" s="240"/>
      <c r="CW204" s="400"/>
      <c r="CX204" s="240"/>
      <c r="CY204" s="400"/>
      <c r="CZ204" s="240"/>
      <c r="DA204" s="400"/>
      <c r="DB204" s="240"/>
      <c r="DC204" s="400"/>
      <c r="DD204" s="240"/>
      <c r="DE204" s="400"/>
      <c r="DF204" s="240"/>
      <c r="DG204" s="400"/>
      <c r="DH204" s="240"/>
      <c r="DI204" s="400"/>
      <c r="DJ204" s="240"/>
      <c r="DK204" s="400"/>
      <c r="DL204" s="240"/>
      <c r="DM204" s="400"/>
      <c r="DN204" s="240"/>
      <c r="DO204" s="400">
        <f t="shared" si="548"/>
        <v>0</v>
      </c>
      <c r="DP204" s="240"/>
      <c r="DQ204" s="400"/>
      <c r="DR204" s="240"/>
      <c r="DS204" s="400"/>
      <c r="DT204" s="240"/>
      <c r="DU204" s="400"/>
      <c r="DV204" s="240"/>
      <c r="DW204" s="400"/>
      <c r="DX204" s="240"/>
      <c r="DY204" s="400"/>
      <c r="DZ204" s="240"/>
      <c r="EA204" s="400"/>
      <c r="EB204" s="240"/>
      <c r="EC204" s="400"/>
      <c r="ED204" s="240"/>
      <c r="EE204" s="400"/>
      <c r="EF204" s="97"/>
      <c r="EG204" s="400"/>
      <c r="EH204" s="97">
        <v>32</v>
      </c>
      <c r="EI204" s="400">
        <f t="shared" si="549"/>
        <v>843162.87999999989</v>
      </c>
      <c r="EJ204" s="97"/>
      <c r="EK204" s="400"/>
      <c r="EL204" s="402">
        <f t="shared" si="550"/>
        <v>32</v>
      </c>
      <c r="EM204" s="402">
        <f t="shared" si="550"/>
        <v>843162.87999999989</v>
      </c>
    </row>
    <row r="205" spans="1:143" s="228" customFormat="1" ht="30" x14ac:dyDescent="0.25">
      <c r="A205" s="91"/>
      <c r="B205" s="91">
        <v>147</v>
      </c>
      <c r="C205" s="245" t="s">
        <v>1191</v>
      </c>
      <c r="D205" s="129" t="s">
        <v>890</v>
      </c>
      <c r="E205" s="428">
        <v>13540</v>
      </c>
      <c r="F205" s="93">
        <v>1.67</v>
      </c>
      <c r="G205" s="93"/>
      <c r="H205" s="247">
        <v>1</v>
      </c>
      <c r="I205" s="247"/>
      <c r="J205" s="130">
        <v>1.4</v>
      </c>
      <c r="K205" s="130">
        <v>1.68</v>
      </c>
      <c r="L205" s="130">
        <v>2.23</v>
      </c>
      <c r="M205" s="130">
        <v>2.57</v>
      </c>
      <c r="N205" s="240"/>
      <c r="O205" s="400"/>
      <c r="P205" s="553"/>
      <c r="Q205" s="400"/>
      <c r="R205" s="240"/>
      <c r="S205" s="357"/>
      <c r="T205" s="240"/>
      <c r="U205" s="400"/>
      <c r="V205" s="240"/>
      <c r="W205" s="357"/>
      <c r="X205" s="240"/>
      <c r="Y205" s="400"/>
      <c r="Z205" s="240"/>
      <c r="AA205" s="400"/>
      <c r="AB205" s="240"/>
      <c r="AC205" s="400"/>
      <c r="AD205" s="240"/>
      <c r="AE205" s="400"/>
      <c r="AF205" s="240"/>
      <c r="AG205" s="400"/>
      <c r="AH205" s="240"/>
      <c r="AI205" s="400"/>
      <c r="AJ205" s="91"/>
      <c r="AK205" s="357"/>
      <c r="AL205" s="240"/>
      <c r="AM205" s="400"/>
      <c r="AN205" s="240"/>
      <c r="AO205" s="400"/>
      <c r="AP205" s="240"/>
      <c r="AQ205" s="400"/>
      <c r="AR205" s="240"/>
      <c r="AS205" s="400"/>
      <c r="AT205" s="240"/>
      <c r="AU205" s="400"/>
      <c r="AV205" s="240"/>
      <c r="AW205" s="357"/>
      <c r="AX205" s="240"/>
      <c r="AY205" s="400"/>
      <c r="AZ205" s="240"/>
      <c r="BA205" s="400"/>
      <c r="BB205" s="240"/>
      <c r="BC205" s="400"/>
      <c r="BD205" s="240"/>
      <c r="BE205" s="400"/>
      <c r="BF205" s="240"/>
      <c r="BG205" s="400"/>
      <c r="BH205" s="240"/>
      <c r="BI205" s="400"/>
      <c r="BJ205" s="240"/>
      <c r="BK205" s="400"/>
      <c r="BL205" s="240"/>
      <c r="BM205" s="400"/>
      <c r="BN205" s="240"/>
      <c r="BO205" s="400"/>
      <c r="BP205" s="240"/>
      <c r="BQ205" s="400"/>
      <c r="BR205" s="240"/>
      <c r="BS205" s="400"/>
      <c r="BT205" s="240"/>
      <c r="BU205" s="400"/>
      <c r="BV205" s="89"/>
      <c r="BW205" s="329"/>
      <c r="BX205" s="240"/>
      <c r="BY205" s="400"/>
      <c r="BZ205" s="240"/>
      <c r="CA205" s="400"/>
      <c r="CB205" s="240"/>
      <c r="CC205" s="400"/>
      <c r="CD205" s="240"/>
      <c r="CE205" s="400"/>
      <c r="CF205" s="240"/>
      <c r="CG205" s="400"/>
      <c r="CH205" s="240"/>
      <c r="CI205" s="400"/>
      <c r="CJ205" s="240"/>
      <c r="CK205" s="400"/>
      <c r="CL205" s="240"/>
      <c r="CM205" s="400"/>
      <c r="CN205" s="240"/>
      <c r="CO205" s="400"/>
      <c r="CP205" s="240"/>
      <c r="CQ205" s="400"/>
      <c r="CR205" s="240"/>
      <c r="CS205" s="400"/>
      <c r="CT205" s="240"/>
      <c r="CU205" s="400"/>
      <c r="CV205" s="240"/>
      <c r="CW205" s="400"/>
      <c r="CX205" s="240"/>
      <c r="CY205" s="400"/>
      <c r="CZ205" s="240"/>
      <c r="DA205" s="400"/>
      <c r="DB205" s="240"/>
      <c r="DC205" s="400"/>
      <c r="DD205" s="240"/>
      <c r="DE205" s="400"/>
      <c r="DF205" s="240"/>
      <c r="DG205" s="400"/>
      <c r="DH205" s="240"/>
      <c r="DI205" s="400"/>
      <c r="DJ205" s="240"/>
      <c r="DK205" s="400"/>
      <c r="DL205" s="240"/>
      <c r="DM205" s="400"/>
      <c r="DN205" s="240"/>
      <c r="DO205" s="400">
        <f t="shared" si="548"/>
        <v>0</v>
      </c>
      <c r="DP205" s="240"/>
      <c r="DQ205" s="400"/>
      <c r="DR205" s="240"/>
      <c r="DS205" s="400"/>
      <c r="DT205" s="240"/>
      <c r="DU205" s="400"/>
      <c r="DV205" s="240"/>
      <c r="DW205" s="400"/>
      <c r="DX205" s="240"/>
      <c r="DY205" s="400"/>
      <c r="DZ205" s="240"/>
      <c r="EA205" s="400"/>
      <c r="EB205" s="240"/>
      <c r="EC205" s="400"/>
      <c r="ED205" s="240"/>
      <c r="EE205" s="400"/>
      <c r="EF205" s="97"/>
      <c r="EG205" s="400"/>
      <c r="EH205" s="97">
        <v>118</v>
      </c>
      <c r="EI205" s="400">
        <f t="shared" si="549"/>
        <v>3735469.3599999994</v>
      </c>
      <c r="EJ205" s="97"/>
      <c r="EK205" s="400"/>
      <c r="EL205" s="402">
        <f t="shared" si="550"/>
        <v>118</v>
      </c>
      <c r="EM205" s="402">
        <f t="shared" si="550"/>
        <v>3735469.3599999994</v>
      </c>
    </row>
    <row r="206" spans="1:143" s="228" customFormat="1" ht="45" x14ac:dyDescent="0.25">
      <c r="A206" s="91"/>
      <c r="B206" s="91">
        <v>148</v>
      </c>
      <c r="C206" s="245" t="s">
        <v>1192</v>
      </c>
      <c r="D206" s="129" t="s">
        <v>1193</v>
      </c>
      <c r="E206" s="428">
        <v>13540</v>
      </c>
      <c r="F206" s="93">
        <v>0.85</v>
      </c>
      <c r="G206" s="93"/>
      <c r="H206" s="247">
        <v>1</v>
      </c>
      <c r="I206" s="247"/>
      <c r="J206" s="130">
        <v>1.4</v>
      </c>
      <c r="K206" s="130">
        <v>1.68</v>
      </c>
      <c r="L206" s="130">
        <v>2.23</v>
      </c>
      <c r="M206" s="130">
        <v>2.57</v>
      </c>
      <c r="N206" s="240"/>
      <c r="O206" s="400">
        <f t="shared" ref="O206:O211" si="551">N206*E206*F206*H206*J206*$O$10</f>
        <v>0</v>
      </c>
      <c r="P206" s="553"/>
      <c r="Q206" s="400">
        <f t="shared" ref="Q206:Q211" si="552">P206*E206*F206*H206*J206*$Q$10</f>
        <v>0</v>
      </c>
      <c r="R206" s="240"/>
      <c r="S206" s="357">
        <f t="shared" ref="S206:S211" si="553">R206*E206*F206*H206*J206*$S$10</f>
        <v>0</v>
      </c>
      <c r="T206" s="240"/>
      <c r="U206" s="400">
        <f t="shared" ref="U206:U211" si="554">SUM(T206*E206*F206*H206*J206*$U$10)</f>
        <v>0</v>
      </c>
      <c r="V206" s="240"/>
      <c r="W206" s="357">
        <f t="shared" ref="W206:W211" si="555">SUM(V206*E206*F206*H206*J206*$W$10)</f>
        <v>0</v>
      </c>
      <c r="X206" s="240"/>
      <c r="Y206" s="400">
        <f t="shared" ref="Y206:Y211" si="556">SUM(X206*E206*F206*H206*J206*$Y$10)</f>
        <v>0</v>
      </c>
      <c r="Z206" s="240"/>
      <c r="AA206" s="400">
        <f t="shared" ref="AA206:AA211" si="557">SUM(Z206*E206*F206*H206*J206*$AA$10)</f>
        <v>0</v>
      </c>
      <c r="AB206" s="240"/>
      <c r="AC206" s="400">
        <f t="shared" ref="AC206:AC211" si="558">SUM(AB206*E206*F206*H206*J206*$AC$10)</f>
        <v>0</v>
      </c>
      <c r="AD206" s="240"/>
      <c r="AE206" s="400">
        <f t="shared" ref="AE206:AE211" si="559">SUM(AD206*E206*F206*H206*K206*$AE$10)</f>
        <v>0</v>
      </c>
      <c r="AF206" s="240"/>
      <c r="AG206" s="400">
        <f t="shared" ref="AG206:AG211" si="560">SUM(AF206*E206*F206*H206*K206*$AG$10)</f>
        <v>0</v>
      </c>
      <c r="AH206" s="240"/>
      <c r="AI206" s="400">
        <f t="shared" ref="AI206:AI211" si="561">SUM(AH206*E206*F206*H206*J206*$AI$10)</f>
        <v>0</v>
      </c>
      <c r="AJ206" s="91"/>
      <c r="AK206" s="357">
        <f t="shared" ref="AK206:AK211" si="562">SUM(AJ206*E206*F206*H206*J206*$AK$10)</f>
        <v>0</v>
      </c>
      <c r="AL206" s="240"/>
      <c r="AM206" s="400">
        <f t="shared" ref="AM206:AM211" si="563">SUM(AL206*E206*F206*H206*J206*$AM$10)</f>
        <v>0</v>
      </c>
      <c r="AN206" s="240"/>
      <c r="AO206" s="400">
        <f t="shared" ref="AO206:AO211" si="564">SUM(AN206*E206*F206*H206*J206*$AO$10)</f>
        <v>0</v>
      </c>
      <c r="AP206" s="240"/>
      <c r="AQ206" s="400">
        <f t="shared" ref="AQ206:AQ211" si="565">SUM(E206*F206*H206*J206*AP206*$AQ$10)</f>
        <v>0</v>
      </c>
      <c r="AR206" s="240"/>
      <c r="AS206" s="400">
        <f t="shared" ref="AS206:AS211" si="566">SUM(AR206*E206*F206*H206*J206*$AS$10)</f>
        <v>0</v>
      </c>
      <c r="AT206" s="240"/>
      <c r="AU206" s="400">
        <f t="shared" ref="AU206:AU211" si="567">SUM(AT206*E206*F206*H206*J206*$AU$10)</f>
        <v>0</v>
      </c>
      <c r="AV206" s="240"/>
      <c r="AW206" s="357">
        <f t="shared" ref="AW206:AW211" si="568">SUM(AV206*E206*F206*H206*J206*$AW$10)</f>
        <v>0</v>
      </c>
      <c r="AX206" s="240"/>
      <c r="AY206" s="400">
        <f t="shared" ref="AY206:AY211" si="569">SUM(AX206*E206*F206*H206*J206*$AY$10)</f>
        <v>0</v>
      </c>
      <c r="AZ206" s="240"/>
      <c r="BA206" s="400">
        <f t="shared" ref="BA206:BA211" si="570">SUM(AZ206*E206*F206*H206*J206*$BA$10)</f>
        <v>0</v>
      </c>
      <c r="BB206" s="240"/>
      <c r="BC206" s="400">
        <f t="shared" ref="BC206:BC211" si="571">SUM(BB206*E206*F206*H206*J206*$BC$10)</f>
        <v>0</v>
      </c>
      <c r="BD206" s="240"/>
      <c r="BE206" s="400">
        <f t="shared" ref="BE206:BE211" si="572">SUM(BD206*E206*F206*H206*J206*$BE$10)</f>
        <v>0</v>
      </c>
      <c r="BF206" s="240"/>
      <c r="BG206" s="400">
        <f t="shared" ref="BG206:BG211" si="573">BF206*E206*F206*H206*J206*$BG$10</f>
        <v>0</v>
      </c>
      <c r="BH206" s="240"/>
      <c r="BI206" s="400">
        <f t="shared" ref="BI206:BI211" si="574">BH206*E206*F206*H206*J206*$BI$10</f>
        <v>0</v>
      </c>
      <c r="BJ206" s="240"/>
      <c r="BK206" s="400">
        <f t="shared" ref="BK206:BK211" si="575">BJ206*E206*F206*H206*J206*$BK$10</f>
        <v>0</v>
      </c>
      <c r="BL206" s="240"/>
      <c r="BM206" s="400">
        <f t="shared" ref="BM206:BM211" si="576">SUM(BL206*E206*F206*H206*J206*$BM$10)</f>
        <v>0</v>
      </c>
      <c r="BN206" s="240"/>
      <c r="BO206" s="400">
        <f t="shared" ref="BO206:BO211" si="577">SUM(BN206*E206*F206*H206*J206*$BO$10)</f>
        <v>0</v>
      </c>
      <c r="BP206" s="240"/>
      <c r="BQ206" s="400">
        <f t="shared" ref="BQ206:BQ211" si="578">SUM(BP206*E206*F206*H206*J206*$BQ$10)</f>
        <v>0</v>
      </c>
      <c r="BR206" s="240"/>
      <c r="BS206" s="400">
        <f t="shared" ref="BS206:BS211" si="579">SUM(BR206*E206*F206*H206*J206*$BS$10)</f>
        <v>0</v>
      </c>
      <c r="BT206" s="240"/>
      <c r="BU206" s="400">
        <f t="shared" ref="BU206:BU211" si="580">SUM(BT206*E206*F206*H206*J206*$BU$10)</f>
        <v>0</v>
      </c>
      <c r="BV206" s="89"/>
      <c r="BW206" s="329">
        <f t="shared" ref="BW206:BW211" si="581">BV206*E206*F206*H206*J206*$BW$10</f>
        <v>0</v>
      </c>
      <c r="BX206" s="240"/>
      <c r="BY206" s="400">
        <f t="shared" ref="BY206:BY211" si="582">SUM(BX206*E206*F206*H206*J206*$BY$10)</f>
        <v>0</v>
      </c>
      <c r="BZ206" s="240"/>
      <c r="CA206" s="400">
        <f t="shared" ref="CA206:CA211" si="583">SUM(BZ206*E206*F206*H206*J206*$CA$10)</f>
        <v>0</v>
      </c>
      <c r="CB206" s="240"/>
      <c r="CC206" s="400">
        <f t="shared" ref="CC206:CC211" si="584">SUM(CB206*E206*F206*H206*J206*$CC$10)</f>
        <v>0</v>
      </c>
      <c r="CD206" s="240"/>
      <c r="CE206" s="400">
        <f t="shared" ref="CE206:CE211" si="585">SUM(CD206*E206*F206*H206*J206*$CE$10)</f>
        <v>0</v>
      </c>
      <c r="CF206" s="240"/>
      <c r="CG206" s="400">
        <f t="shared" ref="CG206:CG211" si="586">CF206*E206*F206*H206*J206*$CG$10</f>
        <v>0</v>
      </c>
      <c r="CH206" s="240"/>
      <c r="CI206" s="400">
        <f t="shared" ref="CI206:CI211" si="587">SUM(CH206*E206*F206*H206*J206*$CI$10)</f>
        <v>0</v>
      </c>
      <c r="CJ206" s="240"/>
      <c r="CK206" s="400">
        <f t="shared" ref="CK206:CK211" si="588">SUM(CJ206*E206*F206*H206*K206*$CK$10)</f>
        <v>0</v>
      </c>
      <c r="CL206" s="240"/>
      <c r="CM206" s="400">
        <f t="shared" ref="CM206:CM211" si="589">SUM(CL206*E206*F206*H206*K206*$CM$10)</f>
        <v>0</v>
      </c>
      <c r="CN206" s="240"/>
      <c r="CO206" s="400">
        <f t="shared" ref="CO206:CO211" si="590">SUM(CN206*E206*F206*H206*K206*$CO$10)</f>
        <v>0</v>
      </c>
      <c r="CP206" s="240"/>
      <c r="CQ206" s="400">
        <f t="shared" ref="CQ206:CQ211" si="591">SUM(CP206*E206*F206*H206*K206*$CQ$10)</f>
        <v>0</v>
      </c>
      <c r="CR206" s="240"/>
      <c r="CS206" s="400">
        <f t="shared" ref="CS206:CS211" si="592">SUM(CR206*E206*F206*H206*K206*$CS$10)</f>
        <v>0</v>
      </c>
      <c r="CT206" s="240"/>
      <c r="CU206" s="400">
        <f t="shared" ref="CU206:CU211" si="593">SUM(CT206*E206*F206*H206*K206*$CU$10)</f>
        <v>0</v>
      </c>
      <c r="CV206" s="240"/>
      <c r="CW206" s="400">
        <f t="shared" ref="CW206:CW211" si="594">SUM(CV206*E206*F206*H206*K206*$CW$10)</f>
        <v>0</v>
      </c>
      <c r="CX206" s="240"/>
      <c r="CY206" s="400">
        <f t="shared" ref="CY206:CY211" si="595">SUM(CX206*E206*F206*H206*K206*$CY$10)</f>
        <v>0</v>
      </c>
      <c r="CZ206" s="240"/>
      <c r="DA206" s="400">
        <f t="shared" ref="DA206:DA211" si="596">SUM(CZ206*E206*F206*H206*K206*$DA$10)</f>
        <v>0</v>
      </c>
      <c r="DB206" s="240"/>
      <c r="DC206" s="400">
        <f t="shared" ref="DC206:DC211" si="597">SUM(DB206*E206*F206*H206*K206*$DC$10)</f>
        <v>0</v>
      </c>
      <c r="DD206" s="240"/>
      <c r="DE206" s="400">
        <f t="shared" ref="DE206:DE211" si="598">SUM(DD206*E206*F206*H206*K206*$DE$10)</f>
        <v>0</v>
      </c>
      <c r="DF206" s="240"/>
      <c r="DG206" s="400">
        <f t="shared" ref="DG206:DG211" si="599">SUM(DF206*E206*F206*H206*K206*$DG$10)</f>
        <v>0</v>
      </c>
      <c r="DH206" s="240"/>
      <c r="DI206" s="400">
        <f t="shared" ref="DI206:DI211" si="600">SUM(DH206*E206*F206*H206*K206*$DI$10)</f>
        <v>0</v>
      </c>
      <c r="DJ206" s="240"/>
      <c r="DK206" s="400">
        <f t="shared" ref="DK206:DK211" si="601">SUM(DJ206*E206*F206*H206*K206*$DK$10)</f>
        <v>0</v>
      </c>
      <c r="DL206" s="240"/>
      <c r="DM206" s="400">
        <f t="shared" ref="DM206:DM211" si="602">SUM(DL206*E206*F206*H206*K206*$DM$10)</f>
        <v>0</v>
      </c>
      <c r="DN206" s="240"/>
      <c r="DO206" s="400">
        <f t="shared" si="548"/>
        <v>0</v>
      </c>
      <c r="DP206" s="240"/>
      <c r="DQ206" s="400">
        <f t="shared" ref="DQ206:DQ211" si="603">SUM(DP206*E206*F206*H206*K206*$DQ$10)</f>
        <v>0</v>
      </c>
      <c r="DR206" s="240"/>
      <c r="DS206" s="400">
        <f t="shared" ref="DS206:DS211" si="604">SUM(DR206*E206*F206*H206*K206*$DS$10)</f>
        <v>0</v>
      </c>
      <c r="DT206" s="240"/>
      <c r="DU206" s="400">
        <f t="shared" ref="DU206:DU211" si="605">SUM(DT206*E206*F206*H206*L206*$DU$10)</f>
        <v>0</v>
      </c>
      <c r="DV206" s="240"/>
      <c r="DW206" s="400">
        <f t="shared" ref="DW206:DW211" si="606">SUM(DV206*E206*F206*H206*M206*$DW$10)</f>
        <v>0</v>
      </c>
      <c r="DX206" s="240"/>
      <c r="DY206" s="400">
        <f t="shared" ref="DY206:DY211" si="607">SUM(DX206*E206*F206*H206*J206*$DY$10)</f>
        <v>0</v>
      </c>
      <c r="DZ206" s="240"/>
      <c r="EA206" s="400">
        <f t="shared" ref="EA206:EA211" si="608">SUM(DZ206*E206*F206*H206*J206*$EA$10)</f>
        <v>0</v>
      </c>
      <c r="EB206" s="240"/>
      <c r="EC206" s="400">
        <f t="shared" ref="EC206:EC211" si="609">SUM(EB206*E206*F206*H206*J206*$EC$10)</f>
        <v>0</v>
      </c>
      <c r="ED206" s="240"/>
      <c r="EE206" s="400">
        <f t="shared" ref="EE206:EE211" si="610">SUM(ED206*E206*F206*H206*J206*$EE$10)</f>
        <v>0</v>
      </c>
      <c r="EF206" s="97"/>
      <c r="EG206" s="400">
        <f t="shared" ref="EG206:EG211" si="611">EF206*E206*F206*H206*J206*$EG$10</f>
        <v>0</v>
      </c>
      <c r="EH206" s="97">
        <v>532</v>
      </c>
      <c r="EI206" s="400">
        <f t="shared" si="549"/>
        <v>8571903.1999999993</v>
      </c>
      <c r="EJ206" s="97"/>
      <c r="EK206" s="400"/>
      <c r="EL206" s="402">
        <f t="shared" si="550"/>
        <v>532</v>
      </c>
      <c r="EM206" s="402">
        <f t="shared" si="550"/>
        <v>8571903.1999999993</v>
      </c>
    </row>
    <row r="207" spans="1:143" s="228" customFormat="1" ht="45" x14ac:dyDescent="0.25">
      <c r="A207" s="91"/>
      <c r="B207" s="91">
        <v>149</v>
      </c>
      <c r="C207" s="245" t="s">
        <v>1194</v>
      </c>
      <c r="D207" s="129" t="s">
        <v>1195</v>
      </c>
      <c r="E207" s="428">
        <v>13540</v>
      </c>
      <c r="F207" s="93">
        <v>1.0900000000000001</v>
      </c>
      <c r="G207" s="93"/>
      <c r="H207" s="247">
        <v>1</v>
      </c>
      <c r="I207" s="247"/>
      <c r="J207" s="130">
        <v>1.4</v>
      </c>
      <c r="K207" s="130">
        <v>1.68</v>
      </c>
      <c r="L207" s="130">
        <v>2.23</v>
      </c>
      <c r="M207" s="130">
        <v>2.57</v>
      </c>
      <c r="N207" s="240"/>
      <c r="O207" s="400">
        <f t="shared" si="551"/>
        <v>0</v>
      </c>
      <c r="P207" s="553"/>
      <c r="Q207" s="400">
        <f t="shared" si="552"/>
        <v>0</v>
      </c>
      <c r="R207" s="240"/>
      <c r="S207" s="357">
        <f t="shared" si="553"/>
        <v>0</v>
      </c>
      <c r="T207" s="240"/>
      <c r="U207" s="400">
        <f t="shared" si="554"/>
        <v>0</v>
      </c>
      <c r="V207" s="240"/>
      <c r="W207" s="357">
        <f t="shared" si="555"/>
        <v>0</v>
      </c>
      <c r="X207" s="240"/>
      <c r="Y207" s="400">
        <f t="shared" si="556"/>
        <v>0</v>
      </c>
      <c r="Z207" s="240"/>
      <c r="AA207" s="400">
        <f t="shared" si="557"/>
        <v>0</v>
      </c>
      <c r="AB207" s="240"/>
      <c r="AC207" s="400">
        <f t="shared" si="558"/>
        <v>0</v>
      </c>
      <c r="AD207" s="240"/>
      <c r="AE207" s="400">
        <f t="shared" si="559"/>
        <v>0</v>
      </c>
      <c r="AF207" s="240"/>
      <c r="AG207" s="400">
        <f t="shared" si="560"/>
        <v>0</v>
      </c>
      <c r="AH207" s="240"/>
      <c r="AI207" s="400">
        <f t="shared" si="561"/>
        <v>0</v>
      </c>
      <c r="AJ207" s="91"/>
      <c r="AK207" s="357">
        <f t="shared" si="562"/>
        <v>0</v>
      </c>
      <c r="AL207" s="240"/>
      <c r="AM207" s="400">
        <f t="shared" si="563"/>
        <v>0</v>
      </c>
      <c r="AN207" s="240"/>
      <c r="AO207" s="400">
        <f t="shared" si="564"/>
        <v>0</v>
      </c>
      <c r="AP207" s="240"/>
      <c r="AQ207" s="400">
        <f t="shared" si="565"/>
        <v>0</v>
      </c>
      <c r="AR207" s="240"/>
      <c r="AS207" s="400">
        <f t="shared" si="566"/>
        <v>0</v>
      </c>
      <c r="AT207" s="240"/>
      <c r="AU207" s="400">
        <f t="shared" si="567"/>
        <v>0</v>
      </c>
      <c r="AV207" s="240"/>
      <c r="AW207" s="357">
        <f t="shared" si="568"/>
        <v>0</v>
      </c>
      <c r="AX207" s="240"/>
      <c r="AY207" s="400">
        <f t="shared" si="569"/>
        <v>0</v>
      </c>
      <c r="AZ207" s="240"/>
      <c r="BA207" s="400">
        <f t="shared" si="570"/>
        <v>0</v>
      </c>
      <c r="BB207" s="240"/>
      <c r="BC207" s="400">
        <f t="shared" si="571"/>
        <v>0</v>
      </c>
      <c r="BD207" s="240"/>
      <c r="BE207" s="400">
        <f t="shared" si="572"/>
        <v>0</v>
      </c>
      <c r="BF207" s="240"/>
      <c r="BG207" s="400">
        <f t="shared" si="573"/>
        <v>0</v>
      </c>
      <c r="BH207" s="240"/>
      <c r="BI207" s="400">
        <f t="shared" si="574"/>
        <v>0</v>
      </c>
      <c r="BJ207" s="240"/>
      <c r="BK207" s="400">
        <f t="shared" si="575"/>
        <v>0</v>
      </c>
      <c r="BL207" s="240"/>
      <c r="BM207" s="400">
        <f t="shared" si="576"/>
        <v>0</v>
      </c>
      <c r="BN207" s="240"/>
      <c r="BO207" s="400">
        <f t="shared" si="577"/>
        <v>0</v>
      </c>
      <c r="BP207" s="240"/>
      <c r="BQ207" s="400">
        <f t="shared" si="578"/>
        <v>0</v>
      </c>
      <c r="BR207" s="240"/>
      <c r="BS207" s="400">
        <f t="shared" si="579"/>
        <v>0</v>
      </c>
      <c r="BT207" s="240"/>
      <c r="BU207" s="400">
        <f t="shared" si="580"/>
        <v>0</v>
      </c>
      <c r="BV207" s="89"/>
      <c r="BW207" s="329">
        <f t="shared" si="581"/>
        <v>0</v>
      </c>
      <c r="BX207" s="240"/>
      <c r="BY207" s="400">
        <f t="shared" si="582"/>
        <v>0</v>
      </c>
      <c r="BZ207" s="240"/>
      <c r="CA207" s="400">
        <f t="shared" si="583"/>
        <v>0</v>
      </c>
      <c r="CB207" s="240"/>
      <c r="CC207" s="400">
        <f t="shared" si="584"/>
        <v>0</v>
      </c>
      <c r="CD207" s="240"/>
      <c r="CE207" s="400">
        <f t="shared" si="585"/>
        <v>0</v>
      </c>
      <c r="CF207" s="240"/>
      <c r="CG207" s="400">
        <f t="shared" si="586"/>
        <v>0</v>
      </c>
      <c r="CH207" s="240"/>
      <c r="CI207" s="400">
        <f t="shared" si="587"/>
        <v>0</v>
      </c>
      <c r="CJ207" s="240"/>
      <c r="CK207" s="400">
        <f t="shared" si="588"/>
        <v>0</v>
      </c>
      <c r="CL207" s="240"/>
      <c r="CM207" s="400">
        <f t="shared" si="589"/>
        <v>0</v>
      </c>
      <c r="CN207" s="240"/>
      <c r="CO207" s="400">
        <f t="shared" si="590"/>
        <v>0</v>
      </c>
      <c r="CP207" s="240"/>
      <c r="CQ207" s="400">
        <f t="shared" si="591"/>
        <v>0</v>
      </c>
      <c r="CR207" s="240"/>
      <c r="CS207" s="400">
        <f t="shared" si="592"/>
        <v>0</v>
      </c>
      <c r="CT207" s="240"/>
      <c r="CU207" s="400">
        <f t="shared" si="593"/>
        <v>0</v>
      </c>
      <c r="CV207" s="240"/>
      <c r="CW207" s="400">
        <f t="shared" si="594"/>
        <v>0</v>
      </c>
      <c r="CX207" s="240"/>
      <c r="CY207" s="400">
        <f t="shared" si="595"/>
        <v>0</v>
      </c>
      <c r="CZ207" s="240"/>
      <c r="DA207" s="400">
        <f t="shared" si="596"/>
        <v>0</v>
      </c>
      <c r="DB207" s="240"/>
      <c r="DC207" s="400">
        <f t="shared" si="597"/>
        <v>0</v>
      </c>
      <c r="DD207" s="240"/>
      <c r="DE207" s="400">
        <f t="shared" si="598"/>
        <v>0</v>
      </c>
      <c r="DF207" s="240"/>
      <c r="DG207" s="400">
        <f t="shared" si="599"/>
        <v>0</v>
      </c>
      <c r="DH207" s="240"/>
      <c r="DI207" s="400">
        <f t="shared" si="600"/>
        <v>0</v>
      </c>
      <c r="DJ207" s="240"/>
      <c r="DK207" s="400">
        <f t="shared" si="601"/>
        <v>0</v>
      </c>
      <c r="DL207" s="240"/>
      <c r="DM207" s="400">
        <f t="shared" si="602"/>
        <v>0</v>
      </c>
      <c r="DN207" s="240"/>
      <c r="DO207" s="400">
        <f t="shared" si="548"/>
        <v>0</v>
      </c>
      <c r="DP207" s="240"/>
      <c r="DQ207" s="400">
        <f t="shared" si="603"/>
        <v>0</v>
      </c>
      <c r="DR207" s="240"/>
      <c r="DS207" s="400">
        <f t="shared" si="604"/>
        <v>0</v>
      </c>
      <c r="DT207" s="240"/>
      <c r="DU207" s="400">
        <f t="shared" si="605"/>
        <v>0</v>
      </c>
      <c r="DV207" s="240"/>
      <c r="DW207" s="400">
        <f t="shared" si="606"/>
        <v>0</v>
      </c>
      <c r="DX207" s="240"/>
      <c r="DY207" s="400">
        <f t="shared" si="607"/>
        <v>0</v>
      </c>
      <c r="DZ207" s="240"/>
      <c r="EA207" s="400">
        <f t="shared" si="608"/>
        <v>0</v>
      </c>
      <c r="EB207" s="240"/>
      <c r="EC207" s="400">
        <f t="shared" si="609"/>
        <v>0</v>
      </c>
      <c r="ED207" s="240"/>
      <c r="EE207" s="400">
        <f t="shared" si="610"/>
        <v>0</v>
      </c>
      <c r="EF207" s="97"/>
      <c r="EG207" s="400">
        <f t="shared" si="611"/>
        <v>0</v>
      </c>
      <c r="EH207" s="97"/>
      <c r="EI207" s="400">
        <f t="shared" si="549"/>
        <v>0</v>
      </c>
      <c r="EJ207" s="97"/>
      <c r="EK207" s="400"/>
      <c r="EL207" s="402">
        <f t="shared" si="550"/>
        <v>0</v>
      </c>
      <c r="EM207" s="402">
        <f t="shared" si="550"/>
        <v>0</v>
      </c>
    </row>
    <row r="208" spans="1:143" ht="45" x14ac:dyDescent="0.25">
      <c r="A208" s="431"/>
      <c r="B208" s="431">
        <v>150</v>
      </c>
      <c r="C208" s="432" t="s">
        <v>1196</v>
      </c>
      <c r="D208" s="135" t="s">
        <v>902</v>
      </c>
      <c r="E208" s="433">
        <v>13540</v>
      </c>
      <c r="F208" s="136">
        <v>1.5</v>
      </c>
      <c r="G208" s="136"/>
      <c r="H208" s="434">
        <v>1</v>
      </c>
      <c r="I208" s="435"/>
      <c r="J208" s="139">
        <v>1.4</v>
      </c>
      <c r="K208" s="139">
        <v>1.68</v>
      </c>
      <c r="L208" s="139">
        <v>2.23</v>
      </c>
      <c r="M208" s="140">
        <v>2.57</v>
      </c>
      <c r="N208" s="436"/>
      <c r="O208" s="437">
        <f t="shared" si="551"/>
        <v>0</v>
      </c>
      <c r="P208" s="554"/>
      <c r="Q208" s="437">
        <f t="shared" si="552"/>
        <v>0</v>
      </c>
      <c r="R208" s="436"/>
      <c r="S208" s="438">
        <f t="shared" si="553"/>
        <v>0</v>
      </c>
      <c r="T208" s="436"/>
      <c r="U208" s="437">
        <f t="shared" si="554"/>
        <v>0</v>
      </c>
      <c r="V208" s="436"/>
      <c r="W208" s="438">
        <f t="shared" si="555"/>
        <v>0</v>
      </c>
      <c r="X208" s="436"/>
      <c r="Y208" s="437">
        <f t="shared" si="556"/>
        <v>0</v>
      </c>
      <c r="Z208" s="436"/>
      <c r="AA208" s="437">
        <f t="shared" si="557"/>
        <v>0</v>
      </c>
      <c r="AB208" s="436"/>
      <c r="AC208" s="437">
        <f t="shared" si="558"/>
        <v>0</v>
      </c>
      <c r="AD208" s="436"/>
      <c r="AE208" s="437">
        <f t="shared" si="559"/>
        <v>0</v>
      </c>
      <c r="AF208" s="436"/>
      <c r="AG208" s="437">
        <f t="shared" si="560"/>
        <v>0</v>
      </c>
      <c r="AH208" s="436"/>
      <c r="AI208" s="437">
        <f t="shared" si="561"/>
        <v>0</v>
      </c>
      <c r="AJ208" s="431"/>
      <c r="AK208" s="438">
        <f t="shared" si="562"/>
        <v>0</v>
      </c>
      <c r="AL208" s="436"/>
      <c r="AM208" s="437">
        <f t="shared" si="563"/>
        <v>0</v>
      </c>
      <c r="AN208" s="436"/>
      <c r="AO208" s="437">
        <f t="shared" si="564"/>
        <v>0</v>
      </c>
      <c r="AP208" s="436"/>
      <c r="AQ208" s="437">
        <f t="shared" si="565"/>
        <v>0</v>
      </c>
      <c r="AR208" s="436"/>
      <c r="AS208" s="437">
        <f t="shared" si="566"/>
        <v>0</v>
      </c>
      <c r="AT208" s="436"/>
      <c r="AU208" s="437">
        <f t="shared" si="567"/>
        <v>0</v>
      </c>
      <c r="AV208" s="436"/>
      <c r="AW208" s="438">
        <f t="shared" si="568"/>
        <v>0</v>
      </c>
      <c r="AX208" s="436"/>
      <c r="AY208" s="437">
        <f t="shared" si="569"/>
        <v>0</v>
      </c>
      <c r="AZ208" s="436"/>
      <c r="BA208" s="437">
        <f t="shared" si="570"/>
        <v>0</v>
      </c>
      <c r="BB208" s="436"/>
      <c r="BC208" s="437">
        <f t="shared" si="571"/>
        <v>0</v>
      </c>
      <c r="BD208" s="436"/>
      <c r="BE208" s="437">
        <f t="shared" si="572"/>
        <v>0</v>
      </c>
      <c r="BF208" s="436"/>
      <c r="BG208" s="437">
        <f t="shared" si="573"/>
        <v>0</v>
      </c>
      <c r="BH208" s="436"/>
      <c r="BI208" s="437">
        <f t="shared" si="574"/>
        <v>0</v>
      </c>
      <c r="BJ208" s="436"/>
      <c r="BK208" s="437">
        <f t="shared" si="575"/>
        <v>0</v>
      </c>
      <c r="BL208" s="436"/>
      <c r="BM208" s="437">
        <f t="shared" si="576"/>
        <v>0</v>
      </c>
      <c r="BN208" s="436"/>
      <c r="BO208" s="437">
        <f t="shared" si="577"/>
        <v>0</v>
      </c>
      <c r="BP208" s="436"/>
      <c r="BQ208" s="437">
        <f t="shared" si="578"/>
        <v>0</v>
      </c>
      <c r="BR208" s="436"/>
      <c r="BS208" s="437">
        <f t="shared" si="579"/>
        <v>0</v>
      </c>
      <c r="BT208" s="436"/>
      <c r="BU208" s="437">
        <f t="shared" si="580"/>
        <v>0</v>
      </c>
      <c r="BV208" s="134"/>
      <c r="BW208" s="439">
        <f t="shared" si="581"/>
        <v>0</v>
      </c>
      <c r="BX208" s="436"/>
      <c r="BY208" s="437">
        <f t="shared" si="582"/>
        <v>0</v>
      </c>
      <c r="BZ208" s="436"/>
      <c r="CA208" s="437">
        <f t="shared" si="583"/>
        <v>0</v>
      </c>
      <c r="CB208" s="436"/>
      <c r="CC208" s="437">
        <f t="shared" si="584"/>
        <v>0</v>
      </c>
      <c r="CD208" s="436"/>
      <c r="CE208" s="437">
        <f t="shared" si="585"/>
        <v>0</v>
      </c>
      <c r="CF208" s="436"/>
      <c r="CG208" s="437">
        <f t="shared" si="586"/>
        <v>0</v>
      </c>
      <c r="CH208" s="436"/>
      <c r="CI208" s="437">
        <f t="shared" si="587"/>
        <v>0</v>
      </c>
      <c r="CJ208" s="436"/>
      <c r="CK208" s="437">
        <f t="shared" si="588"/>
        <v>0</v>
      </c>
      <c r="CL208" s="436"/>
      <c r="CM208" s="437">
        <f t="shared" si="589"/>
        <v>0</v>
      </c>
      <c r="CN208" s="436"/>
      <c r="CO208" s="437">
        <f t="shared" si="590"/>
        <v>0</v>
      </c>
      <c r="CP208" s="436"/>
      <c r="CQ208" s="437">
        <f t="shared" si="591"/>
        <v>0</v>
      </c>
      <c r="CR208" s="436"/>
      <c r="CS208" s="437">
        <f t="shared" si="592"/>
        <v>0</v>
      </c>
      <c r="CT208" s="436"/>
      <c r="CU208" s="437">
        <f t="shared" si="593"/>
        <v>0</v>
      </c>
      <c r="CV208" s="436"/>
      <c r="CW208" s="437">
        <f t="shared" si="594"/>
        <v>0</v>
      </c>
      <c r="CX208" s="436"/>
      <c r="CY208" s="437">
        <f t="shared" si="595"/>
        <v>0</v>
      </c>
      <c r="CZ208" s="436"/>
      <c r="DA208" s="437">
        <f t="shared" si="596"/>
        <v>0</v>
      </c>
      <c r="DB208" s="436"/>
      <c r="DC208" s="437">
        <f t="shared" si="597"/>
        <v>0</v>
      </c>
      <c r="DD208" s="436"/>
      <c r="DE208" s="437">
        <f t="shared" si="598"/>
        <v>0</v>
      </c>
      <c r="DF208" s="436"/>
      <c r="DG208" s="437">
        <f t="shared" si="599"/>
        <v>0</v>
      </c>
      <c r="DH208" s="436"/>
      <c r="DI208" s="437">
        <f t="shared" si="600"/>
        <v>0</v>
      </c>
      <c r="DJ208" s="436"/>
      <c r="DK208" s="437">
        <f t="shared" si="601"/>
        <v>0</v>
      </c>
      <c r="DL208" s="436"/>
      <c r="DM208" s="437">
        <f t="shared" si="602"/>
        <v>0</v>
      </c>
      <c r="DN208" s="436"/>
      <c r="DO208" s="437">
        <f t="shared" si="548"/>
        <v>0</v>
      </c>
      <c r="DP208" s="436"/>
      <c r="DQ208" s="437">
        <f t="shared" si="603"/>
        <v>0</v>
      </c>
      <c r="DR208" s="436"/>
      <c r="DS208" s="437">
        <f t="shared" si="604"/>
        <v>0</v>
      </c>
      <c r="DT208" s="436"/>
      <c r="DU208" s="437">
        <f t="shared" si="605"/>
        <v>0</v>
      </c>
      <c r="DV208" s="436"/>
      <c r="DW208" s="437">
        <f t="shared" si="606"/>
        <v>0</v>
      </c>
      <c r="DX208" s="436"/>
      <c r="DY208" s="437">
        <f t="shared" si="607"/>
        <v>0</v>
      </c>
      <c r="DZ208" s="436"/>
      <c r="EA208" s="440">
        <f t="shared" si="608"/>
        <v>0</v>
      </c>
      <c r="EB208" s="436"/>
      <c r="EC208" s="437">
        <f t="shared" si="609"/>
        <v>0</v>
      </c>
      <c r="ED208" s="436"/>
      <c r="EE208" s="437">
        <f t="shared" si="610"/>
        <v>0</v>
      </c>
      <c r="EF208" s="141"/>
      <c r="EG208" s="437">
        <f t="shared" si="611"/>
        <v>0</v>
      </c>
      <c r="EH208" s="141"/>
      <c r="EI208" s="437">
        <f t="shared" si="549"/>
        <v>0</v>
      </c>
      <c r="EJ208" s="141"/>
      <c r="EK208" s="437"/>
      <c r="EL208" s="441">
        <f t="shared" si="550"/>
        <v>0</v>
      </c>
      <c r="EM208" s="441">
        <f t="shared" si="550"/>
        <v>0</v>
      </c>
    </row>
    <row r="209" spans="1:143" ht="60" x14ac:dyDescent="0.25">
      <c r="A209" s="91"/>
      <c r="B209" s="91">
        <v>151</v>
      </c>
      <c r="C209" s="245" t="s">
        <v>1197</v>
      </c>
      <c r="D209" s="92" t="s">
        <v>904</v>
      </c>
      <c r="E209" s="246">
        <v>13540</v>
      </c>
      <c r="F209" s="93">
        <v>1.8</v>
      </c>
      <c r="G209" s="93"/>
      <c r="H209" s="247">
        <v>1</v>
      </c>
      <c r="I209" s="248"/>
      <c r="J209" s="95">
        <v>1.4</v>
      </c>
      <c r="K209" s="95">
        <v>1.68</v>
      </c>
      <c r="L209" s="95">
        <v>2.23</v>
      </c>
      <c r="M209" s="96">
        <v>2.57</v>
      </c>
      <c r="N209" s="240"/>
      <c r="O209" s="400">
        <f t="shared" si="551"/>
        <v>0</v>
      </c>
      <c r="P209" s="553"/>
      <c r="Q209" s="400">
        <f t="shared" si="552"/>
        <v>0</v>
      </c>
      <c r="R209" s="240"/>
      <c r="S209" s="357">
        <f t="shared" si="553"/>
        <v>0</v>
      </c>
      <c r="T209" s="240"/>
      <c r="U209" s="400">
        <f t="shared" si="554"/>
        <v>0</v>
      </c>
      <c r="V209" s="240"/>
      <c r="W209" s="357">
        <f t="shared" si="555"/>
        <v>0</v>
      </c>
      <c r="X209" s="240"/>
      <c r="Y209" s="400">
        <f t="shared" si="556"/>
        <v>0</v>
      </c>
      <c r="Z209" s="240"/>
      <c r="AA209" s="400">
        <f t="shared" si="557"/>
        <v>0</v>
      </c>
      <c r="AB209" s="240"/>
      <c r="AC209" s="400">
        <f t="shared" si="558"/>
        <v>0</v>
      </c>
      <c r="AD209" s="240"/>
      <c r="AE209" s="400">
        <f t="shared" si="559"/>
        <v>0</v>
      </c>
      <c r="AF209" s="240"/>
      <c r="AG209" s="400">
        <f t="shared" si="560"/>
        <v>0</v>
      </c>
      <c r="AH209" s="240"/>
      <c r="AI209" s="400">
        <f t="shared" si="561"/>
        <v>0</v>
      </c>
      <c r="AJ209" s="91"/>
      <c r="AK209" s="357">
        <f t="shared" si="562"/>
        <v>0</v>
      </c>
      <c r="AL209" s="240"/>
      <c r="AM209" s="400">
        <f t="shared" si="563"/>
        <v>0</v>
      </c>
      <c r="AN209" s="240"/>
      <c r="AO209" s="400">
        <f t="shared" si="564"/>
        <v>0</v>
      </c>
      <c r="AP209" s="240"/>
      <c r="AQ209" s="400">
        <f t="shared" si="565"/>
        <v>0</v>
      </c>
      <c r="AR209" s="240"/>
      <c r="AS209" s="400">
        <f t="shared" si="566"/>
        <v>0</v>
      </c>
      <c r="AT209" s="240"/>
      <c r="AU209" s="400">
        <f t="shared" si="567"/>
        <v>0</v>
      </c>
      <c r="AV209" s="240"/>
      <c r="AW209" s="357">
        <f t="shared" si="568"/>
        <v>0</v>
      </c>
      <c r="AX209" s="240"/>
      <c r="AY209" s="400">
        <f t="shared" si="569"/>
        <v>0</v>
      </c>
      <c r="AZ209" s="240"/>
      <c r="BA209" s="400">
        <f t="shared" si="570"/>
        <v>0</v>
      </c>
      <c r="BB209" s="240"/>
      <c r="BC209" s="400">
        <f t="shared" si="571"/>
        <v>0</v>
      </c>
      <c r="BD209" s="240"/>
      <c r="BE209" s="400">
        <f t="shared" si="572"/>
        <v>0</v>
      </c>
      <c r="BF209" s="240"/>
      <c r="BG209" s="400">
        <f t="shared" si="573"/>
        <v>0</v>
      </c>
      <c r="BH209" s="240"/>
      <c r="BI209" s="400">
        <f t="shared" si="574"/>
        <v>0</v>
      </c>
      <c r="BJ209" s="240"/>
      <c r="BK209" s="400">
        <f t="shared" si="575"/>
        <v>0</v>
      </c>
      <c r="BL209" s="240"/>
      <c r="BM209" s="400">
        <f t="shared" si="576"/>
        <v>0</v>
      </c>
      <c r="BN209" s="240"/>
      <c r="BO209" s="400">
        <f t="shared" si="577"/>
        <v>0</v>
      </c>
      <c r="BP209" s="240"/>
      <c r="BQ209" s="400">
        <f t="shared" si="578"/>
        <v>0</v>
      </c>
      <c r="BR209" s="240"/>
      <c r="BS209" s="400">
        <f t="shared" si="579"/>
        <v>0</v>
      </c>
      <c r="BT209" s="240"/>
      <c r="BU209" s="400">
        <f t="shared" si="580"/>
        <v>0</v>
      </c>
      <c r="BV209" s="89"/>
      <c r="BW209" s="329">
        <f t="shared" si="581"/>
        <v>0</v>
      </c>
      <c r="BX209" s="240"/>
      <c r="BY209" s="400">
        <f t="shared" si="582"/>
        <v>0</v>
      </c>
      <c r="BZ209" s="240"/>
      <c r="CA209" s="400">
        <f t="shared" si="583"/>
        <v>0</v>
      </c>
      <c r="CB209" s="240"/>
      <c r="CC209" s="400">
        <f t="shared" si="584"/>
        <v>0</v>
      </c>
      <c r="CD209" s="240"/>
      <c r="CE209" s="400">
        <f t="shared" si="585"/>
        <v>0</v>
      </c>
      <c r="CF209" s="240"/>
      <c r="CG209" s="400">
        <f t="shared" si="586"/>
        <v>0</v>
      </c>
      <c r="CH209" s="240"/>
      <c r="CI209" s="400">
        <f t="shared" si="587"/>
        <v>0</v>
      </c>
      <c r="CJ209" s="240"/>
      <c r="CK209" s="400">
        <f t="shared" si="588"/>
        <v>0</v>
      </c>
      <c r="CL209" s="240"/>
      <c r="CM209" s="400">
        <f t="shared" si="589"/>
        <v>0</v>
      </c>
      <c r="CN209" s="240"/>
      <c r="CO209" s="400">
        <f t="shared" si="590"/>
        <v>0</v>
      </c>
      <c r="CP209" s="240"/>
      <c r="CQ209" s="400">
        <f t="shared" si="591"/>
        <v>0</v>
      </c>
      <c r="CR209" s="240"/>
      <c r="CS209" s="400">
        <f t="shared" si="592"/>
        <v>0</v>
      </c>
      <c r="CT209" s="240"/>
      <c r="CU209" s="400">
        <f t="shared" si="593"/>
        <v>0</v>
      </c>
      <c r="CV209" s="240"/>
      <c r="CW209" s="400">
        <f t="shared" si="594"/>
        <v>0</v>
      </c>
      <c r="CX209" s="240"/>
      <c r="CY209" s="400">
        <f t="shared" si="595"/>
        <v>0</v>
      </c>
      <c r="CZ209" s="240"/>
      <c r="DA209" s="400">
        <f t="shared" si="596"/>
        <v>0</v>
      </c>
      <c r="DB209" s="240"/>
      <c r="DC209" s="400">
        <f t="shared" si="597"/>
        <v>0</v>
      </c>
      <c r="DD209" s="240"/>
      <c r="DE209" s="400">
        <f t="shared" si="598"/>
        <v>0</v>
      </c>
      <c r="DF209" s="240"/>
      <c r="DG209" s="400">
        <f t="shared" si="599"/>
        <v>0</v>
      </c>
      <c r="DH209" s="240"/>
      <c r="DI209" s="400">
        <f t="shared" si="600"/>
        <v>0</v>
      </c>
      <c r="DJ209" s="240"/>
      <c r="DK209" s="400">
        <f t="shared" si="601"/>
        <v>0</v>
      </c>
      <c r="DL209" s="240"/>
      <c r="DM209" s="400">
        <f t="shared" si="602"/>
        <v>0</v>
      </c>
      <c r="DN209" s="240"/>
      <c r="DO209" s="400">
        <f t="shared" si="548"/>
        <v>0</v>
      </c>
      <c r="DP209" s="240"/>
      <c r="DQ209" s="400">
        <f t="shared" si="603"/>
        <v>0</v>
      </c>
      <c r="DR209" s="240"/>
      <c r="DS209" s="400">
        <f t="shared" si="604"/>
        <v>0</v>
      </c>
      <c r="DT209" s="240"/>
      <c r="DU209" s="400">
        <f t="shared" si="605"/>
        <v>0</v>
      </c>
      <c r="DV209" s="240"/>
      <c r="DW209" s="400">
        <f t="shared" si="606"/>
        <v>0</v>
      </c>
      <c r="DX209" s="240"/>
      <c r="DY209" s="400">
        <f t="shared" si="607"/>
        <v>0</v>
      </c>
      <c r="DZ209" s="240"/>
      <c r="EA209" s="401">
        <f t="shared" si="608"/>
        <v>0</v>
      </c>
      <c r="EB209" s="240"/>
      <c r="EC209" s="400">
        <f t="shared" si="609"/>
        <v>0</v>
      </c>
      <c r="ED209" s="240"/>
      <c r="EE209" s="400">
        <f t="shared" si="610"/>
        <v>0</v>
      </c>
      <c r="EF209" s="97"/>
      <c r="EG209" s="400">
        <f t="shared" si="611"/>
        <v>0</v>
      </c>
      <c r="EH209" s="97"/>
      <c r="EI209" s="400">
        <f t="shared" si="549"/>
        <v>0</v>
      </c>
      <c r="EJ209" s="97"/>
      <c r="EK209" s="400"/>
      <c r="EL209" s="402">
        <f t="shared" si="550"/>
        <v>0</v>
      </c>
      <c r="EM209" s="402">
        <f t="shared" si="550"/>
        <v>0</v>
      </c>
    </row>
    <row r="210" spans="1:143" ht="45" x14ac:dyDescent="0.25">
      <c r="A210" s="91"/>
      <c r="B210" s="91">
        <v>152</v>
      </c>
      <c r="C210" s="245" t="s">
        <v>1198</v>
      </c>
      <c r="D210" s="92" t="s">
        <v>908</v>
      </c>
      <c r="E210" s="246">
        <v>13540</v>
      </c>
      <c r="F210" s="93">
        <v>2.75</v>
      </c>
      <c r="G210" s="93"/>
      <c r="H210" s="247">
        <v>1</v>
      </c>
      <c r="I210" s="248"/>
      <c r="J210" s="95">
        <v>1.4</v>
      </c>
      <c r="K210" s="95">
        <v>1.68</v>
      </c>
      <c r="L210" s="95">
        <v>2.23</v>
      </c>
      <c r="M210" s="96">
        <v>2.57</v>
      </c>
      <c r="N210" s="240"/>
      <c r="O210" s="400">
        <f t="shared" si="551"/>
        <v>0</v>
      </c>
      <c r="P210" s="553"/>
      <c r="Q210" s="400">
        <f t="shared" si="552"/>
        <v>0</v>
      </c>
      <c r="R210" s="240"/>
      <c r="S210" s="357">
        <f t="shared" si="553"/>
        <v>0</v>
      </c>
      <c r="T210" s="240"/>
      <c r="U210" s="400">
        <f t="shared" si="554"/>
        <v>0</v>
      </c>
      <c r="V210" s="240"/>
      <c r="W210" s="357">
        <f t="shared" si="555"/>
        <v>0</v>
      </c>
      <c r="X210" s="240"/>
      <c r="Y210" s="400">
        <f t="shared" si="556"/>
        <v>0</v>
      </c>
      <c r="Z210" s="240"/>
      <c r="AA210" s="400">
        <f t="shared" si="557"/>
        <v>0</v>
      </c>
      <c r="AB210" s="240"/>
      <c r="AC210" s="400">
        <f t="shared" si="558"/>
        <v>0</v>
      </c>
      <c r="AD210" s="240"/>
      <c r="AE210" s="400">
        <f t="shared" si="559"/>
        <v>0</v>
      </c>
      <c r="AF210" s="240"/>
      <c r="AG210" s="400">
        <f t="shared" si="560"/>
        <v>0</v>
      </c>
      <c r="AH210" s="240"/>
      <c r="AI210" s="400">
        <f t="shared" si="561"/>
        <v>0</v>
      </c>
      <c r="AJ210" s="91"/>
      <c r="AK210" s="357">
        <f t="shared" si="562"/>
        <v>0</v>
      </c>
      <c r="AL210" s="240"/>
      <c r="AM210" s="400">
        <f t="shared" si="563"/>
        <v>0</v>
      </c>
      <c r="AN210" s="240"/>
      <c r="AO210" s="400">
        <f t="shared" si="564"/>
        <v>0</v>
      </c>
      <c r="AP210" s="240"/>
      <c r="AQ210" s="400">
        <f t="shared" si="565"/>
        <v>0</v>
      </c>
      <c r="AR210" s="240"/>
      <c r="AS210" s="400">
        <f t="shared" si="566"/>
        <v>0</v>
      </c>
      <c r="AT210" s="240"/>
      <c r="AU210" s="400">
        <f t="shared" si="567"/>
        <v>0</v>
      </c>
      <c r="AV210" s="240"/>
      <c r="AW210" s="357">
        <f t="shared" si="568"/>
        <v>0</v>
      </c>
      <c r="AX210" s="240"/>
      <c r="AY210" s="400">
        <f t="shared" si="569"/>
        <v>0</v>
      </c>
      <c r="AZ210" s="240"/>
      <c r="BA210" s="400">
        <f t="shared" si="570"/>
        <v>0</v>
      </c>
      <c r="BB210" s="240"/>
      <c r="BC210" s="400">
        <f t="shared" si="571"/>
        <v>0</v>
      </c>
      <c r="BD210" s="240"/>
      <c r="BE210" s="400">
        <f t="shared" si="572"/>
        <v>0</v>
      </c>
      <c r="BF210" s="240"/>
      <c r="BG210" s="400">
        <f t="shared" si="573"/>
        <v>0</v>
      </c>
      <c r="BH210" s="240"/>
      <c r="BI210" s="400">
        <f t="shared" si="574"/>
        <v>0</v>
      </c>
      <c r="BJ210" s="240"/>
      <c r="BK210" s="400">
        <f t="shared" si="575"/>
        <v>0</v>
      </c>
      <c r="BL210" s="240"/>
      <c r="BM210" s="400">
        <f t="shared" si="576"/>
        <v>0</v>
      </c>
      <c r="BN210" s="240"/>
      <c r="BO210" s="400">
        <f t="shared" si="577"/>
        <v>0</v>
      </c>
      <c r="BP210" s="240"/>
      <c r="BQ210" s="400">
        <f t="shared" si="578"/>
        <v>0</v>
      </c>
      <c r="BR210" s="240"/>
      <c r="BS210" s="400">
        <f t="shared" si="579"/>
        <v>0</v>
      </c>
      <c r="BT210" s="240"/>
      <c r="BU210" s="400">
        <f t="shared" si="580"/>
        <v>0</v>
      </c>
      <c r="BV210" s="89"/>
      <c r="BW210" s="329">
        <f t="shared" si="581"/>
        <v>0</v>
      </c>
      <c r="BX210" s="240"/>
      <c r="BY210" s="400">
        <f t="shared" si="582"/>
        <v>0</v>
      </c>
      <c r="BZ210" s="240"/>
      <c r="CA210" s="400">
        <f t="shared" si="583"/>
        <v>0</v>
      </c>
      <c r="CB210" s="240"/>
      <c r="CC210" s="400">
        <f t="shared" si="584"/>
        <v>0</v>
      </c>
      <c r="CD210" s="240"/>
      <c r="CE210" s="400">
        <f t="shared" si="585"/>
        <v>0</v>
      </c>
      <c r="CF210" s="240"/>
      <c r="CG210" s="400">
        <f t="shared" si="586"/>
        <v>0</v>
      </c>
      <c r="CH210" s="240"/>
      <c r="CI210" s="400">
        <f t="shared" si="587"/>
        <v>0</v>
      </c>
      <c r="CJ210" s="240"/>
      <c r="CK210" s="400">
        <f t="shared" si="588"/>
        <v>0</v>
      </c>
      <c r="CL210" s="240"/>
      <c r="CM210" s="400">
        <f t="shared" si="589"/>
        <v>0</v>
      </c>
      <c r="CN210" s="240"/>
      <c r="CO210" s="400">
        <f t="shared" si="590"/>
        <v>0</v>
      </c>
      <c r="CP210" s="240"/>
      <c r="CQ210" s="400">
        <f t="shared" si="591"/>
        <v>0</v>
      </c>
      <c r="CR210" s="240"/>
      <c r="CS210" s="400">
        <f t="shared" si="592"/>
        <v>0</v>
      </c>
      <c r="CT210" s="240"/>
      <c r="CU210" s="400">
        <f t="shared" si="593"/>
        <v>0</v>
      </c>
      <c r="CV210" s="240"/>
      <c r="CW210" s="400">
        <f t="shared" si="594"/>
        <v>0</v>
      </c>
      <c r="CX210" s="240"/>
      <c r="CY210" s="400">
        <f t="shared" si="595"/>
        <v>0</v>
      </c>
      <c r="CZ210" s="240"/>
      <c r="DA210" s="400">
        <f t="shared" si="596"/>
        <v>0</v>
      </c>
      <c r="DB210" s="240"/>
      <c r="DC210" s="400">
        <f t="shared" si="597"/>
        <v>0</v>
      </c>
      <c r="DD210" s="240"/>
      <c r="DE210" s="400">
        <f t="shared" si="598"/>
        <v>0</v>
      </c>
      <c r="DF210" s="240"/>
      <c r="DG210" s="400">
        <f t="shared" si="599"/>
        <v>0</v>
      </c>
      <c r="DH210" s="240"/>
      <c r="DI210" s="400">
        <f t="shared" si="600"/>
        <v>0</v>
      </c>
      <c r="DJ210" s="240"/>
      <c r="DK210" s="400">
        <f t="shared" si="601"/>
        <v>0</v>
      </c>
      <c r="DL210" s="240"/>
      <c r="DM210" s="400">
        <f t="shared" si="602"/>
        <v>0</v>
      </c>
      <c r="DN210" s="240"/>
      <c r="DO210" s="400">
        <f t="shared" si="548"/>
        <v>0</v>
      </c>
      <c r="DP210" s="240"/>
      <c r="DQ210" s="400">
        <f t="shared" si="603"/>
        <v>0</v>
      </c>
      <c r="DR210" s="240"/>
      <c r="DS210" s="400">
        <f t="shared" si="604"/>
        <v>0</v>
      </c>
      <c r="DT210" s="240"/>
      <c r="DU210" s="400">
        <f t="shared" si="605"/>
        <v>0</v>
      </c>
      <c r="DV210" s="240"/>
      <c r="DW210" s="400">
        <f t="shared" si="606"/>
        <v>0</v>
      </c>
      <c r="DX210" s="240"/>
      <c r="DY210" s="400">
        <f t="shared" si="607"/>
        <v>0</v>
      </c>
      <c r="DZ210" s="240"/>
      <c r="EA210" s="401">
        <f t="shared" si="608"/>
        <v>0</v>
      </c>
      <c r="EB210" s="240"/>
      <c r="EC210" s="400">
        <f t="shared" si="609"/>
        <v>0</v>
      </c>
      <c r="ED210" s="240"/>
      <c r="EE210" s="400">
        <f t="shared" si="610"/>
        <v>0</v>
      </c>
      <c r="EF210" s="97"/>
      <c r="EG210" s="400">
        <f t="shared" si="611"/>
        <v>0</v>
      </c>
      <c r="EH210" s="97"/>
      <c r="EI210" s="400">
        <f t="shared" si="549"/>
        <v>0</v>
      </c>
      <c r="EJ210" s="97"/>
      <c r="EK210" s="400"/>
      <c r="EL210" s="402">
        <f t="shared" si="550"/>
        <v>0</v>
      </c>
      <c r="EM210" s="402">
        <f t="shared" si="550"/>
        <v>0</v>
      </c>
    </row>
    <row r="211" spans="1:143" ht="43.5" customHeight="1" x14ac:dyDescent="0.25">
      <c r="A211" s="91"/>
      <c r="B211" s="91">
        <v>153</v>
      </c>
      <c r="C211" s="245" t="s">
        <v>1199</v>
      </c>
      <c r="D211" s="92" t="s">
        <v>910</v>
      </c>
      <c r="E211" s="246">
        <v>13540</v>
      </c>
      <c r="F211" s="93">
        <v>2.35</v>
      </c>
      <c r="G211" s="93"/>
      <c r="H211" s="247">
        <v>1</v>
      </c>
      <c r="I211" s="248"/>
      <c r="J211" s="95">
        <v>1.4</v>
      </c>
      <c r="K211" s="95">
        <v>1.68</v>
      </c>
      <c r="L211" s="95">
        <v>2.23</v>
      </c>
      <c r="M211" s="96">
        <v>2.57</v>
      </c>
      <c r="N211" s="240"/>
      <c r="O211" s="400">
        <f t="shared" si="551"/>
        <v>0</v>
      </c>
      <c r="P211" s="553"/>
      <c r="Q211" s="400">
        <f t="shared" si="552"/>
        <v>0</v>
      </c>
      <c r="R211" s="240"/>
      <c r="S211" s="357">
        <f t="shared" si="553"/>
        <v>0</v>
      </c>
      <c r="T211" s="240"/>
      <c r="U211" s="400">
        <f t="shared" si="554"/>
        <v>0</v>
      </c>
      <c r="V211" s="240"/>
      <c r="W211" s="357">
        <f t="shared" si="555"/>
        <v>0</v>
      </c>
      <c r="X211" s="240"/>
      <c r="Y211" s="400">
        <f t="shared" si="556"/>
        <v>0</v>
      </c>
      <c r="Z211" s="240"/>
      <c r="AA211" s="400">
        <f t="shared" si="557"/>
        <v>0</v>
      </c>
      <c r="AB211" s="240"/>
      <c r="AC211" s="400">
        <f t="shared" si="558"/>
        <v>0</v>
      </c>
      <c r="AD211" s="240"/>
      <c r="AE211" s="400">
        <f t="shared" si="559"/>
        <v>0</v>
      </c>
      <c r="AF211" s="240"/>
      <c r="AG211" s="400">
        <f t="shared" si="560"/>
        <v>0</v>
      </c>
      <c r="AH211" s="240"/>
      <c r="AI211" s="400">
        <f t="shared" si="561"/>
        <v>0</v>
      </c>
      <c r="AJ211" s="91"/>
      <c r="AK211" s="357">
        <f t="shared" si="562"/>
        <v>0</v>
      </c>
      <c r="AL211" s="240"/>
      <c r="AM211" s="400">
        <f t="shared" si="563"/>
        <v>0</v>
      </c>
      <c r="AN211" s="240"/>
      <c r="AO211" s="400">
        <f t="shared" si="564"/>
        <v>0</v>
      </c>
      <c r="AP211" s="240"/>
      <c r="AQ211" s="400">
        <f t="shared" si="565"/>
        <v>0</v>
      </c>
      <c r="AR211" s="240"/>
      <c r="AS211" s="400">
        <f t="shared" si="566"/>
        <v>0</v>
      </c>
      <c r="AT211" s="240"/>
      <c r="AU211" s="400">
        <f t="shared" si="567"/>
        <v>0</v>
      </c>
      <c r="AV211" s="240"/>
      <c r="AW211" s="357">
        <f t="shared" si="568"/>
        <v>0</v>
      </c>
      <c r="AX211" s="240"/>
      <c r="AY211" s="400">
        <f t="shared" si="569"/>
        <v>0</v>
      </c>
      <c r="AZ211" s="240"/>
      <c r="BA211" s="400">
        <f t="shared" si="570"/>
        <v>0</v>
      </c>
      <c r="BB211" s="240"/>
      <c r="BC211" s="400">
        <f t="shared" si="571"/>
        <v>0</v>
      </c>
      <c r="BD211" s="240"/>
      <c r="BE211" s="400">
        <f t="shared" si="572"/>
        <v>0</v>
      </c>
      <c r="BF211" s="240"/>
      <c r="BG211" s="400">
        <f t="shared" si="573"/>
        <v>0</v>
      </c>
      <c r="BH211" s="240"/>
      <c r="BI211" s="400">
        <f t="shared" si="574"/>
        <v>0</v>
      </c>
      <c r="BJ211" s="240"/>
      <c r="BK211" s="400">
        <f t="shared" si="575"/>
        <v>0</v>
      </c>
      <c r="BL211" s="240"/>
      <c r="BM211" s="400">
        <f t="shared" si="576"/>
        <v>0</v>
      </c>
      <c r="BN211" s="240"/>
      <c r="BO211" s="400">
        <f t="shared" si="577"/>
        <v>0</v>
      </c>
      <c r="BP211" s="240"/>
      <c r="BQ211" s="400">
        <f t="shared" si="578"/>
        <v>0</v>
      </c>
      <c r="BR211" s="240"/>
      <c r="BS211" s="400">
        <f t="shared" si="579"/>
        <v>0</v>
      </c>
      <c r="BT211" s="240"/>
      <c r="BU211" s="400">
        <f t="shared" si="580"/>
        <v>0</v>
      </c>
      <c r="BV211" s="89"/>
      <c r="BW211" s="329">
        <f t="shared" si="581"/>
        <v>0</v>
      </c>
      <c r="BX211" s="240"/>
      <c r="BY211" s="400">
        <f t="shared" si="582"/>
        <v>0</v>
      </c>
      <c r="BZ211" s="240"/>
      <c r="CA211" s="400">
        <f t="shared" si="583"/>
        <v>0</v>
      </c>
      <c r="CB211" s="240"/>
      <c r="CC211" s="400">
        <f t="shared" si="584"/>
        <v>0</v>
      </c>
      <c r="CD211" s="240"/>
      <c r="CE211" s="400">
        <f t="shared" si="585"/>
        <v>0</v>
      </c>
      <c r="CF211" s="240"/>
      <c r="CG211" s="400">
        <f t="shared" si="586"/>
        <v>0</v>
      </c>
      <c r="CH211" s="240"/>
      <c r="CI211" s="400">
        <f t="shared" si="587"/>
        <v>0</v>
      </c>
      <c r="CJ211" s="240"/>
      <c r="CK211" s="400">
        <f t="shared" si="588"/>
        <v>0</v>
      </c>
      <c r="CL211" s="240"/>
      <c r="CM211" s="400">
        <f t="shared" si="589"/>
        <v>0</v>
      </c>
      <c r="CN211" s="240"/>
      <c r="CO211" s="400">
        <f t="shared" si="590"/>
        <v>0</v>
      </c>
      <c r="CP211" s="240"/>
      <c r="CQ211" s="400">
        <f t="shared" si="591"/>
        <v>0</v>
      </c>
      <c r="CR211" s="240"/>
      <c r="CS211" s="400">
        <f t="shared" si="592"/>
        <v>0</v>
      </c>
      <c r="CT211" s="240"/>
      <c r="CU211" s="400">
        <f t="shared" si="593"/>
        <v>0</v>
      </c>
      <c r="CV211" s="240"/>
      <c r="CW211" s="400">
        <f t="shared" si="594"/>
        <v>0</v>
      </c>
      <c r="CX211" s="240"/>
      <c r="CY211" s="400">
        <f t="shared" si="595"/>
        <v>0</v>
      </c>
      <c r="CZ211" s="240"/>
      <c r="DA211" s="400">
        <f t="shared" si="596"/>
        <v>0</v>
      </c>
      <c r="DB211" s="240"/>
      <c r="DC211" s="400">
        <f t="shared" si="597"/>
        <v>0</v>
      </c>
      <c r="DD211" s="240"/>
      <c r="DE211" s="400">
        <f t="shared" si="598"/>
        <v>0</v>
      </c>
      <c r="DF211" s="240"/>
      <c r="DG211" s="400">
        <f t="shared" si="599"/>
        <v>0</v>
      </c>
      <c r="DH211" s="240"/>
      <c r="DI211" s="400">
        <f t="shared" si="600"/>
        <v>0</v>
      </c>
      <c r="DJ211" s="240"/>
      <c r="DK211" s="400">
        <f t="shared" si="601"/>
        <v>0</v>
      </c>
      <c r="DL211" s="240"/>
      <c r="DM211" s="400">
        <f t="shared" si="602"/>
        <v>0</v>
      </c>
      <c r="DN211" s="240"/>
      <c r="DO211" s="400">
        <f t="shared" si="548"/>
        <v>0</v>
      </c>
      <c r="DP211" s="240"/>
      <c r="DQ211" s="400">
        <f t="shared" si="603"/>
        <v>0</v>
      </c>
      <c r="DR211" s="240"/>
      <c r="DS211" s="400">
        <f t="shared" si="604"/>
        <v>0</v>
      </c>
      <c r="DT211" s="240"/>
      <c r="DU211" s="400">
        <f t="shared" si="605"/>
        <v>0</v>
      </c>
      <c r="DV211" s="240"/>
      <c r="DW211" s="400">
        <f t="shared" si="606"/>
        <v>0</v>
      </c>
      <c r="DX211" s="240"/>
      <c r="DY211" s="400">
        <f t="shared" si="607"/>
        <v>0</v>
      </c>
      <c r="DZ211" s="240"/>
      <c r="EA211" s="401">
        <f t="shared" si="608"/>
        <v>0</v>
      </c>
      <c r="EB211" s="240"/>
      <c r="EC211" s="400">
        <f t="shared" si="609"/>
        <v>0</v>
      </c>
      <c r="ED211" s="240"/>
      <c r="EE211" s="400">
        <f t="shared" si="610"/>
        <v>0</v>
      </c>
      <c r="EF211" s="97"/>
      <c r="EG211" s="400">
        <f t="shared" si="611"/>
        <v>0</v>
      </c>
      <c r="EH211" s="97"/>
      <c r="EI211" s="400">
        <f t="shared" si="549"/>
        <v>0</v>
      </c>
      <c r="EJ211" s="97"/>
      <c r="EK211" s="400"/>
      <c r="EL211" s="402">
        <f t="shared" si="550"/>
        <v>0</v>
      </c>
      <c r="EM211" s="402">
        <f t="shared" si="550"/>
        <v>0</v>
      </c>
    </row>
    <row r="212" spans="1:143" s="355" customFormat="1" ht="19.5" customHeight="1" x14ac:dyDescent="0.25">
      <c r="A212" s="517" t="s">
        <v>914</v>
      </c>
      <c r="B212" s="518"/>
      <c r="C212" s="519"/>
      <c r="D212" s="294" t="s">
        <v>915</v>
      </c>
      <c r="E212" s="295"/>
      <c r="F212" s="207"/>
      <c r="G212" s="207"/>
      <c r="H212" s="295"/>
      <c r="I212" s="295"/>
      <c r="J212" s="295"/>
      <c r="K212" s="295"/>
      <c r="L212" s="295"/>
      <c r="M212" s="295"/>
      <c r="N212" s="442">
        <f t="shared" ref="N212:Q212" si="612">SUM(N12,N13,N27,N29,N31,N35,N37,N39,N43,N46,N48,N51,N60,N64,N67,N71,N74,N76,N81,N118,N125,N136,N139,N141,N143,N147,N149,N151,N153,N158,N165,N172,N181,N183,N187,N192,N199)</f>
        <v>669</v>
      </c>
      <c r="O212" s="442">
        <f t="shared" si="612"/>
        <v>59831088.184</v>
      </c>
      <c r="P212" s="555">
        <f t="shared" si="612"/>
        <v>616</v>
      </c>
      <c r="Q212" s="556">
        <f t="shared" si="612"/>
        <v>7454447</v>
      </c>
      <c r="R212" s="442">
        <f>SUM(R12,R13,R27,R29,R31,R35,R37,R39,R43,R46,R48,R51,R60,R64,R67,R71,R74,R76,R81,R118,R125,R136,R139,R141,R143,R147,R149,R151,R153,R158,R165,R172,R181,R183,R187,R192,R199)</f>
        <v>2897</v>
      </c>
      <c r="S212" s="442">
        <f>SUM(S12,S13,S27,S29,S31,S35,S37,S39,S43,S46,S48,S51,S60,S64,S67,S71,S74,S76,S81,S118,S125,S136,S139,S141,S143,S147,S149,S151,S153,S158,S165,S172,S181,S183,S187,S192,S199)</f>
        <v>391099054.63999999</v>
      </c>
      <c r="T212" s="443">
        <f t="shared" ref="T212:AC212" si="613">SUM(T12,T13,T27,T29,T31,T35,T37,T39,T43,T46,T48,T51,T60,T64,T67,T71,T74,T76,T81,T118,T125,T136,T139,T141,T143,T147,T149,T151,T153,T158,T165,T172,T181,T183,T187,T192,T199)</f>
        <v>990</v>
      </c>
      <c r="U212" s="443">
        <f t="shared" si="613"/>
        <v>15784661.199999999</v>
      </c>
      <c r="V212" s="443">
        <f t="shared" si="613"/>
        <v>597</v>
      </c>
      <c r="W212" s="443">
        <f t="shared" si="613"/>
        <v>24183003.263999999</v>
      </c>
      <c r="X212" s="443">
        <f t="shared" si="613"/>
        <v>4197</v>
      </c>
      <c r="Y212" s="443">
        <f t="shared" si="613"/>
        <v>171962311.13600001</v>
      </c>
      <c r="Z212" s="443">
        <f t="shared" si="613"/>
        <v>1103</v>
      </c>
      <c r="AA212" s="443">
        <f t="shared" si="613"/>
        <v>19555199.160000004</v>
      </c>
      <c r="AB212" s="443">
        <f t="shared" si="613"/>
        <v>1843</v>
      </c>
      <c r="AC212" s="443">
        <f t="shared" si="613"/>
        <v>32065969.600000001</v>
      </c>
      <c r="AD212" s="442">
        <f>SUM(AD12,AD13,AD27,AD29,AD31,AD35,AD37,AD39,AD43,AD46,AD48,AD51,AD60,AD64,AD67,AD71,AD74,AD76,AD81,AD118,AD125,AD136,AD139,AD141,AD143,AD147,AD149,AD151,AD153,AD158,AD165,AD172,AD181,AD183,AD187,AD192,AD199)</f>
        <v>627</v>
      </c>
      <c r="AE212" s="442">
        <f>SUM(AE12,AE13,AE27,AE29,AE31,AE35,AE37,AE39,AE43,AE46,AE48,AE51,AE60,AE64,AE67,AE71,AE74,AE76,AE81,AE118,AE125,AE136,AE139,AE141,AE143,AE147,AE149,AE151,AE153,AE158,AE165,AE172,AE181,AE183,AE187,AE192,AE199)</f>
        <v>18918163.824000001</v>
      </c>
      <c r="AF212" s="443">
        <f t="shared" ref="AF212:AI212" si="614">SUM(AF12,AF13,AF27,AF29,AF31,AF35,AF37,AF39,AF43,AF46,AF48,AF51,AF60,AF64,AF67,AF71,AF74,AF76,AF81,AF118,AF125,AF136,AF139,AF141,AF143,AF147,AF149,AF151,AF153,AF158,AF165,AF172,AF181,AF183,AF187,AF192,AF199)</f>
        <v>730</v>
      </c>
      <c r="AG212" s="443">
        <f t="shared" si="614"/>
        <v>14489283.984000001</v>
      </c>
      <c r="AH212" s="443">
        <f t="shared" si="614"/>
        <v>2400</v>
      </c>
      <c r="AI212" s="443">
        <f t="shared" si="614"/>
        <v>57161931.736000001</v>
      </c>
      <c r="AJ212" s="443">
        <f>SUM(AJ12,AJ13,AJ27,AJ29,AJ31,AJ35,AJ37,AJ39,AJ43,AJ46,AJ48,AJ51,AJ60,AJ64,AJ67,AJ71,AJ74,AJ76,AJ81,AJ118,AJ125,AJ136,AJ139,AJ141,AJ143,AJ147,AJ149,AJ151,AJ153,AJ158,AJ165,AJ172,AJ181,AJ183,AJ187,AJ192,AJ199)</f>
        <v>0</v>
      </c>
      <c r="AK212" s="443">
        <f>SUM(AK12,AK13,AK27,AK29,AK31,AK35,AK37,AK39,AK43,AK46,AK48,AK51,AK60,AK64,AK67,AK71,AK74,AK76,AK81,AK118,AK125,AK136,AK139,AK141,AK143,AK147,AK149,AK151,AK153,AK158,AK165,AK172,AK181,AK183,AK187,AK192,AK199)</f>
        <v>0</v>
      </c>
      <c r="AL212" s="443">
        <f t="shared" ref="AL212:CW212" si="615">SUM(AL12,AL13,AL27,AL29,AL31,AL35,AL37,AL39,AL43,AL46,AL48,AL51,AL60,AL64,AL67,AL71,AL74,AL76,AL81,AL118,AL125,AL136,AL139,AL141,AL143,AL147,AL149,AL151,AL153,AL158,AL165,AL172,AL181,AL183,AL187,AL192,AL199)</f>
        <v>240</v>
      </c>
      <c r="AM212" s="443">
        <f t="shared" si="615"/>
        <v>4592849.2399999993</v>
      </c>
      <c r="AN212" s="443">
        <f t="shared" si="615"/>
        <v>1130</v>
      </c>
      <c r="AO212" s="443">
        <f t="shared" si="615"/>
        <v>43595615.391999997</v>
      </c>
      <c r="AP212" s="443">
        <f t="shared" si="615"/>
        <v>1120</v>
      </c>
      <c r="AQ212" s="443">
        <f t="shared" si="615"/>
        <v>17219630.399999999</v>
      </c>
      <c r="AR212" s="443">
        <f t="shared" si="615"/>
        <v>504</v>
      </c>
      <c r="AS212" s="443">
        <f t="shared" si="615"/>
        <v>7588465.9199999999</v>
      </c>
      <c r="AT212" s="443">
        <f t="shared" si="615"/>
        <v>438</v>
      </c>
      <c r="AU212" s="443">
        <f t="shared" si="615"/>
        <v>6643698.879999999</v>
      </c>
      <c r="AV212" s="443">
        <f t="shared" si="615"/>
        <v>2410</v>
      </c>
      <c r="AW212" s="443">
        <f t="shared" si="615"/>
        <v>51337776.559999995</v>
      </c>
      <c r="AX212" s="443">
        <f t="shared" si="615"/>
        <v>3997</v>
      </c>
      <c r="AY212" s="443">
        <f t="shared" si="615"/>
        <v>76791703.800000012</v>
      </c>
      <c r="AZ212" s="443">
        <f t="shared" si="615"/>
        <v>1983</v>
      </c>
      <c r="BA212" s="443">
        <f t="shared" si="615"/>
        <v>33494872.879999992</v>
      </c>
      <c r="BB212" s="443">
        <f t="shared" si="615"/>
        <v>1784</v>
      </c>
      <c r="BC212" s="443">
        <f t="shared" si="615"/>
        <v>28662230.239999998</v>
      </c>
      <c r="BD212" s="443">
        <f t="shared" si="615"/>
        <v>1148</v>
      </c>
      <c r="BE212" s="443">
        <f t="shared" si="615"/>
        <v>18980074.119999997</v>
      </c>
      <c r="BF212" s="443">
        <f t="shared" si="615"/>
        <v>3432</v>
      </c>
      <c r="BG212" s="443">
        <f t="shared" si="615"/>
        <v>58410184.335999995</v>
      </c>
      <c r="BH212" s="443">
        <f t="shared" si="615"/>
        <v>785</v>
      </c>
      <c r="BI212" s="443">
        <f t="shared" si="615"/>
        <v>12746583.080000002</v>
      </c>
      <c r="BJ212" s="443">
        <f t="shared" si="615"/>
        <v>2025</v>
      </c>
      <c r="BK212" s="443">
        <f t="shared" si="615"/>
        <v>32231834.599999998</v>
      </c>
      <c r="BL212" s="443">
        <f t="shared" si="615"/>
        <v>990</v>
      </c>
      <c r="BM212" s="443">
        <f t="shared" si="615"/>
        <v>14336422.800000001</v>
      </c>
      <c r="BN212" s="443">
        <f t="shared" si="615"/>
        <v>1623</v>
      </c>
      <c r="BO212" s="443">
        <f t="shared" si="615"/>
        <v>26709383.119999994</v>
      </c>
      <c r="BP212" s="443">
        <f t="shared" si="615"/>
        <v>772</v>
      </c>
      <c r="BQ212" s="443">
        <f t="shared" si="615"/>
        <v>10748810.239999998</v>
      </c>
      <c r="BR212" s="443">
        <f t="shared" si="615"/>
        <v>900</v>
      </c>
      <c r="BS212" s="443">
        <f t="shared" si="615"/>
        <v>13005522.039999999</v>
      </c>
      <c r="BT212" s="443">
        <f t="shared" si="615"/>
        <v>216</v>
      </c>
      <c r="BU212" s="443">
        <f t="shared" si="615"/>
        <v>3555576.92</v>
      </c>
      <c r="BV212" s="444">
        <f t="shared" si="615"/>
        <v>300</v>
      </c>
      <c r="BW212" s="444">
        <f t="shared" si="615"/>
        <v>4970452.76</v>
      </c>
      <c r="BX212" s="443">
        <f t="shared" si="615"/>
        <v>952</v>
      </c>
      <c r="BY212" s="443">
        <f t="shared" si="615"/>
        <v>15647419.759999998</v>
      </c>
      <c r="BZ212" s="443">
        <f t="shared" si="615"/>
        <v>517</v>
      </c>
      <c r="CA212" s="443">
        <f t="shared" si="615"/>
        <v>8650760.1599999983</v>
      </c>
      <c r="CB212" s="443">
        <f t="shared" si="615"/>
        <v>614</v>
      </c>
      <c r="CC212" s="443">
        <f t="shared" si="615"/>
        <v>12271166.6</v>
      </c>
      <c r="CD212" s="443">
        <f t="shared" si="615"/>
        <v>763</v>
      </c>
      <c r="CE212" s="443">
        <f t="shared" si="615"/>
        <v>12986376.48</v>
      </c>
      <c r="CF212" s="443">
        <f t="shared" si="615"/>
        <v>1148</v>
      </c>
      <c r="CG212" s="443">
        <f t="shared" si="615"/>
        <v>19211337.32</v>
      </c>
      <c r="CH212" s="443">
        <f t="shared" si="615"/>
        <v>2135</v>
      </c>
      <c r="CI212" s="443">
        <f t="shared" si="615"/>
        <v>34826342.320000008</v>
      </c>
      <c r="CJ212" s="443">
        <f t="shared" si="615"/>
        <v>1775</v>
      </c>
      <c r="CK212" s="443">
        <f t="shared" si="615"/>
        <v>35060259.359999999</v>
      </c>
      <c r="CL212" s="443">
        <f t="shared" si="615"/>
        <v>1650</v>
      </c>
      <c r="CM212" s="443">
        <f t="shared" si="615"/>
        <v>36210130.32</v>
      </c>
      <c r="CN212" s="443">
        <f t="shared" si="615"/>
        <v>630</v>
      </c>
      <c r="CO212" s="443">
        <f t="shared" si="615"/>
        <v>13104661.92</v>
      </c>
      <c r="CP212" s="443">
        <f t="shared" si="615"/>
        <v>1691</v>
      </c>
      <c r="CQ212" s="443">
        <f t="shared" si="615"/>
        <v>33181340.640000001</v>
      </c>
      <c r="CR212" s="443">
        <f t="shared" si="615"/>
        <v>773</v>
      </c>
      <c r="CS212" s="443">
        <f t="shared" si="615"/>
        <v>16595447.232000001</v>
      </c>
      <c r="CT212" s="443">
        <f t="shared" si="615"/>
        <v>509</v>
      </c>
      <c r="CU212" s="443">
        <f t="shared" si="615"/>
        <v>10422084.624</v>
      </c>
      <c r="CV212" s="443">
        <f t="shared" si="615"/>
        <v>900</v>
      </c>
      <c r="CW212" s="443">
        <f t="shared" si="615"/>
        <v>19147683.071999997</v>
      </c>
      <c r="CX212" s="443">
        <f t="shared" ref="CX212:EM212" si="616">SUM(CX12,CX13,CX27,CX29,CX31,CX35,CX37,CX39,CX43,CX46,CX48,CX51,CX60,CX64,CX67,CX71,CX74,CX76,CX81,CX118,CX125,CX136,CX139,CX141,CX143,CX147,CX149,CX151,CX153,CX158,CX165,CX172,CX181,CX183,CX187,CX192,CX199)</f>
        <v>317</v>
      </c>
      <c r="CY212" s="443">
        <f t="shared" si="616"/>
        <v>6373083.0240000002</v>
      </c>
      <c r="CZ212" s="443">
        <f t="shared" si="616"/>
        <v>2345</v>
      </c>
      <c r="DA212" s="443">
        <f t="shared" si="616"/>
        <v>64814051.903999992</v>
      </c>
      <c r="DB212" s="443">
        <f t="shared" si="616"/>
        <v>380</v>
      </c>
      <c r="DC212" s="443">
        <f t="shared" si="616"/>
        <v>7796602.7999999998</v>
      </c>
      <c r="DD212" s="443">
        <f t="shared" si="616"/>
        <v>493</v>
      </c>
      <c r="DE212" s="443">
        <f t="shared" si="616"/>
        <v>10321314.527999997</v>
      </c>
      <c r="DF212" s="443">
        <f t="shared" si="616"/>
        <v>2021</v>
      </c>
      <c r="DG212" s="443">
        <f t="shared" si="616"/>
        <v>41257051.583999999</v>
      </c>
      <c r="DH212" s="443">
        <f t="shared" si="616"/>
        <v>575</v>
      </c>
      <c r="DI212" s="443">
        <f t="shared" si="616"/>
        <v>11258271.695999999</v>
      </c>
      <c r="DJ212" s="443">
        <f t="shared" si="616"/>
        <v>1597</v>
      </c>
      <c r="DK212" s="443">
        <f t="shared" si="616"/>
        <v>32179326.48</v>
      </c>
      <c r="DL212" s="443">
        <f t="shared" si="616"/>
        <v>600</v>
      </c>
      <c r="DM212" s="443">
        <f t="shared" si="616"/>
        <v>12339218.639999999</v>
      </c>
      <c r="DN212" s="443">
        <f t="shared" si="616"/>
        <v>258</v>
      </c>
      <c r="DO212" s="443">
        <f t="shared" si="616"/>
        <v>5225486.7839999991</v>
      </c>
      <c r="DP212" s="443">
        <f t="shared" si="616"/>
        <v>174</v>
      </c>
      <c r="DQ212" s="443">
        <f t="shared" si="616"/>
        <v>3490557.8399999985</v>
      </c>
      <c r="DR212" s="443">
        <f t="shared" si="616"/>
        <v>45</v>
      </c>
      <c r="DS212" s="443">
        <f t="shared" si="616"/>
        <v>998829.55199999991</v>
      </c>
      <c r="DT212" s="443">
        <f t="shared" si="616"/>
        <v>20</v>
      </c>
      <c r="DU212" s="443">
        <f t="shared" si="616"/>
        <v>469519.81</v>
      </c>
      <c r="DV212" s="443">
        <f t="shared" si="616"/>
        <v>200</v>
      </c>
      <c r="DW212" s="443">
        <f t="shared" si="616"/>
        <v>7052957.2951999996</v>
      </c>
      <c r="DX212" s="443">
        <f t="shared" si="616"/>
        <v>115</v>
      </c>
      <c r="DY212" s="443">
        <f t="shared" si="616"/>
        <v>20432672.399999999</v>
      </c>
      <c r="DZ212" s="443">
        <f t="shared" si="616"/>
        <v>70</v>
      </c>
      <c r="EA212" s="443">
        <f t="shared" si="616"/>
        <v>1184750</v>
      </c>
      <c r="EB212" s="443">
        <f t="shared" si="616"/>
        <v>198</v>
      </c>
      <c r="EC212" s="443">
        <f t="shared" si="616"/>
        <v>3352747.7199999997</v>
      </c>
      <c r="ED212" s="443">
        <f t="shared" si="616"/>
        <v>10</v>
      </c>
      <c r="EE212" s="443">
        <f t="shared" si="616"/>
        <v>295713.59999999998</v>
      </c>
      <c r="EF212" s="443">
        <f t="shared" si="616"/>
        <v>295</v>
      </c>
      <c r="EG212" s="443">
        <f t="shared" si="616"/>
        <v>14444472</v>
      </c>
      <c r="EH212" s="443">
        <f t="shared" si="616"/>
        <v>2500</v>
      </c>
      <c r="EI212" s="443">
        <f t="shared" si="616"/>
        <v>68500728.519999996</v>
      </c>
      <c r="EJ212" s="443">
        <f t="shared" si="616"/>
        <v>115</v>
      </c>
      <c r="EK212" s="443">
        <f t="shared" si="616"/>
        <v>6280501.9199999999</v>
      </c>
      <c r="EL212" s="442">
        <f t="shared" si="616"/>
        <v>68851</v>
      </c>
      <c r="EM212" s="442">
        <f t="shared" si="616"/>
        <v>1863509668.9612</v>
      </c>
    </row>
    <row r="213" spans="1:143" ht="15" customHeight="1" x14ac:dyDescent="0.25"/>
    <row r="214" spans="1:143" ht="15" customHeight="1" x14ac:dyDescent="0.25">
      <c r="S214" s="445"/>
    </row>
    <row r="215" spans="1:143" ht="15" customHeight="1" x14ac:dyDescent="0.25">
      <c r="N215" s="446"/>
      <c r="O215" s="446"/>
      <c r="P215" s="557"/>
      <c r="Q215" s="557"/>
      <c r="R215" s="446"/>
      <c r="S215" s="446"/>
      <c r="T215" s="446"/>
      <c r="U215" s="446"/>
      <c r="V215" s="446"/>
      <c r="W215" s="446"/>
      <c r="X215" s="446"/>
      <c r="Y215" s="446"/>
      <c r="Z215" s="446"/>
      <c r="AA215" s="446"/>
      <c r="AB215" s="446"/>
      <c r="AC215" s="446"/>
      <c r="AD215" s="446"/>
      <c r="AE215" s="446"/>
      <c r="AF215" s="446"/>
      <c r="AG215" s="446"/>
      <c r="AH215" s="446"/>
      <c r="AI215" s="446"/>
      <c r="AJ215" s="446"/>
      <c r="AK215" s="446"/>
      <c r="AL215" s="446"/>
      <c r="AM215" s="446"/>
      <c r="AN215" s="446"/>
      <c r="AO215" s="446"/>
      <c r="AP215" s="446"/>
      <c r="AQ215" s="446"/>
      <c r="AR215" s="446"/>
      <c r="AS215" s="446"/>
      <c r="AT215" s="446"/>
      <c r="AU215" s="446"/>
      <c r="AV215" s="446"/>
      <c r="AW215" s="446"/>
      <c r="AX215" s="446"/>
      <c r="AY215" s="446"/>
      <c r="AZ215" s="446"/>
      <c r="BA215" s="446"/>
      <c r="BB215" s="446"/>
      <c r="BC215" s="446"/>
      <c r="BD215" s="446"/>
      <c r="BE215" s="446"/>
      <c r="BF215" s="446"/>
      <c r="BG215" s="446"/>
      <c r="BH215" s="446"/>
      <c r="BI215" s="446"/>
      <c r="BJ215" s="446"/>
      <c r="BK215" s="446"/>
      <c r="BL215" s="446"/>
      <c r="BM215" s="446"/>
      <c r="BN215" s="446"/>
      <c r="BO215" s="446"/>
      <c r="BP215" s="446"/>
      <c r="BQ215" s="446"/>
      <c r="BR215" s="446"/>
      <c r="BS215" s="446"/>
      <c r="BT215" s="446"/>
      <c r="BU215" s="446"/>
      <c r="BV215" s="447"/>
      <c r="BW215" s="447"/>
      <c r="BX215" s="446"/>
      <c r="BY215" s="446"/>
      <c r="BZ215" s="446"/>
      <c r="CA215" s="446"/>
      <c r="CB215" s="446"/>
      <c r="CC215" s="446"/>
      <c r="CD215" s="446"/>
      <c r="CE215" s="446"/>
      <c r="CF215" s="446"/>
      <c r="CG215" s="446"/>
      <c r="CH215" s="446"/>
      <c r="CI215" s="446"/>
      <c r="CJ215" s="446"/>
      <c r="CK215" s="446"/>
      <c r="CL215" s="446"/>
      <c r="CM215" s="446"/>
      <c r="CN215" s="446"/>
      <c r="CO215" s="446"/>
      <c r="CP215" s="446"/>
      <c r="CQ215" s="446"/>
      <c r="CR215" s="446"/>
      <c r="CS215" s="446"/>
      <c r="CT215" s="446"/>
      <c r="CU215" s="446"/>
      <c r="CV215" s="446"/>
      <c r="CW215" s="446"/>
      <c r="CX215" s="446"/>
      <c r="CY215" s="446"/>
      <c r="CZ215" s="446"/>
      <c r="DA215" s="446"/>
      <c r="DB215" s="446"/>
      <c r="DC215" s="446"/>
      <c r="DD215" s="446"/>
      <c r="DE215" s="446"/>
      <c r="DF215" s="446"/>
      <c r="DG215" s="446"/>
      <c r="DH215" s="446"/>
      <c r="DI215" s="446"/>
      <c r="DJ215" s="446"/>
      <c r="DK215" s="446"/>
      <c r="DL215" s="446"/>
      <c r="DM215" s="446"/>
      <c r="DN215" s="446"/>
      <c r="DO215" s="446"/>
      <c r="DP215" s="446"/>
      <c r="DQ215" s="446"/>
      <c r="DR215" s="446"/>
      <c r="DS215" s="446"/>
      <c r="DT215" s="446"/>
      <c r="DU215" s="446"/>
      <c r="DV215" s="446"/>
      <c r="DW215" s="446"/>
      <c r="DX215" s="446"/>
      <c r="DY215" s="446"/>
      <c r="DZ215" s="446"/>
      <c r="EA215" s="446"/>
      <c r="EB215" s="446"/>
      <c r="EC215" s="446"/>
      <c r="ED215" s="446"/>
      <c r="EE215" s="446"/>
      <c r="EF215" s="446"/>
      <c r="EG215" s="446"/>
      <c r="EH215" s="446"/>
      <c r="EI215" s="446"/>
      <c r="EJ215" s="446"/>
      <c r="EK215" s="446"/>
      <c r="EL215" s="446"/>
      <c r="EM215" s="446"/>
    </row>
  </sheetData>
  <mergeCells count="213">
    <mergeCell ref="EL8:EM8"/>
    <mergeCell ref="A212:C212"/>
    <mergeCell ref="DZ8:EA8"/>
    <mergeCell ref="EB8:EC8"/>
    <mergeCell ref="ED8:EE8"/>
    <mergeCell ref="EF8:EG8"/>
    <mergeCell ref="EH8:EI8"/>
    <mergeCell ref="EJ8:EK8"/>
    <mergeCell ref="DN8:DO8"/>
    <mergeCell ref="DP8:DQ8"/>
    <mergeCell ref="DR8:DS8"/>
    <mergeCell ref="DT8:DU8"/>
    <mergeCell ref="DV8:DW8"/>
    <mergeCell ref="DX8:DY8"/>
    <mergeCell ref="DB8:DC8"/>
    <mergeCell ref="DD8:DE8"/>
    <mergeCell ref="DF8:DG8"/>
    <mergeCell ref="DH8:DI8"/>
    <mergeCell ref="DJ8:DK8"/>
    <mergeCell ref="DL8:DM8"/>
    <mergeCell ref="CP8:CQ8"/>
    <mergeCell ref="CR8:CS8"/>
    <mergeCell ref="CT8:CU8"/>
    <mergeCell ref="CV8:CW8"/>
    <mergeCell ref="CX8:CY8"/>
    <mergeCell ref="CZ8:DA8"/>
    <mergeCell ref="CD8:CE8"/>
    <mergeCell ref="CF8:CG8"/>
    <mergeCell ref="CH8:CI8"/>
    <mergeCell ref="CJ8:CK8"/>
    <mergeCell ref="CL8:CM8"/>
    <mergeCell ref="CN8:CO8"/>
    <mergeCell ref="BR8:BS8"/>
    <mergeCell ref="BT8:BU8"/>
    <mergeCell ref="BV8:BW8"/>
    <mergeCell ref="BX8:BY8"/>
    <mergeCell ref="BZ8:CA8"/>
    <mergeCell ref="CB8:CC8"/>
    <mergeCell ref="BF8:BG8"/>
    <mergeCell ref="BH8:BI8"/>
    <mergeCell ref="BJ8:BK8"/>
    <mergeCell ref="BL8:BM8"/>
    <mergeCell ref="BN8:BO8"/>
    <mergeCell ref="BP8:BQ8"/>
    <mergeCell ref="AT8:AU8"/>
    <mergeCell ref="AV8:AW8"/>
    <mergeCell ref="AX8:AY8"/>
    <mergeCell ref="AZ8:BA8"/>
    <mergeCell ref="BB8:BC8"/>
    <mergeCell ref="BD8:BE8"/>
    <mergeCell ref="AH8:AI8"/>
    <mergeCell ref="AJ8:AK8"/>
    <mergeCell ref="AL8:AM8"/>
    <mergeCell ref="AN8:AO8"/>
    <mergeCell ref="AP8:AQ8"/>
    <mergeCell ref="AR8:AS8"/>
    <mergeCell ref="V8:W8"/>
    <mergeCell ref="X8:Y8"/>
    <mergeCell ref="Z8:AA8"/>
    <mergeCell ref="AB8:AC8"/>
    <mergeCell ref="AD8:AE8"/>
    <mergeCell ref="AF8:AG8"/>
    <mergeCell ref="EH7:EI7"/>
    <mergeCell ref="EJ7:EK7"/>
    <mergeCell ref="EL7:EM7"/>
    <mergeCell ref="J8:J9"/>
    <mergeCell ref="K8:K9"/>
    <mergeCell ref="L8:L9"/>
    <mergeCell ref="M8:M9"/>
    <mergeCell ref="N8:O8"/>
    <mergeCell ref="P8:Q8"/>
    <mergeCell ref="R8:S8"/>
    <mergeCell ref="DV7:DW7"/>
    <mergeCell ref="DX7:DY7"/>
    <mergeCell ref="DZ7:EA7"/>
    <mergeCell ref="EB7:EC7"/>
    <mergeCell ref="ED7:EE7"/>
    <mergeCell ref="EF7:EG7"/>
    <mergeCell ref="DJ7:DK7"/>
    <mergeCell ref="DL7:DM7"/>
    <mergeCell ref="DN7:DO7"/>
    <mergeCell ref="DP7:DQ7"/>
    <mergeCell ref="DR7:DS7"/>
    <mergeCell ref="DT7:DU7"/>
    <mergeCell ref="CX7:CY7"/>
    <mergeCell ref="CZ7:DA7"/>
    <mergeCell ref="DB7:DC7"/>
    <mergeCell ref="DD7:DE7"/>
    <mergeCell ref="DF7:DG7"/>
    <mergeCell ref="DH7:DI7"/>
    <mergeCell ref="CL7:CM7"/>
    <mergeCell ref="CN7:CO7"/>
    <mergeCell ref="CP7:CQ7"/>
    <mergeCell ref="CR7:CS7"/>
    <mergeCell ref="CT7:CU7"/>
    <mergeCell ref="CV7:CW7"/>
    <mergeCell ref="BZ7:CA7"/>
    <mergeCell ref="CB7:CC7"/>
    <mergeCell ref="CD7:CE7"/>
    <mergeCell ref="CF7:CG7"/>
    <mergeCell ref="CH7:CI7"/>
    <mergeCell ref="CJ7:CK7"/>
    <mergeCell ref="BN7:BO7"/>
    <mergeCell ref="BP7:BQ7"/>
    <mergeCell ref="BR7:BS7"/>
    <mergeCell ref="BT7:BU7"/>
    <mergeCell ref="BV7:BW7"/>
    <mergeCell ref="BX7:BY7"/>
    <mergeCell ref="BF7:BG7"/>
    <mergeCell ref="BH7:BI7"/>
    <mergeCell ref="BJ7:BK7"/>
    <mergeCell ref="BL7:BM7"/>
    <mergeCell ref="AP7:AQ7"/>
    <mergeCell ref="AR7:AS7"/>
    <mergeCell ref="AT7:AU7"/>
    <mergeCell ref="AV7:AW7"/>
    <mergeCell ref="AX7:AY7"/>
    <mergeCell ref="AZ7:BA7"/>
    <mergeCell ref="AH7:AI7"/>
    <mergeCell ref="AJ7:AK7"/>
    <mergeCell ref="AL7:AM7"/>
    <mergeCell ref="AN7:AO7"/>
    <mergeCell ref="EL6:EM6"/>
    <mergeCell ref="J7:M7"/>
    <mergeCell ref="N7:O7"/>
    <mergeCell ref="P7:Q7"/>
    <mergeCell ref="R7:S7"/>
    <mergeCell ref="T7:U7"/>
    <mergeCell ref="V7:W7"/>
    <mergeCell ref="X7:Y7"/>
    <mergeCell ref="Z7:AA7"/>
    <mergeCell ref="AB7:AC7"/>
    <mergeCell ref="DZ6:EA6"/>
    <mergeCell ref="EB6:EC6"/>
    <mergeCell ref="ED6:EE6"/>
    <mergeCell ref="EF6:EG6"/>
    <mergeCell ref="EH6:EI6"/>
    <mergeCell ref="EJ6:EK6"/>
    <mergeCell ref="DN6:DO6"/>
    <mergeCell ref="DP6:DQ6"/>
    <mergeCell ref="BB7:BC7"/>
    <mergeCell ref="BD7:BE7"/>
    <mergeCell ref="DR6:DS6"/>
    <mergeCell ref="DT6:DU6"/>
    <mergeCell ref="DV6:DW6"/>
    <mergeCell ref="DX6:DY6"/>
    <mergeCell ref="DB6:DC6"/>
    <mergeCell ref="DD6:DE6"/>
    <mergeCell ref="DF6:DG6"/>
    <mergeCell ref="DH6:DI6"/>
    <mergeCell ref="DJ6:DK6"/>
    <mergeCell ref="DL6:DM6"/>
    <mergeCell ref="CP6:CQ6"/>
    <mergeCell ref="CR6:CS6"/>
    <mergeCell ref="CT6:CU6"/>
    <mergeCell ref="CV6:CW6"/>
    <mergeCell ref="CX6:CY6"/>
    <mergeCell ref="CZ6:DA6"/>
    <mergeCell ref="CD6:CE6"/>
    <mergeCell ref="CF6:CG6"/>
    <mergeCell ref="CH6:CI6"/>
    <mergeCell ref="CJ6:CK6"/>
    <mergeCell ref="CL6:CM6"/>
    <mergeCell ref="CN6:CO6"/>
    <mergeCell ref="BR6:BS6"/>
    <mergeCell ref="BT6:BU6"/>
    <mergeCell ref="BV6:BW6"/>
    <mergeCell ref="BX6:BY6"/>
    <mergeCell ref="BZ6:CA6"/>
    <mergeCell ref="CB6:CC6"/>
    <mergeCell ref="BF6:BG6"/>
    <mergeCell ref="BH6:BI6"/>
    <mergeCell ref="BJ6:BK6"/>
    <mergeCell ref="BL6:BM6"/>
    <mergeCell ref="BN6:BO6"/>
    <mergeCell ref="BP6:BQ6"/>
    <mergeCell ref="AT6:AU6"/>
    <mergeCell ref="AV6:AW6"/>
    <mergeCell ref="AX6:AY6"/>
    <mergeCell ref="AZ6:BA6"/>
    <mergeCell ref="BB6:BC6"/>
    <mergeCell ref="BD6:BE6"/>
    <mergeCell ref="AH6:AI6"/>
    <mergeCell ref="AJ6:AK6"/>
    <mergeCell ref="AL6:AM6"/>
    <mergeCell ref="AN6:AO6"/>
    <mergeCell ref="AP6:AQ6"/>
    <mergeCell ref="AR6:AS6"/>
    <mergeCell ref="V6:W6"/>
    <mergeCell ref="X6:Y6"/>
    <mergeCell ref="Z6:AA6"/>
    <mergeCell ref="AB6:AC6"/>
    <mergeCell ref="AD6:AE6"/>
    <mergeCell ref="AF6:AG6"/>
    <mergeCell ref="I6:I9"/>
    <mergeCell ref="J6:M6"/>
    <mergeCell ref="N6:O6"/>
    <mergeCell ref="P6:Q6"/>
    <mergeCell ref="R6:S6"/>
    <mergeCell ref="T6:U6"/>
    <mergeCell ref="T8:U8"/>
    <mergeCell ref="AD7:AE7"/>
    <mergeCell ref="AF7:AG7"/>
    <mergeCell ref="R1:T1"/>
    <mergeCell ref="R3:T3"/>
    <mergeCell ref="A6:A9"/>
    <mergeCell ref="B6:B9"/>
    <mergeCell ref="C6:C9"/>
    <mergeCell ref="D6:D9"/>
    <mergeCell ref="E6:E9"/>
    <mergeCell ref="F6:F9"/>
    <mergeCell ref="G6:G9"/>
    <mergeCell ref="H6:H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B1" sqref="B1:L1048576"/>
    </sheetView>
  </sheetViews>
  <sheetFormatPr defaultRowHeight="15" x14ac:dyDescent="0.25"/>
  <cols>
    <col min="1" max="1" width="63.42578125" customWidth="1"/>
    <col min="2" max="2" width="14.7109375" style="542" customWidth="1"/>
    <col min="3" max="11" width="0" style="542" hidden="1" customWidth="1"/>
    <col min="12" max="12" width="9.140625" style="542"/>
  </cols>
  <sheetData>
    <row r="1" spans="1:12" s="542" customFormat="1" ht="51.75" customHeight="1" x14ac:dyDescent="0.25">
      <c r="A1" s="541" t="s">
        <v>1293</v>
      </c>
      <c r="B1" s="541" t="s">
        <v>1296</v>
      </c>
      <c r="C1" s="541" t="s">
        <v>1297</v>
      </c>
      <c r="D1" s="541" t="s">
        <v>1298</v>
      </c>
      <c r="E1" s="541" t="s">
        <v>1299</v>
      </c>
      <c r="F1" s="541" t="s">
        <v>1300</v>
      </c>
      <c r="G1" s="541" t="s">
        <v>1298</v>
      </c>
      <c r="H1" s="541" t="s">
        <v>1301</v>
      </c>
      <c r="I1" s="541" t="s">
        <v>1302</v>
      </c>
      <c r="J1" s="541"/>
      <c r="K1" s="541"/>
      <c r="L1" s="541" t="s">
        <v>1303</v>
      </c>
    </row>
    <row r="2" spans="1:12" x14ac:dyDescent="0.25">
      <c r="A2" t="s">
        <v>1304</v>
      </c>
      <c r="B2" s="542">
        <v>89446109.060000002</v>
      </c>
      <c r="C2" s="542">
        <v>0</v>
      </c>
      <c r="D2" s="542">
        <v>7453842.4216666659</v>
      </c>
      <c r="E2" s="542">
        <v>-7453842.4216666659</v>
      </c>
      <c r="F2" s="542">
        <v>136456</v>
      </c>
      <c r="G2" s="542">
        <v>11371.333333333332</v>
      </c>
      <c r="H2" s="542">
        <v>0</v>
      </c>
      <c r="I2" s="542">
        <v>0</v>
      </c>
    </row>
    <row r="3" spans="1:12" x14ac:dyDescent="0.25">
      <c r="A3" t="s">
        <v>1305</v>
      </c>
      <c r="B3" s="542">
        <v>21118748.559999999</v>
      </c>
      <c r="C3" s="542">
        <v>0</v>
      </c>
      <c r="D3" s="542">
        <v>1759895.7133333331</v>
      </c>
      <c r="E3" s="542">
        <v>-1759895.7133333331</v>
      </c>
      <c r="F3" s="542">
        <v>55276</v>
      </c>
      <c r="G3" s="542">
        <v>4606.333333333333</v>
      </c>
      <c r="H3" s="542">
        <v>0</v>
      </c>
      <c r="I3" s="542">
        <v>0</v>
      </c>
      <c r="L3" s="542">
        <v>382.06</v>
      </c>
    </row>
    <row r="4" spans="1:12" x14ac:dyDescent="0.25">
      <c r="A4" t="s">
        <v>1306</v>
      </c>
      <c r="B4" s="542">
        <v>6132402</v>
      </c>
      <c r="C4" s="542">
        <v>0</v>
      </c>
      <c r="D4" s="542">
        <v>511033.5</v>
      </c>
      <c r="E4" s="542">
        <v>-511033.5</v>
      </c>
      <c r="F4" s="542">
        <v>3800</v>
      </c>
      <c r="G4" s="542">
        <v>316.66666666666669</v>
      </c>
      <c r="H4" s="542">
        <v>0</v>
      </c>
      <c r="I4" s="542">
        <v>0</v>
      </c>
      <c r="L4" s="542">
        <v>1613.79</v>
      </c>
    </row>
    <row r="5" spans="1:12" x14ac:dyDescent="0.25">
      <c r="A5" t="s">
        <v>1307</v>
      </c>
      <c r="B5" s="542">
        <v>7442700</v>
      </c>
      <c r="C5" s="542">
        <v>0</v>
      </c>
      <c r="D5" s="542">
        <v>620225</v>
      </c>
      <c r="E5" s="542">
        <v>-620225</v>
      </c>
      <c r="F5" s="542">
        <v>10000</v>
      </c>
      <c r="G5" s="542">
        <v>833.33333333333337</v>
      </c>
      <c r="H5" s="542">
        <v>0</v>
      </c>
      <c r="I5" s="542">
        <v>0</v>
      </c>
      <c r="L5" s="542">
        <v>744.27</v>
      </c>
    </row>
    <row r="6" spans="1:12" x14ac:dyDescent="0.25">
      <c r="A6" t="s">
        <v>1308</v>
      </c>
      <c r="B6" s="542">
        <v>1604640</v>
      </c>
      <c r="C6" s="542">
        <v>0</v>
      </c>
      <c r="D6" s="542">
        <v>133720</v>
      </c>
      <c r="E6" s="542">
        <v>-133720</v>
      </c>
      <c r="F6" s="542">
        <v>6000</v>
      </c>
      <c r="G6" s="542">
        <v>500</v>
      </c>
      <c r="H6" s="542">
        <v>0</v>
      </c>
      <c r="I6" s="542">
        <v>0</v>
      </c>
      <c r="L6" s="542">
        <v>267.44</v>
      </c>
    </row>
    <row r="7" spans="1:12" x14ac:dyDescent="0.25">
      <c r="A7" t="s">
        <v>1309</v>
      </c>
      <c r="B7" s="542">
        <v>30194671</v>
      </c>
      <c r="C7" s="542">
        <v>0</v>
      </c>
      <c r="D7" s="542">
        <v>2516222.583333333</v>
      </c>
      <c r="E7" s="542">
        <v>-2516222.583333333</v>
      </c>
      <c r="F7" s="542">
        <v>29830</v>
      </c>
      <c r="G7" s="542">
        <v>2485.833333333333</v>
      </c>
      <c r="H7" s="542">
        <v>0</v>
      </c>
      <c r="I7" s="542">
        <v>0</v>
      </c>
    </row>
    <row r="8" spans="1:12" x14ac:dyDescent="0.25">
      <c r="A8" t="s">
        <v>1310</v>
      </c>
      <c r="B8" s="542">
        <v>7888821</v>
      </c>
      <c r="C8" s="542">
        <v>0</v>
      </c>
      <c r="D8" s="542">
        <v>657401.75</v>
      </c>
      <c r="E8" s="542">
        <v>-657401.75</v>
      </c>
      <c r="F8" s="542">
        <v>4580</v>
      </c>
      <c r="G8" s="542">
        <v>381.66666666666669</v>
      </c>
      <c r="H8" s="542">
        <v>0</v>
      </c>
      <c r="I8" s="542">
        <v>0</v>
      </c>
      <c r="L8" s="542">
        <v>1722.45</v>
      </c>
    </row>
    <row r="9" spans="1:12" x14ac:dyDescent="0.25">
      <c r="A9" t="s">
        <v>1311</v>
      </c>
      <c r="B9" s="542">
        <v>22305850</v>
      </c>
      <c r="C9" s="542">
        <v>0</v>
      </c>
      <c r="D9" s="542">
        <v>1858820.8333333333</v>
      </c>
      <c r="E9" s="542">
        <v>-1858820.8333333333</v>
      </c>
      <c r="F9" s="542">
        <v>25250</v>
      </c>
      <c r="G9" s="542">
        <v>2104.1666666666665</v>
      </c>
      <c r="H9" s="542">
        <v>0</v>
      </c>
      <c r="I9" s="542">
        <v>0</v>
      </c>
      <c r="L9" s="542">
        <v>883.4</v>
      </c>
    </row>
    <row r="10" spans="1:12" x14ac:dyDescent="0.25">
      <c r="A10" t="s">
        <v>1312</v>
      </c>
      <c r="B10" s="542">
        <v>11965653</v>
      </c>
      <c r="C10" s="542">
        <v>0</v>
      </c>
      <c r="D10" s="542">
        <v>997137.75</v>
      </c>
      <c r="E10" s="542">
        <v>-997137.75</v>
      </c>
      <c r="F10" s="542">
        <v>13545</v>
      </c>
      <c r="G10" s="542">
        <v>1128.75</v>
      </c>
      <c r="H10" s="542">
        <v>0</v>
      </c>
      <c r="I10" s="542">
        <v>0</v>
      </c>
      <c r="L10" s="542">
        <v>883.4</v>
      </c>
    </row>
    <row r="11" spans="1:12" x14ac:dyDescent="0.25">
      <c r="A11" t="s">
        <v>1313</v>
      </c>
      <c r="B11" s="542">
        <v>1725300</v>
      </c>
      <c r="C11" s="542">
        <v>0</v>
      </c>
      <c r="D11" s="542">
        <v>143775</v>
      </c>
      <c r="E11" s="542">
        <v>-143775</v>
      </c>
      <c r="F11" s="542">
        <v>3000</v>
      </c>
      <c r="G11" s="542">
        <v>250</v>
      </c>
      <c r="H11" s="542">
        <v>0</v>
      </c>
      <c r="I11" s="542">
        <v>0</v>
      </c>
      <c r="L11" s="542">
        <v>575.1</v>
      </c>
    </row>
    <row r="12" spans="1:12" x14ac:dyDescent="0.25">
      <c r="A12" t="s">
        <v>1314</v>
      </c>
      <c r="B12" s="542">
        <v>8333691.5</v>
      </c>
      <c r="C12" s="542">
        <v>0</v>
      </c>
      <c r="D12" s="542">
        <v>694474.29166666663</v>
      </c>
      <c r="E12" s="542">
        <v>-694474.29166666663</v>
      </c>
      <c r="F12" s="542">
        <v>15005</v>
      </c>
      <c r="G12" s="542">
        <v>1250.416666666667</v>
      </c>
      <c r="H12" s="542">
        <v>0</v>
      </c>
      <c r="I12" s="542">
        <v>0</v>
      </c>
    </row>
    <row r="13" spans="1:12" x14ac:dyDescent="0.25">
      <c r="A13" t="s">
        <v>1315</v>
      </c>
      <c r="B13" s="542">
        <v>1326592</v>
      </c>
      <c r="C13" s="542">
        <v>0</v>
      </c>
      <c r="D13" s="542">
        <v>110549.33333333333</v>
      </c>
      <c r="E13" s="542">
        <v>-110549.33333333333</v>
      </c>
      <c r="F13" s="542">
        <v>800</v>
      </c>
      <c r="G13" s="542">
        <v>66.666666666666671</v>
      </c>
      <c r="H13" s="542">
        <v>0</v>
      </c>
      <c r="I13" s="542">
        <v>0</v>
      </c>
      <c r="L13" s="542">
        <v>1658.24</v>
      </c>
    </row>
    <row r="14" spans="1:12" x14ac:dyDescent="0.25">
      <c r="A14" t="s">
        <v>1316</v>
      </c>
      <c r="B14" s="542">
        <v>251635</v>
      </c>
      <c r="C14" s="542">
        <v>0</v>
      </c>
      <c r="D14" s="542">
        <v>20969.583333333332</v>
      </c>
      <c r="E14" s="542">
        <v>-20969.583333333332</v>
      </c>
      <c r="F14" s="542">
        <v>500</v>
      </c>
      <c r="G14" s="542">
        <v>41.666666666666664</v>
      </c>
      <c r="H14" s="542">
        <v>0</v>
      </c>
      <c r="I14" s="542">
        <v>0</v>
      </c>
      <c r="L14" s="542">
        <v>503.27</v>
      </c>
    </row>
    <row r="15" spans="1:12" x14ac:dyDescent="0.25">
      <c r="A15" t="s">
        <v>1317</v>
      </c>
      <c r="B15" s="542">
        <v>1345050</v>
      </c>
      <c r="C15" s="542">
        <v>0</v>
      </c>
      <c r="D15" s="542">
        <v>112087.5</v>
      </c>
      <c r="E15" s="542">
        <v>-112087.5</v>
      </c>
      <c r="F15" s="542">
        <v>1500</v>
      </c>
      <c r="G15" s="542">
        <v>125</v>
      </c>
      <c r="H15" s="542">
        <v>0</v>
      </c>
      <c r="I15" s="542">
        <v>0</v>
      </c>
      <c r="L15" s="542">
        <v>896.7</v>
      </c>
    </row>
    <row r="16" spans="1:12" x14ac:dyDescent="0.25">
      <c r="A16" t="s">
        <v>1318</v>
      </c>
      <c r="B16" s="542">
        <v>896700</v>
      </c>
      <c r="C16" s="542">
        <v>0</v>
      </c>
      <c r="D16" s="542">
        <v>74725</v>
      </c>
      <c r="E16" s="542">
        <v>-74725</v>
      </c>
      <c r="F16" s="542">
        <v>1000</v>
      </c>
      <c r="G16" s="542">
        <v>83.333333333333329</v>
      </c>
      <c r="H16" s="542">
        <v>0</v>
      </c>
      <c r="I16" s="542">
        <v>0</v>
      </c>
      <c r="L16" s="542">
        <v>896.7</v>
      </c>
    </row>
    <row r="17" spans="1:12" x14ac:dyDescent="0.25">
      <c r="A17" t="s">
        <v>1319</v>
      </c>
      <c r="B17" s="542">
        <v>518490</v>
      </c>
      <c r="C17" s="542">
        <v>0</v>
      </c>
      <c r="D17" s="542">
        <v>43207.5</v>
      </c>
      <c r="E17" s="542">
        <v>-43207.5</v>
      </c>
      <c r="F17" s="542">
        <v>2100</v>
      </c>
      <c r="G17" s="542">
        <v>175</v>
      </c>
      <c r="H17" s="542">
        <v>0</v>
      </c>
      <c r="I17" s="542">
        <v>0</v>
      </c>
      <c r="L17" s="542">
        <v>246.9</v>
      </c>
    </row>
    <row r="18" spans="1:12" x14ac:dyDescent="0.25">
      <c r="A18" t="s">
        <v>1320</v>
      </c>
      <c r="B18" s="542">
        <v>451905</v>
      </c>
      <c r="C18" s="542">
        <v>0</v>
      </c>
      <c r="D18" s="542">
        <v>37658.75</v>
      </c>
      <c r="E18" s="542">
        <v>-37658.75</v>
      </c>
      <c r="F18" s="542">
        <v>1500</v>
      </c>
      <c r="G18" s="542">
        <v>125</v>
      </c>
      <c r="H18" s="542">
        <v>0</v>
      </c>
      <c r="I18" s="542">
        <v>0</v>
      </c>
      <c r="L18" s="542">
        <v>301.27</v>
      </c>
    </row>
    <row r="19" spans="1:12" x14ac:dyDescent="0.25">
      <c r="A19" t="s">
        <v>1321</v>
      </c>
      <c r="B19" s="542">
        <v>30127</v>
      </c>
      <c r="C19" s="542">
        <v>0</v>
      </c>
      <c r="D19" s="542">
        <v>2510.5833333333335</v>
      </c>
      <c r="E19" s="542">
        <v>-2510.5833333333335</v>
      </c>
      <c r="F19" s="542">
        <v>100</v>
      </c>
      <c r="G19" s="542">
        <v>8.3333333333333339</v>
      </c>
      <c r="H19" s="542">
        <v>0</v>
      </c>
      <c r="I19" s="542">
        <v>0</v>
      </c>
      <c r="L19" s="542">
        <v>301.27</v>
      </c>
    </row>
    <row r="20" spans="1:12" x14ac:dyDescent="0.25">
      <c r="A20" t="s">
        <v>1322</v>
      </c>
      <c r="B20" s="542">
        <v>46872</v>
      </c>
      <c r="C20" s="542">
        <v>0</v>
      </c>
      <c r="D20" s="542">
        <v>3906</v>
      </c>
      <c r="E20" s="542">
        <v>-3906</v>
      </c>
      <c r="F20" s="542">
        <v>50</v>
      </c>
      <c r="G20" s="542">
        <v>4.166666666666667</v>
      </c>
      <c r="H20" s="542">
        <v>0</v>
      </c>
      <c r="I20" s="542">
        <v>0</v>
      </c>
      <c r="L20" s="542">
        <v>937.44</v>
      </c>
    </row>
    <row r="21" spans="1:12" x14ac:dyDescent="0.25">
      <c r="A21" t="s">
        <v>1323</v>
      </c>
      <c r="B21" s="542">
        <v>1420249.5</v>
      </c>
      <c r="C21" s="542">
        <v>0</v>
      </c>
      <c r="D21" s="542">
        <v>118354.125</v>
      </c>
      <c r="E21" s="542">
        <v>-118354.125</v>
      </c>
      <c r="F21" s="542">
        <v>155</v>
      </c>
      <c r="G21" s="542">
        <v>12.916666666666666</v>
      </c>
      <c r="H21" s="542">
        <v>0</v>
      </c>
      <c r="I21" s="542">
        <v>0</v>
      </c>
      <c r="L21" s="542">
        <v>9162.9</v>
      </c>
    </row>
    <row r="22" spans="1:12" x14ac:dyDescent="0.25">
      <c r="A22" t="s">
        <v>1324</v>
      </c>
      <c r="B22" s="542">
        <v>451905</v>
      </c>
      <c r="C22" s="542">
        <v>0</v>
      </c>
      <c r="D22" s="542">
        <v>37658.75</v>
      </c>
      <c r="E22" s="542">
        <v>-37658.75</v>
      </c>
      <c r="F22" s="542">
        <v>1500</v>
      </c>
      <c r="G22" s="542">
        <v>125</v>
      </c>
      <c r="H22" s="542">
        <v>0</v>
      </c>
      <c r="I22" s="542">
        <v>0</v>
      </c>
      <c r="L22" s="542">
        <v>301.27</v>
      </c>
    </row>
    <row r="23" spans="1:12" x14ac:dyDescent="0.25">
      <c r="A23" t="s">
        <v>1325</v>
      </c>
      <c r="B23" s="542">
        <v>1224045</v>
      </c>
      <c r="C23" s="542">
        <v>0</v>
      </c>
      <c r="D23" s="542">
        <v>102003.75</v>
      </c>
      <c r="E23" s="542">
        <v>-102003.75</v>
      </c>
      <c r="F23" s="542">
        <v>4500</v>
      </c>
      <c r="G23" s="542">
        <v>375</v>
      </c>
      <c r="H23" s="542">
        <v>0</v>
      </c>
      <c r="I23" s="542">
        <v>0</v>
      </c>
      <c r="L23" s="542">
        <v>272.01</v>
      </c>
    </row>
    <row r="24" spans="1:12" x14ac:dyDescent="0.25">
      <c r="A24" t="s">
        <v>1326</v>
      </c>
      <c r="B24" s="542">
        <v>340012.5</v>
      </c>
      <c r="C24" s="542">
        <v>0</v>
      </c>
      <c r="D24" s="542">
        <v>28334.375</v>
      </c>
      <c r="E24" s="542">
        <v>-28334.375</v>
      </c>
      <c r="F24" s="542">
        <v>1250</v>
      </c>
      <c r="G24" s="542">
        <v>104.16666666666667</v>
      </c>
      <c r="H24" s="542">
        <v>0</v>
      </c>
      <c r="I24" s="542">
        <v>0</v>
      </c>
      <c r="L24" s="542">
        <v>272.01</v>
      </c>
    </row>
    <row r="25" spans="1:12" x14ac:dyDescent="0.25">
      <c r="A25" t="s">
        <v>1327</v>
      </c>
      <c r="B25" s="542">
        <v>30108.499999999996</v>
      </c>
      <c r="C25" s="542">
        <v>0</v>
      </c>
      <c r="D25" s="542">
        <v>2509.0416666666665</v>
      </c>
      <c r="E25" s="542">
        <v>-2509.0416666666665</v>
      </c>
      <c r="F25" s="542">
        <v>50</v>
      </c>
      <c r="G25" s="542">
        <v>4.166666666666667</v>
      </c>
      <c r="H25" s="542">
        <v>0</v>
      </c>
      <c r="I25" s="542">
        <v>0</v>
      </c>
      <c r="L25" s="542">
        <v>602.16999999999996</v>
      </c>
    </row>
    <row r="26" spans="1:12" x14ac:dyDescent="0.25">
      <c r="A26" t="s">
        <v>1328</v>
      </c>
      <c r="B26" s="542">
        <v>745944</v>
      </c>
      <c r="C26" s="542">
        <v>0</v>
      </c>
      <c r="D26" s="542">
        <v>62162</v>
      </c>
      <c r="E26" s="542">
        <v>-62162</v>
      </c>
      <c r="F26" s="542">
        <v>4400</v>
      </c>
      <c r="G26" s="542">
        <v>366.66666666666663</v>
      </c>
      <c r="H26" s="542">
        <v>0</v>
      </c>
      <c r="I26" s="542">
        <v>0</v>
      </c>
    </row>
    <row r="27" spans="1:12" x14ac:dyDescent="0.25">
      <c r="A27" t="s">
        <v>1329</v>
      </c>
      <c r="B27" s="542">
        <v>34744</v>
      </c>
      <c r="C27" s="542">
        <v>0</v>
      </c>
      <c r="D27" s="542">
        <v>2895.3333333333335</v>
      </c>
      <c r="E27" s="542">
        <v>-2895.3333333333335</v>
      </c>
      <c r="F27" s="542">
        <v>400</v>
      </c>
      <c r="G27" s="542">
        <v>33.333333333333336</v>
      </c>
      <c r="H27" s="542">
        <v>0</v>
      </c>
      <c r="I27" s="542">
        <v>0</v>
      </c>
      <c r="L27" s="542">
        <v>86.86</v>
      </c>
    </row>
    <row r="28" spans="1:12" x14ac:dyDescent="0.25">
      <c r="A28" t="s">
        <v>1330</v>
      </c>
      <c r="B28" s="542">
        <v>711200</v>
      </c>
      <c r="C28" s="542">
        <v>0</v>
      </c>
      <c r="D28" s="542">
        <v>59266.666666666664</v>
      </c>
      <c r="E28" s="542">
        <v>-59266.666666666664</v>
      </c>
      <c r="F28" s="542">
        <v>4000</v>
      </c>
      <c r="G28" s="542">
        <v>333.33333333333331</v>
      </c>
      <c r="H28" s="542">
        <v>0</v>
      </c>
      <c r="I28" s="542">
        <v>0</v>
      </c>
      <c r="L28" s="542">
        <v>177.8</v>
      </c>
    </row>
    <row r="29" spans="1:12" x14ac:dyDescent="0.25">
      <c r="A29" t="s">
        <v>1331</v>
      </c>
      <c r="B29" s="542">
        <v>1786999</v>
      </c>
      <c r="C29" s="542">
        <v>0</v>
      </c>
      <c r="D29" s="542">
        <v>148916.58333333331</v>
      </c>
      <c r="E29" s="542">
        <v>-148916.58333333331</v>
      </c>
      <c r="F29" s="542">
        <v>1600</v>
      </c>
      <c r="G29" s="542">
        <v>133.33333333333331</v>
      </c>
      <c r="H29" s="542">
        <v>0</v>
      </c>
      <c r="I29" s="542">
        <v>0</v>
      </c>
    </row>
    <row r="30" spans="1:12" x14ac:dyDescent="0.25">
      <c r="A30" t="s">
        <v>1332</v>
      </c>
      <c r="B30" s="542">
        <v>1456000</v>
      </c>
      <c r="C30" s="542">
        <v>0</v>
      </c>
      <c r="D30" s="542">
        <v>121333.33333333333</v>
      </c>
      <c r="E30" s="542">
        <v>-121333.33333333333</v>
      </c>
      <c r="F30" s="542">
        <v>1300</v>
      </c>
      <c r="G30" s="542">
        <v>108.33333333333333</v>
      </c>
      <c r="H30" s="542">
        <v>0</v>
      </c>
      <c r="I30" s="542">
        <v>0</v>
      </c>
      <c r="L30" s="542">
        <v>1120</v>
      </c>
    </row>
    <row r="31" spans="1:12" x14ac:dyDescent="0.25">
      <c r="A31" t="s">
        <v>1333</v>
      </c>
      <c r="B31" s="542">
        <v>330999</v>
      </c>
      <c r="C31" s="542">
        <v>0</v>
      </c>
      <c r="D31" s="542">
        <v>27583.25</v>
      </c>
      <c r="E31" s="542">
        <v>-27583.25</v>
      </c>
      <c r="F31" s="542">
        <v>300</v>
      </c>
      <c r="G31" s="542">
        <v>25</v>
      </c>
      <c r="H31" s="542">
        <v>0</v>
      </c>
      <c r="I31" s="542">
        <v>0</v>
      </c>
      <c r="L31" s="542">
        <v>1103.33</v>
      </c>
    </row>
    <row r="32" spans="1:12" x14ac:dyDescent="0.25">
      <c r="A32" t="s">
        <v>1334</v>
      </c>
      <c r="B32" s="542">
        <v>73586054</v>
      </c>
      <c r="C32" s="542">
        <v>0</v>
      </c>
      <c r="D32" s="542">
        <v>0</v>
      </c>
      <c r="E32" s="542">
        <v>0</v>
      </c>
      <c r="F32" s="542">
        <v>1920</v>
      </c>
      <c r="G32" s="542">
        <v>160</v>
      </c>
      <c r="H32" s="542">
        <v>0</v>
      </c>
      <c r="I32" s="542">
        <v>0</v>
      </c>
    </row>
    <row r="33" spans="1:9" x14ac:dyDescent="0.25">
      <c r="A33" t="s">
        <v>1335</v>
      </c>
      <c r="B33" s="542">
        <v>42631096</v>
      </c>
      <c r="C33" s="542">
        <v>0</v>
      </c>
      <c r="D33" s="542">
        <v>0</v>
      </c>
      <c r="E33" s="542">
        <v>0</v>
      </c>
      <c r="F33" s="542">
        <v>275</v>
      </c>
      <c r="G33" s="542">
        <v>22.916666666666668</v>
      </c>
      <c r="H33" s="542">
        <v>0</v>
      </c>
      <c r="I33" s="542">
        <v>0</v>
      </c>
    </row>
    <row r="34" spans="1:9" x14ac:dyDescent="0.25">
      <c r="A34" t="s">
        <v>1336</v>
      </c>
      <c r="B34" s="542">
        <v>6306661</v>
      </c>
      <c r="C34" s="542">
        <v>0</v>
      </c>
      <c r="D34" s="542">
        <v>0</v>
      </c>
      <c r="E34" s="542">
        <v>0</v>
      </c>
      <c r="F34" s="542">
        <v>249</v>
      </c>
      <c r="G34" s="542">
        <v>20.75</v>
      </c>
      <c r="H34" s="542">
        <v>0</v>
      </c>
      <c r="I34" s="542">
        <v>0</v>
      </c>
    </row>
    <row r="35" spans="1:9" x14ac:dyDescent="0.25">
      <c r="A35" t="s">
        <v>1337</v>
      </c>
      <c r="B35" s="542">
        <v>17193850</v>
      </c>
      <c r="C35" s="542">
        <v>0</v>
      </c>
      <c r="D35" s="542">
        <v>0</v>
      </c>
      <c r="E35" s="542">
        <v>0</v>
      </c>
      <c r="F35" s="542">
        <v>780</v>
      </c>
      <c r="G35" s="542">
        <v>65</v>
      </c>
      <c r="H35" s="542">
        <v>0</v>
      </c>
      <c r="I35" s="542">
        <v>0</v>
      </c>
    </row>
    <row r="36" spans="1:9" x14ac:dyDescent="0.25">
      <c r="A36" t="s">
        <v>1338</v>
      </c>
      <c r="B36" s="542">
        <v>2957136</v>
      </c>
      <c r="C36" s="542">
        <v>0</v>
      </c>
      <c r="D36" s="542">
        <v>0</v>
      </c>
      <c r="E36" s="542">
        <v>0</v>
      </c>
      <c r="F36" s="542">
        <v>400</v>
      </c>
      <c r="G36" s="542">
        <v>33.333333333333336</v>
      </c>
      <c r="H36" s="542">
        <v>0</v>
      </c>
      <c r="I36" s="542">
        <v>0</v>
      </c>
    </row>
    <row r="37" spans="1:9" x14ac:dyDescent="0.25">
      <c r="A37" t="s">
        <v>1339</v>
      </c>
      <c r="B37" s="542">
        <v>4497311</v>
      </c>
      <c r="C37" s="542">
        <v>0</v>
      </c>
      <c r="D37" s="542">
        <v>0</v>
      </c>
      <c r="E37" s="542">
        <v>0</v>
      </c>
      <c r="F37" s="542">
        <v>216</v>
      </c>
      <c r="G37" s="542">
        <v>18</v>
      </c>
      <c r="H37" s="542">
        <v>0</v>
      </c>
      <c r="I37" s="542">
        <v>0</v>
      </c>
    </row>
    <row r="38" spans="1:9" x14ac:dyDescent="0.25">
      <c r="A38" t="s">
        <v>1340</v>
      </c>
      <c r="B38" s="542">
        <v>623752769.05999994</v>
      </c>
      <c r="C38" s="542">
        <v>0</v>
      </c>
      <c r="D38" s="542">
        <v>7453842.4216666659</v>
      </c>
      <c r="E38" s="542">
        <v>-7453842.4216666659</v>
      </c>
      <c r="F38" s="542">
        <v>149777</v>
      </c>
      <c r="G38" s="542">
        <v>12481.416666666666</v>
      </c>
      <c r="H38" s="542">
        <v>0</v>
      </c>
      <c r="I38" s="54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Стационар</vt:lpstr>
      <vt:lpstr>СДП</vt:lpstr>
      <vt:lpstr>ДС</vt:lpstr>
      <vt:lpstr>Амбулатория</vt:lpstr>
      <vt:lpstr>Стационар!Заголовки_для_печати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Татьяна Витальевна</dc:creator>
  <cp:lastModifiedBy>Системный администратор ОМИТиТМ</cp:lastModifiedBy>
  <dcterms:created xsi:type="dcterms:W3CDTF">2020-01-15T05:45:35Z</dcterms:created>
  <dcterms:modified xsi:type="dcterms:W3CDTF">2020-02-17T03:41:32Z</dcterms:modified>
</cp:coreProperties>
</file>